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autoCompressPictures="0"/>
  <bookViews>
    <workbookView xWindow="1110" yWindow="30" windowWidth="13560" windowHeight="8445" tabRatio="768" activeTab="1"/>
  </bookViews>
  <sheets>
    <sheet name="Uitleg" sheetId="5" r:id="rId1"/>
    <sheet name="Tijdregistratie" sheetId="1" r:id="rId2"/>
    <sheet name="Jimmy Claes" sheetId="3" r:id="rId3"/>
    <sheet name="DATA" sheetId="6" r:id="rId4"/>
  </sheets>
  <definedNames>
    <definedName name="feestdag">DATA!$A$25:$A$65</definedName>
    <definedName name="feestdagen">DATA!$A$25:$B$65</definedName>
    <definedName name="jaar">Tijdregistratie!$C$2</definedName>
    <definedName name="jaren">DATA!$A$1:$A$3</definedName>
    <definedName name="maand">DATA!$A$5:$A$16</definedName>
    <definedName name="maanden">DATA!$A$5:$B$16</definedName>
    <definedName name="mand">Tijdregistratie!$D$2</definedName>
  </definedNames>
  <calcPr calcId="125725"/>
  <webPublishing codePage="1252"/>
</workbook>
</file>

<file path=xl/calcChain.xml><?xml version="1.0" encoding="utf-8"?>
<calcChain xmlns="http://schemas.openxmlformats.org/spreadsheetml/2006/main">
  <c r="B1" i="1"/>
  <c r="G9" l="1"/>
  <c r="G16"/>
  <c r="G17"/>
  <c r="G18"/>
  <c r="G19"/>
  <c r="G20"/>
  <c r="G21"/>
  <c r="G22"/>
  <c r="G23"/>
  <c r="G24"/>
  <c r="G25"/>
  <c r="G26"/>
  <c r="G27"/>
  <c r="G28"/>
  <c r="G29"/>
  <c r="G30"/>
  <c r="G31"/>
  <c r="G32"/>
  <c r="G33"/>
  <c r="G34"/>
  <c r="G35"/>
  <c r="G36"/>
  <c r="A65" i="6"/>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H9" i="1" l="1"/>
  <c r="H16"/>
  <c r="H17"/>
  <c r="H18"/>
  <c r="H19"/>
  <c r="H20"/>
  <c r="H21"/>
  <c r="H22"/>
  <c r="H23"/>
  <c r="H24"/>
  <c r="H25"/>
  <c r="H26"/>
  <c r="H27"/>
  <c r="H28"/>
  <c r="H29"/>
  <c r="H30"/>
  <c r="H31"/>
  <c r="H32"/>
  <c r="H33"/>
  <c r="H34"/>
  <c r="H35"/>
  <c r="H36"/>
  <c r="F6"/>
  <c r="F7"/>
  <c r="F8"/>
  <c r="F9"/>
  <c r="F10"/>
  <c r="F11"/>
  <c r="F12"/>
  <c r="F13"/>
  <c r="F14"/>
  <c r="F15"/>
  <c r="F16"/>
  <c r="F17"/>
  <c r="F18"/>
  <c r="F19"/>
  <c r="F20"/>
  <c r="F21"/>
  <c r="F22"/>
  <c r="F23"/>
  <c r="F24"/>
  <c r="F25"/>
  <c r="F26"/>
  <c r="F27"/>
  <c r="F28"/>
  <c r="F29"/>
  <c r="F30"/>
  <c r="F31"/>
  <c r="F32"/>
  <c r="F33"/>
  <c r="F34"/>
  <c r="F35"/>
  <c r="F36"/>
  <c r="F5"/>
  <c r="E6" i="3" l="1"/>
  <c r="A5" i="1"/>
  <c r="G5" l="1"/>
  <c r="H5" s="1"/>
  <c r="I5"/>
  <c r="A6"/>
  <c r="G6" l="1"/>
  <c r="H6" s="1"/>
  <c r="I6"/>
  <c r="A7"/>
  <c r="F37"/>
  <c r="G7" l="1"/>
  <c r="H7" s="1"/>
  <c r="I7"/>
  <c r="A8"/>
  <c r="D37"/>
  <c r="C37"/>
  <c r="G8" l="1"/>
  <c r="H8" s="1"/>
  <c r="I8"/>
  <c r="A9"/>
  <c r="I9" s="1"/>
  <c r="A10" l="1"/>
  <c r="G10" l="1"/>
  <c r="H10" s="1"/>
  <c r="I10"/>
  <c r="A11"/>
  <c r="I11" s="1"/>
  <c r="A12" l="1"/>
  <c r="I12" s="1"/>
  <c r="G11"/>
  <c r="H11" l="1"/>
  <c r="A13"/>
  <c r="I13" s="1"/>
  <c r="G12"/>
  <c r="H12" s="1"/>
  <c r="A14" l="1"/>
  <c r="I14" s="1"/>
  <c r="G13"/>
  <c r="H13" s="1"/>
  <c r="A15" l="1"/>
  <c r="I15" s="1"/>
  <c r="G14"/>
  <c r="H14" s="1"/>
  <c r="A16" l="1"/>
  <c r="G15"/>
  <c r="A17" l="1"/>
  <c r="I16"/>
  <c r="H15"/>
  <c r="H37" s="1"/>
  <c r="G37"/>
  <c r="A18" l="1"/>
  <c r="I17"/>
  <c r="A19" l="1"/>
  <c r="I18"/>
  <c r="A20" l="1"/>
  <c r="I19"/>
  <c r="A21" l="1"/>
  <c r="I20"/>
  <c r="A22" l="1"/>
  <c r="I21"/>
  <c r="A23" l="1"/>
  <c r="I22"/>
  <c r="A24" l="1"/>
  <c r="I23"/>
  <c r="A25" l="1"/>
  <c r="I24"/>
  <c r="A26" l="1"/>
  <c r="I25"/>
  <c r="A27" l="1"/>
  <c r="I26"/>
  <c r="A28" l="1"/>
  <c r="I27"/>
  <c r="A29" l="1"/>
  <c r="I28"/>
  <c r="A30" l="1"/>
  <c r="I29"/>
  <c r="A31" l="1"/>
  <c r="I30"/>
  <c r="A32" l="1"/>
  <c r="I31"/>
  <c r="A33" l="1"/>
  <c r="I32"/>
  <c r="A34" l="1"/>
  <c r="I33"/>
  <c r="A35" l="1"/>
  <c r="I34"/>
  <c r="A36" l="1"/>
  <c r="I36" s="1"/>
  <c r="I35"/>
</calcChain>
</file>

<file path=xl/sharedStrings.xml><?xml version="1.0" encoding="utf-8"?>
<sst xmlns="http://schemas.openxmlformats.org/spreadsheetml/2006/main" count="102" uniqueCount="89">
  <si>
    <t>Totaal aantal uren</t>
  </si>
  <si>
    <t>Datum</t>
  </si>
  <si>
    <t>Handtekening van medewerker</t>
  </si>
  <si>
    <t>Handtekening van manager</t>
  </si>
  <si>
    <t>Tijdregistratie</t>
  </si>
  <si>
    <t>Begin uur</t>
  </si>
  <si>
    <t>Eind uur</t>
  </si>
  <si>
    <t>Gewone uren</t>
  </si>
  <si>
    <t>Overuren</t>
  </si>
  <si>
    <t>Werf</t>
  </si>
  <si>
    <t>Pauze</t>
  </si>
  <si>
    <t>Jimmy Claes</t>
  </si>
  <si>
    <t>Gewerkt</t>
  </si>
  <si>
    <t>Jan Claes</t>
  </si>
  <si>
    <t>Suzy Claes</t>
  </si>
  <si>
    <t>Dit gaat over het blad "Tijdregistratie"</t>
  </si>
  <si>
    <t>Start</t>
  </si>
  <si>
    <t>Stop</t>
  </si>
  <si>
    <t>Naam klant:</t>
  </si>
  <si>
    <t>Adres:</t>
  </si>
  <si>
    <t>Gsm:</t>
  </si>
  <si>
    <t>adresregel1</t>
  </si>
  <si>
    <t>adresregel2</t>
  </si>
  <si>
    <t>Telefoon:</t>
  </si>
  <si>
    <t>+3212/345678</t>
  </si>
  <si>
    <t>+32475/123456</t>
  </si>
  <si>
    <t>Totaal gewerkt op werf:</t>
  </si>
  <si>
    <t>Als A5 maandag, dinsdag, woensdag of donderdag is moet in G5 "8:00" ingevuld worden, tenzij F5 kleiner is dan "8:00" want dan moet gewoon de waarde van F5 worden ingevuld in G5</t>
  </si>
  <si>
    <t>Als A5 vrijdag is moet in G5 "6:00" ingevuld worden, tenzij F5 kleiner is dan "6:00" want dan moet gewoon de waarde van F5 worden ingevuld in G5</t>
  </si>
  <si>
    <t>Als A5 zaterdag, zondag of een feestdag is moet er in G5 "0:00" worden ingevuld</t>
  </si>
  <si>
    <t xml:space="preserve">En bestaat er ook een manier om bvb als bij werf "Jimmy Claes" is ingevuld, dat dan automatisch de cellen "datum, start, stop, pauze en gewerkt" worden gekopieerd op het tabblad met dezelfde naam als is ingevoerd bij werf? </t>
  </si>
  <si>
    <t>Nieuwjaarsdag</t>
  </si>
  <si>
    <t>Driekoningen (N)</t>
  </si>
  <si>
    <t>Driekoningen (B)</t>
  </si>
  <si>
    <t>Sint-Valentijn</t>
  </si>
  <si>
    <t>Vastenavond (r.-k.)</t>
  </si>
  <si>
    <t>Aswoensdag (r.-k.)</t>
  </si>
  <si>
    <t>Biddag voor gewas en arbeid (pr.)</t>
  </si>
  <si>
    <t>Maria Boodschap (r.-k.)</t>
  </si>
  <si>
    <t>Witte Donderdag</t>
  </si>
  <si>
    <t>Goede Vrijdag</t>
  </si>
  <si>
    <t>1e Paasdag</t>
  </si>
  <si>
    <t>2e Paasdag</t>
  </si>
  <si>
    <t>Koninginnedag (N)</t>
  </si>
  <si>
    <t>Dag van de arbeid (B)</t>
  </si>
  <si>
    <t>Bevreidingsdag (N)</t>
  </si>
  <si>
    <t>Hemelvaartsdag</t>
  </si>
  <si>
    <t>1e Pinksterdag</t>
  </si>
  <si>
    <t>2e Pinksterdag</t>
  </si>
  <si>
    <t>Trinitatus (pr.)</t>
  </si>
  <si>
    <t>Sacramentsdag (r.-k.)</t>
  </si>
  <si>
    <t>H. Hartfeest (r.-k.)</t>
  </si>
  <si>
    <t>Ned.talige Cult. Gem. (B)</t>
  </si>
  <si>
    <t>Nationale feestdag (B)</t>
  </si>
  <si>
    <t>Maria-ten-hemelopneming (r.-k.)</t>
  </si>
  <si>
    <t>Prinsjesdag (N)</t>
  </si>
  <si>
    <t>Franstalige Cult. Gem. (B)</t>
  </si>
  <si>
    <t>Missiezondag (r.-k.)</t>
  </si>
  <si>
    <t>Hervormingsdag (pr.)</t>
  </si>
  <si>
    <t>Allerheiligen (r.-k.)</t>
  </si>
  <si>
    <t>Allerzielen (r.-k.)</t>
  </si>
  <si>
    <t>Dankdag voor gewas en arbeid (pr.)</t>
  </si>
  <si>
    <t>Wapenstilstandsdag 1918 (B)</t>
  </si>
  <si>
    <t>Feest van de dynastie (B)</t>
  </si>
  <si>
    <t>Christus Koning (r.-k.)</t>
  </si>
  <si>
    <t>1e Adventszondag</t>
  </si>
  <si>
    <t>Sinterklaas (N)</t>
  </si>
  <si>
    <t>Sinterklaas (B)</t>
  </si>
  <si>
    <t>Maria onbevlekte ontvangenis (r.-k.)</t>
  </si>
  <si>
    <t>Kerstmis</t>
  </si>
  <si>
    <t>2e Kerstdag</t>
  </si>
  <si>
    <t>Oudejaarsdag</t>
  </si>
  <si>
    <t xml:space="preserve"> </t>
  </si>
  <si>
    <t>januari</t>
  </si>
  <si>
    <t>februari</t>
  </si>
  <si>
    <t>maart</t>
  </si>
  <si>
    <t>april</t>
  </si>
  <si>
    <t>mei</t>
  </si>
  <si>
    <t>juni</t>
  </si>
  <si>
    <t>juli</t>
  </si>
  <si>
    <t>augustus</t>
  </si>
  <si>
    <t>september</t>
  </si>
  <si>
    <t>oktober</t>
  </si>
  <si>
    <t>november</t>
  </si>
  <si>
    <t>december</t>
  </si>
  <si>
    <t>Als je een feestdag wilt verwiijderen, verwijder dan heel de rij</t>
  </si>
  <si>
    <t>Let op NULWAARDE is weer ingeschakeld, en formules zijn hierdoor aangepast</t>
  </si>
  <si>
    <t>Feestdagen</t>
  </si>
  <si>
    <t>Kijk ook naar de formules in A33 t/m A36</t>
  </si>
</sst>
</file>

<file path=xl/styles.xml><?xml version="1.0" encoding="utf-8"?>
<styleSheet xmlns="http://schemas.openxmlformats.org/spreadsheetml/2006/main">
  <numFmts count="6">
    <numFmt numFmtId="164" formatCode="h:mm;@"/>
    <numFmt numFmtId="166" formatCode="[$-F800]dddd\,\ mmmm\ dd\,\ yyyy"/>
    <numFmt numFmtId="167" formatCode="mmmm\ yyyy"/>
    <numFmt numFmtId="168" formatCode="ddd\ dd\ mmm"/>
    <numFmt numFmtId="169" formatCode="[h]:mm"/>
    <numFmt numFmtId="170" formatCode="ddd\ d\ mmm\ yy"/>
  </numFmts>
  <fonts count="24">
    <font>
      <sz val="10"/>
      <color theme="1"/>
      <name val="Verdana"/>
      <family val="2"/>
      <scheme val="minor"/>
    </font>
    <font>
      <sz val="11"/>
      <color theme="1"/>
      <name val="Verdana"/>
      <family val="2"/>
      <scheme val="minor"/>
    </font>
    <font>
      <sz val="10"/>
      <color theme="1"/>
      <name val="Verdana"/>
      <family val="2"/>
      <scheme val="minor"/>
    </font>
    <font>
      <sz val="10"/>
      <color theme="1"/>
      <name val="Verdana"/>
      <family val="2"/>
      <scheme val="minor"/>
    </font>
    <font>
      <sz val="10"/>
      <color theme="2" tint="-0.64998321481978816"/>
      <name val="Verdana"/>
      <family val="2"/>
      <scheme val="minor"/>
    </font>
    <font>
      <b/>
      <sz val="10"/>
      <color theme="1"/>
      <name val="Verdana"/>
      <family val="2"/>
      <scheme val="minor"/>
    </font>
    <font>
      <sz val="8"/>
      <color theme="1"/>
      <name val="Verdana"/>
      <family val="2"/>
      <scheme val="minor"/>
    </font>
    <font>
      <sz val="10"/>
      <color indexed="23"/>
      <name val="Verdana"/>
      <family val="2"/>
      <scheme val="minor"/>
    </font>
    <font>
      <sz val="8"/>
      <color indexed="23"/>
      <name val="Verdana"/>
      <family val="2"/>
      <scheme val="minor"/>
    </font>
    <font>
      <sz val="24"/>
      <color theme="9" tint="0.39997558519241921"/>
      <name val="Verdana"/>
      <family val="2"/>
      <scheme val="minor"/>
    </font>
    <font>
      <b/>
      <sz val="10"/>
      <color theme="0"/>
      <name val="Verdana"/>
      <family val="2"/>
      <scheme val="minor"/>
    </font>
    <font>
      <sz val="8"/>
      <color rgb="FF454545"/>
      <name val="Arial"/>
      <family val="2"/>
    </font>
    <font>
      <b/>
      <i/>
      <sz val="10"/>
      <color theme="1"/>
      <name val="Verdana"/>
      <family val="2"/>
      <scheme val="minor"/>
    </font>
    <font>
      <b/>
      <i/>
      <sz val="14"/>
      <color theme="1"/>
      <name val="Verdana"/>
      <family val="2"/>
      <scheme val="minor"/>
    </font>
    <font>
      <b/>
      <i/>
      <sz val="14"/>
      <color theme="0"/>
      <name val="Verdana"/>
      <family val="2"/>
      <scheme val="minor"/>
    </font>
    <font>
      <sz val="11"/>
      <color theme="1"/>
      <name val="Calibri"/>
      <family val="2"/>
    </font>
    <font>
      <sz val="14"/>
      <color theme="1"/>
      <name val="Verdana"/>
      <family val="2"/>
      <scheme val="minor"/>
    </font>
    <font>
      <b/>
      <i/>
      <u/>
      <sz val="10"/>
      <color theme="0"/>
      <name val="Verdana"/>
      <family val="2"/>
      <scheme val="minor"/>
    </font>
    <font>
      <sz val="10"/>
      <color theme="0" tint="-0.14999847407452621"/>
      <name val="Verdana"/>
      <family val="2"/>
      <scheme val="minor"/>
    </font>
    <font>
      <sz val="10"/>
      <color theme="1"/>
      <name val="Verdana"/>
      <family val="2"/>
    </font>
    <font>
      <b/>
      <u/>
      <sz val="10"/>
      <color rgb="FFFF0000"/>
      <name val="Verdana"/>
      <family val="2"/>
      <scheme val="minor"/>
    </font>
    <font>
      <sz val="10"/>
      <name val="Arial"/>
      <family val="2"/>
    </font>
    <font>
      <sz val="10"/>
      <color theme="1"/>
      <name val="Arial"/>
      <family val="2"/>
    </font>
    <font>
      <b/>
      <sz val="10"/>
      <color rgb="FFFF0000"/>
      <name val="Verdana"/>
      <family val="2"/>
      <scheme val="minor"/>
    </font>
  </fonts>
  <fills count="7">
    <fill>
      <patternFill patternType="none"/>
    </fill>
    <fill>
      <patternFill patternType="gray125"/>
    </fill>
    <fill>
      <patternFill patternType="solid">
        <fgColor theme="9" tint="0.39997558519241921"/>
        <bgColor indexed="65"/>
      </patternFill>
    </fill>
    <fill>
      <patternFill patternType="solid">
        <fgColor theme="9"/>
        <bgColor theme="9"/>
      </patternFill>
    </fill>
    <fill>
      <patternFill patternType="solid">
        <fgColor theme="2" tint="-0.499984740745262"/>
        <bgColor indexed="64"/>
      </patternFill>
    </fill>
    <fill>
      <patternFill patternType="solid">
        <fgColor rgb="FF0066CC"/>
        <bgColor indexed="64"/>
      </patternFill>
    </fill>
    <fill>
      <patternFill patternType="solid">
        <fgColor theme="3" tint="0.39997558519241921"/>
        <bgColor indexed="64"/>
      </patternFill>
    </fill>
  </fills>
  <borders count="7">
    <border>
      <left/>
      <right/>
      <top/>
      <bottom/>
      <diagonal/>
    </border>
    <border>
      <left/>
      <right/>
      <top style="thin">
        <color indexed="23"/>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
      <left/>
      <right/>
      <top/>
      <bottom style="thin">
        <color theme="2" tint="-0.499984740745262"/>
      </bottom>
      <diagonal/>
    </border>
    <border>
      <left style="thin">
        <color indexed="23"/>
      </left>
      <right style="thin">
        <color indexed="23"/>
      </right>
      <top style="thin">
        <color indexed="23"/>
      </top>
      <bottom style="thin">
        <color auto="1"/>
      </bottom>
      <diagonal/>
    </border>
    <border>
      <left style="thin">
        <color indexed="23"/>
      </left>
      <right style="thin">
        <color indexed="23"/>
      </right>
      <top/>
      <bottom style="thin">
        <color indexed="23"/>
      </bottom>
      <diagonal/>
    </border>
  </borders>
  <cellStyleXfs count="2">
    <xf numFmtId="0" fontId="0" fillId="0" borderId="0"/>
    <xf numFmtId="0" fontId="1" fillId="0" borderId="0"/>
  </cellStyleXfs>
  <cellXfs count="72">
    <xf numFmtId="0" fontId="0" fillId="0" borderId="0" xfId="0"/>
    <xf numFmtId="0" fontId="2" fillId="0" borderId="0" xfId="0" applyFont="1"/>
    <xf numFmtId="0" fontId="3" fillId="0" borderId="0" xfId="0" applyFont="1"/>
    <xf numFmtId="0" fontId="6" fillId="0" borderId="0" xfId="0" applyFont="1"/>
    <xf numFmtId="164" fontId="2" fillId="0" borderId="0" xfId="0" applyNumberFormat="1" applyFont="1"/>
    <xf numFmtId="164" fontId="7" fillId="0" borderId="0" xfId="0" applyNumberFormat="1" applyFont="1"/>
    <xf numFmtId="164" fontId="9" fillId="0" borderId="0" xfId="0" applyNumberFormat="1" applyFont="1" applyAlignment="1">
      <alignment horizontal="right"/>
    </xf>
    <xf numFmtId="164" fontId="10" fillId="3"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xf>
    <xf numFmtId="164" fontId="3" fillId="0" borderId="3" xfId="0" applyNumberFormat="1" applyFont="1" applyBorder="1" applyAlignment="1">
      <alignment horizontal="left"/>
    </xf>
    <xf numFmtId="164" fontId="4" fillId="0" borderId="0" xfId="0" applyNumberFormat="1" applyFont="1" applyBorder="1" applyAlignment="1">
      <alignment vertical="center"/>
    </xf>
    <xf numFmtId="164" fontId="8" fillId="0" borderId="0" xfId="0" applyNumberFormat="1" applyFont="1" applyBorder="1" applyAlignment="1">
      <alignment vertical="center"/>
    </xf>
    <xf numFmtId="164" fontId="4" fillId="0" borderId="1" xfId="0" applyNumberFormat="1" applyFont="1" applyBorder="1" applyAlignment="1">
      <alignment horizontal="left" vertical="center"/>
    </xf>
    <xf numFmtId="164" fontId="4" fillId="0" borderId="1" xfId="0" applyNumberFormat="1" applyFont="1" applyBorder="1" applyAlignment="1">
      <alignment vertical="center"/>
    </xf>
    <xf numFmtId="164" fontId="7" fillId="0" borderId="1" xfId="0" applyNumberFormat="1" applyFont="1" applyBorder="1" applyAlignment="1">
      <alignment vertical="center"/>
    </xf>
    <xf numFmtId="166" fontId="2" fillId="0" borderId="0" xfId="0" applyNumberFormat="1" applyFont="1"/>
    <xf numFmtId="166" fontId="6" fillId="0" borderId="0" xfId="0" applyNumberFormat="1" applyFont="1" applyFill="1" applyBorder="1" applyAlignment="1">
      <alignment horizontal="left"/>
    </xf>
    <xf numFmtId="0" fontId="2" fillId="0" borderId="0" xfId="0" applyNumberFormat="1" applyFont="1" applyAlignment="1">
      <alignment horizontal="center"/>
    </xf>
    <xf numFmtId="0" fontId="6" fillId="0" borderId="0" xfId="0" applyNumberFormat="1" applyFont="1" applyFill="1" applyBorder="1" applyAlignment="1">
      <alignment horizontal="center"/>
    </xf>
    <xf numFmtId="0" fontId="2" fillId="0" borderId="0" xfId="0" applyFont="1" applyAlignment="1">
      <alignment wrapText="1"/>
    </xf>
    <xf numFmtId="0" fontId="10" fillId="3"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166" fontId="5" fillId="2" borderId="2" xfId="0" applyNumberFormat="1" applyFont="1" applyFill="1" applyBorder="1" applyAlignment="1">
      <alignment horizontal="left" vertical="center" wrapText="1"/>
    </xf>
    <xf numFmtId="168" fontId="5"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0" fontId="2" fillId="0" borderId="0" xfId="0" applyFont="1" applyFill="1"/>
    <xf numFmtId="0" fontId="11" fillId="0" borderId="0" xfId="0" applyFont="1" applyFill="1"/>
    <xf numFmtId="166" fontId="10" fillId="3" borderId="2" xfId="0" applyNumberFormat="1" applyFont="1" applyFill="1" applyBorder="1" applyAlignment="1">
      <alignment horizontal="center" vertical="center" wrapText="1"/>
    </xf>
    <xf numFmtId="0" fontId="16" fillId="0" borderId="0" xfId="0" applyFont="1"/>
    <xf numFmtId="0" fontId="0" fillId="0" borderId="0" xfId="0" applyAlignment="1">
      <alignment horizontal="center" vertical="center"/>
    </xf>
    <xf numFmtId="0" fontId="0" fillId="0" borderId="0" xfId="0" applyAlignment="1">
      <alignment horizontal="right" vertical="center"/>
    </xf>
    <xf numFmtId="168" fontId="5" fillId="0" borderId="2" xfId="0" applyNumberFormat="1" applyFont="1" applyFill="1" applyBorder="1" applyAlignment="1">
      <alignment horizontal="right" vertical="center" wrapText="1"/>
    </xf>
    <xf numFmtId="49" fontId="0" fillId="0" borderId="0" xfId="0" applyNumberFormat="1" applyAlignment="1">
      <alignment horizontal="center" vertical="center"/>
    </xf>
    <xf numFmtId="0" fontId="0" fillId="4" borderId="0" xfId="0" applyFill="1" applyAlignment="1">
      <alignment horizontal="right" vertical="center"/>
    </xf>
    <xf numFmtId="169" fontId="17" fillId="4" borderId="0" xfId="0" applyNumberFormat="1" applyFont="1" applyFill="1" applyAlignment="1">
      <alignment horizontal="center" vertical="center"/>
    </xf>
    <xf numFmtId="0" fontId="0" fillId="6" borderId="0" xfId="0" applyFill="1" applyAlignment="1">
      <alignment horizontal="right" vertical="center"/>
    </xf>
    <xf numFmtId="0" fontId="0" fillId="6" borderId="0" xfId="0" applyFill="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169" fontId="5" fillId="2" borderId="2" xfId="0" applyNumberFormat="1" applyFont="1" applyFill="1" applyBorder="1" applyAlignment="1">
      <alignment horizontal="center" vertical="center"/>
    </xf>
    <xf numFmtId="0" fontId="15" fillId="0" borderId="0" xfId="0" applyFont="1" applyAlignment="1">
      <alignment vertical="center" wrapText="1"/>
    </xf>
    <xf numFmtId="0" fontId="13" fillId="0" borderId="0" xfId="0" applyFont="1" applyAlignment="1">
      <alignment wrapText="1"/>
    </xf>
    <xf numFmtId="0" fontId="12" fillId="0" borderId="0" xfId="0" applyFont="1" applyAlignment="1">
      <alignment wrapText="1"/>
    </xf>
    <xf numFmtId="0" fontId="15" fillId="0" borderId="0" xfId="0" applyFont="1" applyAlignment="1">
      <alignment wrapText="1"/>
    </xf>
    <xf numFmtId="0" fontId="0" fillId="0" borderId="0" xfId="0" applyAlignment="1">
      <alignment wrapText="1"/>
    </xf>
    <xf numFmtId="164" fontId="3" fillId="0" borderId="4" xfId="0" applyNumberFormat="1" applyFont="1" applyBorder="1" applyAlignment="1">
      <alignment horizontal="left"/>
    </xf>
    <xf numFmtId="164" fontId="3" fillId="0" borderId="3" xfId="0" applyNumberFormat="1" applyFont="1" applyBorder="1" applyAlignment="1">
      <alignment horizontal="left"/>
    </xf>
    <xf numFmtId="167" fontId="14" fillId="5" borderId="0" xfId="0" applyNumberFormat="1" applyFont="1" applyFill="1" applyAlignment="1">
      <alignment horizontal="center" vertical="center"/>
    </xf>
    <xf numFmtId="0" fontId="17" fillId="4" borderId="0" xfId="0" applyFont="1" applyFill="1" applyAlignment="1">
      <alignment horizontal="right" vertical="center"/>
    </xf>
    <xf numFmtId="0" fontId="15" fillId="0" borderId="0" xfId="0" applyFont="1" applyAlignment="1"/>
    <xf numFmtId="0" fontId="15" fillId="0" borderId="0" xfId="0" applyFont="1" applyAlignment="1">
      <alignment vertical="center"/>
    </xf>
    <xf numFmtId="0" fontId="19" fillId="0" borderId="0" xfId="0" applyFont="1" applyFill="1"/>
    <xf numFmtId="0" fontId="19" fillId="0" borderId="0" xfId="0" applyFont="1" applyAlignment="1"/>
    <xf numFmtId="0" fontId="19" fillId="0" borderId="0" xfId="0" applyFont="1" applyAlignment="1">
      <alignment vertical="center"/>
    </xf>
    <xf numFmtId="18" fontId="2" fillId="0" borderId="0" xfId="0" applyNumberFormat="1" applyFont="1" applyFill="1"/>
    <xf numFmtId="0" fontId="20" fillId="0" borderId="0" xfId="0" applyFont="1"/>
    <xf numFmtId="169" fontId="11" fillId="0" borderId="0" xfId="0" applyNumberFormat="1" applyFont="1" applyFill="1"/>
    <xf numFmtId="169" fontId="0" fillId="0" borderId="0" xfId="0" applyNumberFormat="1" applyFill="1"/>
    <xf numFmtId="170" fontId="0" fillId="0" borderId="0" xfId="0" applyNumberFormat="1" applyFill="1" applyBorder="1"/>
    <xf numFmtId="170" fontId="1" fillId="0" borderId="0" xfId="1" applyNumberFormat="1"/>
    <xf numFmtId="170" fontId="21" fillId="0" borderId="0" xfId="0" applyNumberFormat="1" applyFont="1" applyFill="1" applyBorder="1"/>
    <xf numFmtId="170" fontId="22" fillId="0" borderId="0" xfId="1" applyNumberFormat="1" applyFont="1"/>
    <xf numFmtId="0" fontId="0" fillId="0" borderId="0" xfId="0" applyFill="1"/>
    <xf numFmtId="14" fontId="2" fillId="0" borderId="0" xfId="0" applyNumberFormat="1" applyFont="1" applyFill="1"/>
    <xf numFmtId="169" fontId="0" fillId="0" borderId="5" xfId="0" applyNumberFormat="1" applyFill="1" applyBorder="1" applyAlignment="1">
      <alignment horizontal="center"/>
    </xf>
    <xf numFmtId="169" fontId="0" fillId="0" borderId="2" xfId="0" applyNumberFormat="1" applyFill="1" applyBorder="1" applyAlignment="1">
      <alignment horizontal="center"/>
    </xf>
    <xf numFmtId="0" fontId="0" fillId="0" borderId="0" xfId="0" applyFill="1" applyAlignment="1">
      <alignment horizontal="center"/>
    </xf>
    <xf numFmtId="0" fontId="23" fillId="0" borderId="0" xfId="0" applyFont="1"/>
    <xf numFmtId="169" fontId="5" fillId="2" borderId="6" xfId="0" applyNumberFormat="1" applyFont="1" applyFill="1" applyBorder="1" applyAlignment="1">
      <alignment horizontal="center" vertical="center"/>
    </xf>
    <xf numFmtId="0" fontId="2" fillId="0" borderId="2" xfId="0" applyFont="1" applyFill="1" applyBorder="1"/>
  </cellXfs>
  <cellStyles count="2">
    <cellStyle name="Standaard" xfId="0" builtinId="0" customBuiltin="1"/>
    <cellStyle name="Standaard 2" xfId="1"/>
  </cellStyles>
  <dxfs count="0"/>
  <tableStyles count="0" defaultTableStyle="TableStyleMedium9"/>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CC"/>
      <color rgb="FF3333FF"/>
      <color rgb="FF00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Spin" dx="16" fmlaLink="$B$2" max="12" min="1" page="10" val="2"/>
</file>

<file path=xl/ctrlProps/ctrlProp2.xml><?xml version="1.0" encoding="utf-8"?>
<formControlPr xmlns="http://schemas.microsoft.com/office/spreadsheetml/2009/9/main" objectType="Spin" dx="16" fmlaLink="$C$2" max="2020" min="2012" page="10" val="2012"/>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Valuta">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dimension ref="A1:A6"/>
  <sheetViews>
    <sheetView workbookViewId="0">
      <selection activeCell="A14" sqref="A14"/>
    </sheetView>
  </sheetViews>
  <sheetFormatPr defaultRowHeight="12.75"/>
  <cols>
    <col min="1" max="1" width="102" style="46" customWidth="1"/>
    <col min="2" max="3" width="15" customWidth="1"/>
  </cols>
  <sheetData>
    <row r="1" spans="1:1" s="30" customFormat="1" ht="18">
      <c r="A1" s="43" t="s">
        <v>15</v>
      </c>
    </row>
    <row r="2" spans="1:1">
      <c r="A2" s="44"/>
    </row>
    <row r="3" spans="1:1" ht="44.25" customHeight="1">
      <c r="A3" s="45" t="s">
        <v>27</v>
      </c>
    </row>
    <row r="4" spans="1:1" ht="44.25" customHeight="1">
      <c r="A4" s="42" t="s">
        <v>28</v>
      </c>
    </row>
    <row r="5" spans="1:1" ht="44.25" customHeight="1">
      <c r="A5" s="42" t="s">
        <v>29</v>
      </c>
    </row>
    <row r="6" spans="1:1" ht="44.25" customHeight="1">
      <c r="A6" s="42"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enableFormatConditionsCalculation="0">
    <pageSetUpPr autoPageBreaks="0" fitToPage="1"/>
  </sheetPr>
  <dimension ref="A1:O68"/>
  <sheetViews>
    <sheetView showGridLines="0" tabSelected="1" zoomScaleNormal="100" zoomScalePageLayoutView="80" workbookViewId="0">
      <selection activeCell="K9" sqref="K9"/>
    </sheetView>
  </sheetViews>
  <sheetFormatPr defaultColWidth="7.25" defaultRowHeight="12.75"/>
  <cols>
    <col min="1" max="1" width="14.125" style="15" customWidth="1"/>
    <col min="2" max="2" width="23.25" style="17" customWidth="1"/>
    <col min="3" max="8" width="10.5" style="4" customWidth="1"/>
    <col min="9" max="9" width="17.75" style="1" customWidth="1"/>
    <col min="10" max="10" width="9.75" style="1" bestFit="1" customWidth="1"/>
    <col min="11" max="16384" width="7.25" style="1"/>
  </cols>
  <sheetData>
    <row r="1" spans="1:15" ht="29.25">
      <c r="B1" s="49">
        <f>DATE(C2,B2,1)</f>
        <v>40940</v>
      </c>
      <c r="C1" s="49"/>
      <c r="D1" s="68"/>
      <c r="H1" s="6" t="s">
        <v>4</v>
      </c>
      <c r="J1" s="57" t="s">
        <v>86</v>
      </c>
    </row>
    <row r="2" spans="1:15" s="2" customFormat="1" ht="12.75" hidden="1" customHeight="1">
      <c r="A2" s="15"/>
      <c r="B2" s="2">
        <v>2</v>
      </c>
      <c r="C2" s="2">
        <v>2012</v>
      </c>
      <c r="D2" s="64"/>
      <c r="E2" s="4"/>
      <c r="F2" s="4"/>
      <c r="G2" s="4"/>
      <c r="H2" s="4"/>
      <c r="I2" s="1"/>
    </row>
    <row r="3" spans="1:15" s="2" customFormat="1" ht="12.75" customHeight="1">
      <c r="A3" s="15"/>
      <c r="D3" s="4"/>
      <c r="E3" s="4"/>
      <c r="F3" s="4"/>
      <c r="G3" s="4"/>
      <c r="H3" s="4"/>
      <c r="I3" s="1"/>
    </row>
    <row r="4" spans="1:15" s="19" customFormat="1" ht="27" customHeight="1">
      <c r="A4" s="29" t="s">
        <v>1</v>
      </c>
      <c r="B4" s="20" t="s">
        <v>9</v>
      </c>
      <c r="C4" s="7" t="s">
        <v>5</v>
      </c>
      <c r="D4" s="7" t="s">
        <v>6</v>
      </c>
      <c r="E4" s="7" t="s">
        <v>10</v>
      </c>
      <c r="F4" s="7" t="s">
        <v>12</v>
      </c>
      <c r="G4" s="7" t="s">
        <v>7</v>
      </c>
      <c r="H4" s="7" t="s">
        <v>8</v>
      </c>
      <c r="I4" s="7" t="s">
        <v>87</v>
      </c>
      <c r="J4" s="58"/>
    </row>
    <row r="5" spans="1:15" s="27" customFormat="1" ht="18" customHeight="1">
      <c r="A5" s="24">
        <f>B1</f>
        <v>40940</v>
      </c>
      <c r="B5" s="25" t="s">
        <v>11</v>
      </c>
      <c r="C5" s="26">
        <v>0.29166666666666669</v>
      </c>
      <c r="D5" s="26">
        <v>0.6875</v>
      </c>
      <c r="E5" s="26">
        <v>2.0833333333333332E-2</v>
      </c>
      <c r="F5" s="26">
        <f>IF(COUNT(C5:D5)=2,D5-C5-E5,"")</f>
        <v>0.375</v>
      </c>
      <c r="G5" s="67">
        <f>IF(COUNT(C5:D5)=2,IF(OR(WEEKDAY(A5,2)&gt;5,A5=LOOKUP(A5,feestdag)),TIME(0,0,0),IF(AND(WEEKDAY(A5,2)&lt;5,F5&gt;=TIME(8,0,0)),TIME(8,0,0),IF(AND(WEEKDAY(A5,2)=5,F5&gt;=TIME(6,0,0)),TIME(6,0,0),F5))),"")</f>
        <v>0.33333333333333331</v>
      </c>
      <c r="H5" s="26">
        <f t="shared" ref="H5:H36" si="0">IF(AND(COUNT(C5:D5)=2,F5&gt;G5),F5-G5,"")</f>
        <v>4.1666666666666685E-2</v>
      </c>
      <c r="I5" s="71" t="str">
        <f>IFERROR(VLOOKUP(A5,feestdagen,2,0),"")</f>
        <v/>
      </c>
      <c r="K5" s="64" t="s">
        <v>88</v>
      </c>
      <c r="O5" s="58"/>
    </row>
    <row r="6" spans="1:15" s="27" customFormat="1" ht="18" customHeight="1">
      <c r="A6" s="24">
        <f>A5+1</f>
        <v>40941</v>
      </c>
      <c r="B6" s="25" t="s">
        <v>13</v>
      </c>
      <c r="C6" s="26">
        <v>0.29166666666666669</v>
      </c>
      <c r="D6" s="26">
        <v>0.625</v>
      </c>
      <c r="E6" s="26">
        <v>2.0833333333333332E-2</v>
      </c>
      <c r="F6" s="26">
        <f t="shared" ref="F6:F36" si="1">IF(COUNT(C6:D6)=2,D6-C6-E6,"")</f>
        <v>0.3125</v>
      </c>
      <c r="G6" s="67">
        <f>IF(COUNT(C6:D6)=2,IF(OR(WEEKDAY(A6,2)&gt;5,A6=LOOKUP(A6,feestdag)),TIME(0,0,0),IF(AND(WEEKDAY(A6,2)&lt;5,F6&gt;=TIME(8,0,0)),TIME(8,0,0),IF(AND(WEEKDAY(A6,2)=5,F6&gt;=TIME(6,0,0)),TIME(6,0,0),F6))),"")</f>
        <v>0.3125</v>
      </c>
      <c r="H6" s="26" t="str">
        <f t="shared" si="0"/>
        <v/>
      </c>
      <c r="I6" s="71" t="str">
        <f>IFERROR(VLOOKUP(A6,feestdagen,2,0),"")</f>
        <v/>
      </c>
      <c r="K6" s="56"/>
      <c r="L6" s="58"/>
    </row>
    <row r="7" spans="1:15" s="27" customFormat="1" ht="18" customHeight="1">
      <c r="A7" s="24">
        <f>A6+1</f>
        <v>40942</v>
      </c>
      <c r="B7" s="25" t="s">
        <v>13</v>
      </c>
      <c r="C7" s="26">
        <v>0.29166666666666669</v>
      </c>
      <c r="D7" s="26">
        <v>0.76041666666666663</v>
      </c>
      <c r="E7" s="26">
        <v>2.0833333333333332E-2</v>
      </c>
      <c r="F7" s="26">
        <f t="shared" si="1"/>
        <v>0.44791666666666663</v>
      </c>
      <c r="G7" s="67">
        <f>IF(COUNT(C7:D7)=2,IF(OR(WEEKDAY(A7,2)&gt;5,A7=LOOKUP(A7,feestdag)),TIME(0,0,0),IF(AND(WEEKDAY(A7,2)&lt;5,F7&gt;=TIME(8,0,0)),TIME(8,0,0),IF(AND(WEEKDAY(A7,2)=5,F7&gt;=TIME(6,0,0)),TIME(6,0,0),F7))),"")</f>
        <v>0.25</v>
      </c>
      <c r="H7" s="26">
        <f t="shared" si="0"/>
        <v>0.19791666666666663</v>
      </c>
      <c r="I7" s="71" t="str">
        <f>IFERROR(VLOOKUP(A7,feestdagen,2,0),"")</f>
        <v/>
      </c>
      <c r="J7" s="58"/>
      <c r="L7" s="58"/>
    </row>
    <row r="8" spans="1:15" s="27" customFormat="1" ht="18" customHeight="1">
      <c r="A8" s="24">
        <f t="shared" ref="A8:A36" si="2">A7+1</f>
        <v>40943</v>
      </c>
      <c r="B8" s="25" t="s">
        <v>11</v>
      </c>
      <c r="C8" s="26">
        <v>0.29166666666666669</v>
      </c>
      <c r="D8" s="26">
        <v>0.72916666666666663</v>
      </c>
      <c r="E8" s="26">
        <v>2.0833333333333332E-2</v>
      </c>
      <c r="F8" s="26">
        <f t="shared" si="1"/>
        <v>0.41666666666666663</v>
      </c>
      <c r="G8" s="67">
        <f>IF(COUNT(C8:D8)=2,IF(OR(WEEKDAY(A8,2)&gt;5,A8=LOOKUP(A8,feestdag)),TIME(0,0,0),IF(AND(WEEKDAY(A8,2)&lt;5,F8&gt;=TIME(8,0,0)),TIME(8,0,0),IF(AND(WEEKDAY(A8,2)=5,F8&gt;=TIME(6,0,0)),TIME(6,0,0),F8))),"")</f>
        <v>0</v>
      </c>
      <c r="H8" s="26">
        <f t="shared" si="0"/>
        <v>0.41666666666666663</v>
      </c>
      <c r="I8" s="71" t="str">
        <f>IFERROR(VLOOKUP(A8,feestdagen,2,0),"")</f>
        <v/>
      </c>
      <c r="J8" s="28"/>
    </row>
    <row r="9" spans="1:15" s="27" customFormat="1" ht="18" customHeight="1">
      <c r="A9" s="24">
        <f t="shared" si="2"/>
        <v>40944</v>
      </c>
      <c r="B9" s="25"/>
      <c r="C9" s="26"/>
      <c r="D9" s="26"/>
      <c r="E9" s="26"/>
      <c r="F9" s="26" t="str">
        <f t="shared" si="1"/>
        <v/>
      </c>
      <c r="G9" s="67" t="str">
        <f>IF(COUNT(C9:D9)=2,IF(OR(WEEKDAY(A9,2)&gt;5,A9=LOOKUP(A9,feestdag)),TIME(0,0,0),IF(AND(WEEKDAY(A9,2)&lt;5,F9&gt;=TIME(8,0,0)),TIME(8,0,0),IF(AND(WEEKDAY(A9,2)=5,F9&gt;=TIME(6,0,0)),TIME(6,0,0),F9))),"")</f>
        <v/>
      </c>
      <c r="H9" s="26" t="str">
        <f t="shared" si="0"/>
        <v/>
      </c>
      <c r="I9" s="71" t="str">
        <f>IFERROR(VLOOKUP(A9,feestdagen,2,0),"")</f>
        <v/>
      </c>
      <c r="J9" s="59"/>
    </row>
    <row r="10" spans="1:15" s="27" customFormat="1" ht="18" customHeight="1">
      <c r="A10" s="24">
        <f t="shared" si="2"/>
        <v>40945</v>
      </c>
      <c r="B10" s="25" t="s">
        <v>11</v>
      </c>
      <c r="C10" s="26">
        <v>0.29166666666666669</v>
      </c>
      <c r="D10" s="26">
        <v>0.60416666666666663</v>
      </c>
      <c r="E10" s="26">
        <v>2.0833333333333332E-2</v>
      </c>
      <c r="F10" s="26">
        <f t="shared" si="1"/>
        <v>0.29166666666666663</v>
      </c>
      <c r="G10" s="67">
        <f>IF(COUNT(C10:D10)=2,IF(OR(WEEKDAY(A10,2)&gt;5,A10=LOOKUP(A10,feestdag)),TIME(0,0,0),IF(AND(WEEKDAY(A10,2)&lt;5,F10&gt;=TIME(8,0,0)),TIME(8,0,0),IF(AND(WEEKDAY(A10,2)=5,F10&gt;=TIME(6,0,0)),TIME(6,0,0),F10))),"")</f>
        <v>0.29166666666666663</v>
      </c>
      <c r="H10" s="26" t="str">
        <f t="shared" si="0"/>
        <v/>
      </c>
      <c r="I10" s="71" t="str">
        <f>IFERROR(VLOOKUP(A10,feestdagen,2,0),"")</f>
        <v/>
      </c>
    </row>
    <row r="11" spans="1:15" s="27" customFormat="1" ht="18" customHeight="1">
      <c r="A11" s="24">
        <f t="shared" si="2"/>
        <v>40946</v>
      </c>
      <c r="B11" s="25" t="s">
        <v>14</v>
      </c>
      <c r="C11" s="26">
        <v>0.29166666666666669</v>
      </c>
      <c r="D11" s="26">
        <v>0.63541666666666663</v>
      </c>
      <c r="E11" s="26">
        <v>2.0833333333333332E-2</v>
      </c>
      <c r="F11" s="26">
        <f t="shared" si="1"/>
        <v>0.32291666666666663</v>
      </c>
      <c r="G11" s="67">
        <f>IF(COUNT(C11:D11)=2,IF(OR(WEEKDAY(A11,2)&gt;5,A11=LOOKUP(A11,feestdag)),TIME(0,0,0),IF(AND(WEEKDAY(A11,2)&lt;5,F11&gt;=TIME(8,0,0)),TIME(8,0,0),IF(AND(WEEKDAY(A11,2)=5,F11&gt;=TIME(6,0,0)),TIME(6,0,0),F11))),"")</f>
        <v>0.32291666666666663</v>
      </c>
      <c r="H11" s="26" t="str">
        <f t="shared" si="0"/>
        <v/>
      </c>
      <c r="I11" s="71" t="str">
        <f>IFERROR(VLOOKUP(A11,feestdagen,2,0),"")</f>
        <v/>
      </c>
      <c r="J11" s="58"/>
    </row>
    <row r="12" spans="1:15" s="27" customFormat="1" ht="18" customHeight="1">
      <c r="A12" s="24">
        <f t="shared" si="2"/>
        <v>40947</v>
      </c>
      <c r="B12" s="25" t="s">
        <v>13</v>
      </c>
      <c r="C12" s="26">
        <v>0.29166666666666669</v>
      </c>
      <c r="D12" s="26">
        <v>0.85416666666666663</v>
      </c>
      <c r="E12" s="26">
        <v>2.0833333333333332E-2</v>
      </c>
      <c r="F12" s="26">
        <f t="shared" si="1"/>
        <v>0.54166666666666663</v>
      </c>
      <c r="G12" s="67">
        <f>IF(COUNT(C12:D12)=2,IF(OR(WEEKDAY(A12,2)&gt;5,A12=LOOKUP(A12,feestdag)),TIME(0,0,0),IF(AND(WEEKDAY(A12,2)&lt;5,F12&gt;=TIME(8,0,0)),TIME(8,0,0),IF(AND(WEEKDAY(A12,2)=5,F12&gt;=TIME(6,0,0)),TIME(6,0,0),F12))),"")</f>
        <v>0.33333333333333331</v>
      </c>
      <c r="H12" s="26">
        <f t="shared" si="0"/>
        <v>0.20833333333333331</v>
      </c>
      <c r="I12" s="71" t="str">
        <f>IFERROR(VLOOKUP(A12,feestdagen,2,0),"")</f>
        <v/>
      </c>
      <c r="J12" s="54"/>
    </row>
    <row r="13" spans="1:15" s="27" customFormat="1" ht="18" customHeight="1">
      <c r="A13" s="24">
        <f t="shared" si="2"/>
        <v>40948</v>
      </c>
      <c r="B13" s="25" t="s">
        <v>11</v>
      </c>
      <c r="C13" s="26">
        <v>0.29166666666666669</v>
      </c>
      <c r="D13" s="26">
        <v>0.75</v>
      </c>
      <c r="E13" s="26">
        <v>2.0833333333333332E-2</v>
      </c>
      <c r="F13" s="26">
        <f t="shared" si="1"/>
        <v>0.4375</v>
      </c>
      <c r="G13" s="67">
        <f>IF(COUNT(C13:D13)=2,IF(OR(WEEKDAY(A13,2)&gt;5,A13=LOOKUP(A13,feestdag)),TIME(0,0,0),IF(AND(WEEKDAY(A13,2)&lt;5,F13&gt;=TIME(8,0,0)),TIME(8,0,0),IF(AND(WEEKDAY(A13,2)=5,F13&gt;=TIME(6,0,0)),TIME(6,0,0),F13))),"")</f>
        <v>0.33333333333333331</v>
      </c>
      <c r="H13" s="26">
        <f t="shared" si="0"/>
        <v>0.10416666666666669</v>
      </c>
      <c r="I13" s="71" t="str">
        <f>IFERROR(VLOOKUP(A13,feestdagen,2,0),"")</f>
        <v/>
      </c>
      <c r="J13" s="53"/>
    </row>
    <row r="14" spans="1:15" s="27" customFormat="1" ht="18" customHeight="1">
      <c r="A14" s="24">
        <f t="shared" si="2"/>
        <v>40949</v>
      </c>
      <c r="B14" s="25" t="s">
        <v>11</v>
      </c>
      <c r="C14" s="26">
        <v>0.29166666666666669</v>
      </c>
      <c r="D14" s="26">
        <v>0.69791666666666663</v>
      </c>
      <c r="E14" s="26">
        <v>2.0833333333333332E-2</v>
      </c>
      <c r="F14" s="26">
        <f t="shared" si="1"/>
        <v>0.38541666666666663</v>
      </c>
      <c r="G14" s="67">
        <f>IF(COUNT(C14:D14)=2,IF(OR(WEEKDAY(A14,2)&gt;5,A14=LOOKUP(A14,feestdag)),TIME(0,0,0),IF(AND(WEEKDAY(A14,2)&lt;5,F14&gt;=TIME(8,0,0)),TIME(8,0,0),IF(AND(WEEKDAY(A14,2)=5,F14&gt;=TIME(6,0,0)),TIME(6,0,0),F14))),"")</f>
        <v>0.25</v>
      </c>
      <c r="H14" s="26">
        <f t="shared" si="0"/>
        <v>0.13541666666666663</v>
      </c>
      <c r="I14" s="71" t="str">
        <f>IFERROR(VLOOKUP(A14,feestdagen,2,0),"")</f>
        <v/>
      </c>
      <c r="J14" s="53"/>
    </row>
    <row r="15" spans="1:15" s="27" customFormat="1" ht="18" customHeight="1">
      <c r="A15" s="24">
        <f t="shared" si="2"/>
        <v>40950</v>
      </c>
      <c r="B15" s="25" t="s">
        <v>11</v>
      </c>
      <c r="C15" s="26">
        <v>0.29166666666666669</v>
      </c>
      <c r="D15" s="26">
        <v>0.71875</v>
      </c>
      <c r="E15" s="26">
        <v>2.0833333333333332E-2</v>
      </c>
      <c r="F15" s="26">
        <f t="shared" si="1"/>
        <v>0.40625</v>
      </c>
      <c r="G15" s="67">
        <f>IF(COUNT(C15:D15)=2,IF(OR(WEEKDAY(A15,2)&gt;5,A15=LOOKUP(A15,feestdag)),TIME(0,0,0),IF(AND(WEEKDAY(A15,2)&lt;5,F15&gt;=TIME(8,0,0)),TIME(8,0,0),IF(AND(WEEKDAY(A15,2)=5,F15&gt;=TIME(6,0,0)),TIME(6,0,0),F15))),"")</f>
        <v>0</v>
      </c>
      <c r="H15" s="26">
        <f t="shared" si="0"/>
        <v>0.40625</v>
      </c>
      <c r="I15" s="71" t="str">
        <f>IFERROR(VLOOKUP(A15,feestdagen,2,0),"")</f>
        <v/>
      </c>
      <c r="J15" s="55"/>
    </row>
    <row r="16" spans="1:15" s="27" customFormat="1" ht="18" customHeight="1">
      <c r="A16" s="24">
        <f t="shared" si="2"/>
        <v>40951</v>
      </c>
      <c r="B16" s="21"/>
      <c r="C16" s="26"/>
      <c r="D16" s="26"/>
      <c r="E16" s="26"/>
      <c r="F16" s="26" t="str">
        <f t="shared" si="1"/>
        <v/>
      </c>
      <c r="G16" s="67" t="str">
        <f>IF(COUNT(C16:D16)=2,IF(OR(WEEKDAY(A16,2)&gt;5,A16=LOOKUP(A16,feestdag)),TIME(0,0,0),IF(AND(WEEKDAY(A16,2)&lt;5,F16&gt;=TIME(8,0,0)),TIME(8,0,0),IF(AND(WEEKDAY(A16,2)=5,F16&gt;=TIME(6,0,0)),TIME(6,0,0),F16))),"")</f>
        <v/>
      </c>
      <c r="H16" s="26" t="str">
        <f t="shared" si="0"/>
        <v/>
      </c>
      <c r="I16" s="71" t="str">
        <f>IFERROR(VLOOKUP(A16,feestdagen,2,0),"")</f>
        <v/>
      </c>
      <c r="J16" s="53"/>
    </row>
    <row r="17" spans="1:13" s="27" customFormat="1" ht="18" customHeight="1">
      <c r="A17" s="24">
        <f t="shared" si="2"/>
        <v>40952</v>
      </c>
      <c r="B17" s="21"/>
      <c r="C17" s="26"/>
      <c r="D17" s="26"/>
      <c r="E17" s="26"/>
      <c r="F17" s="26" t="str">
        <f t="shared" si="1"/>
        <v/>
      </c>
      <c r="G17" s="67" t="str">
        <f>IF(COUNT(C17:D17)=2,IF(OR(WEEKDAY(A17,2)&gt;5,A17=LOOKUP(A17,feestdag)),TIME(0,0,0),IF(AND(WEEKDAY(A17,2)&lt;5,F17&gt;=TIME(8,0,0)),TIME(8,0,0),IF(AND(WEEKDAY(A17,2)=5,F17&gt;=TIME(6,0,0)),TIME(6,0,0),F17))),"")</f>
        <v/>
      </c>
      <c r="H17" s="26" t="str">
        <f t="shared" si="0"/>
        <v/>
      </c>
      <c r="I17" s="71" t="str">
        <f>IFERROR(VLOOKUP(A17,feestdagen,2,0),"")</f>
        <v/>
      </c>
      <c r="J17" s="55"/>
    </row>
    <row r="18" spans="1:13" s="27" customFormat="1" ht="18" customHeight="1">
      <c r="A18" s="24">
        <f t="shared" si="2"/>
        <v>40953</v>
      </c>
      <c r="B18" s="21"/>
      <c r="C18" s="26"/>
      <c r="D18" s="26"/>
      <c r="E18" s="26"/>
      <c r="F18" s="26" t="str">
        <f t="shared" si="1"/>
        <v/>
      </c>
      <c r="G18" s="67" t="str">
        <f>IF(COUNT(C18:D18)=2,IF(OR(WEEKDAY(A18,2)&gt;5,A18=LOOKUP(A18,feestdag)),TIME(0,0,0),IF(AND(WEEKDAY(A18,2)&lt;5,F18&gt;=TIME(8,0,0)),TIME(8,0,0),IF(AND(WEEKDAY(A18,2)=5,F18&gt;=TIME(6,0,0)),TIME(6,0,0),F18))),"")</f>
        <v/>
      </c>
      <c r="H18" s="26" t="str">
        <f t="shared" si="0"/>
        <v/>
      </c>
      <c r="I18" s="71" t="str">
        <f>IFERROR(VLOOKUP(A18,feestdagen,2,0),"")</f>
        <v>Sint-Valentijn</v>
      </c>
      <c r="J18" s="65"/>
      <c r="K18" s="64"/>
    </row>
    <row r="19" spans="1:13" s="27" customFormat="1" ht="18" customHeight="1">
      <c r="A19" s="24">
        <f t="shared" si="2"/>
        <v>40954</v>
      </c>
      <c r="B19" s="21"/>
      <c r="C19" s="26"/>
      <c r="D19" s="26"/>
      <c r="E19" s="26"/>
      <c r="F19" s="26" t="str">
        <f t="shared" si="1"/>
        <v/>
      </c>
      <c r="G19" s="67" t="str">
        <f>IF(COUNT(C19:D19)=2,IF(OR(WEEKDAY(A19,2)&gt;5,A19=LOOKUP(A19,feestdag)),TIME(0,0,0),IF(AND(WEEKDAY(A19,2)&lt;5,F19&gt;=TIME(8,0,0)),TIME(8,0,0),IF(AND(WEEKDAY(A19,2)=5,F19&gt;=TIME(6,0,0)),TIME(6,0,0),F19))),"")</f>
        <v/>
      </c>
      <c r="H19" s="26" t="str">
        <f t="shared" si="0"/>
        <v/>
      </c>
      <c r="I19" s="71" t="str">
        <f>IFERROR(VLOOKUP(A19,feestdagen,2,0),"")</f>
        <v/>
      </c>
      <c r="J19" s="65"/>
    </row>
    <row r="20" spans="1:13" s="27" customFormat="1" ht="18" customHeight="1">
      <c r="A20" s="24">
        <f t="shared" si="2"/>
        <v>40955</v>
      </c>
      <c r="B20" s="21"/>
      <c r="C20" s="26"/>
      <c r="D20" s="26"/>
      <c r="E20" s="26"/>
      <c r="F20" s="26" t="str">
        <f t="shared" si="1"/>
        <v/>
      </c>
      <c r="G20" s="67" t="str">
        <f>IF(COUNT(C20:D20)=2,IF(OR(WEEKDAY(A20,2)&gt;5,A20=LOOKUP(A20,feestdag)),TIME(0,0,0),IF(AND(WEEKDAY(A20,2)&lt;5,F20&gt;=TIME(8,0,0)),TIME(8,0,0),IF(AND(WEEKDAY(A20,2)=5,F20&gt;=TIME(6,0,0)),TIME(6,0,0),F20))),"")</f>
        <v/>
      </c>
      <c r="H20" s="26" t="str">
        <f t="shared" si="0"/>
        <v/>
      </c>
      <c r="I20" s="71" t="str">
        <f>IFERROR(VLOOKUP(A20,feestdagen,2,0),"")</f>
        <v/>
      </c>
      <c r="J20" s="65"/>
      <c r="M20" s="64"/>
    </row>
    <row r="21" spans="1:13" s="27" customFormat="1" ht="18" customHeight="1">
      <c r="A21" s="24">
        <f t="shared" si="2"/>
        <v>40956</v>
      </c>
      <c r="B21" s="21"/>
      <c r="C21" s="26"/>
      <c r="D21" s="26"/>
      <c r="E21" s="26"/>
      <c r="F21" s="26" t="str">
        <f t="shared" si="1"/>
        <v/>
      </c>
      <c r="G21" s="67" t="str">
        <f>IF(COUNT(C21:D21)=2,IF(OR(WEEKDAY(A21,2)&gt;5,A21=LOOKUP(A21,feestdag)),TIME(0,0,0),IF(AND(WEEKDAY(A21,2)&lt;5,F21&gt;=TIME(8,0,0)),TIME(8,0,0),IF(AND(WEEKDAY(A21,2)=5,F21&gt;=TIME(6,0,0)),TIME(6,0,0),F21))),"")</f>
        <v/>
      </c>
      <c r="H21" s="26" t="str">
        <f t="shared" si="0"/>
        <v/>
      </c>
      <c r="I21" s="71" t="str">
        <f>IFERROR(VLOOKUP(A21,feestdagen,2,0),"")</f>
        <v/>
      </c>
      <c r="J21" s="65"/>
    </row>
    <row r="22" spans="1:13" s="27" customFormat="1" ht="18" customHeight="1">
      <c r="A22" s="24">
        <f t="shared" si="2"/>
        <v>40957</v>
      </c>
      <c r="B22" s="21"/>
      <c r="C22" s="26"/>
      <c r="D22" s="26"/>
      <c r="E22" s="26"/>
      <c r="F22" s="26" t="str">
        <f t="shared" si="1"/>
        <v/>
      </c>
      <c r="G22" s="67" t="str">
        <f>IF(COUNT(C22:D22)=2,IF(OR(WEEKDAY(A22,2)&gt;5,A22=LOOKUP(A22,feestdag)),TIME(0,0,0),IF(AND(WEEKDAY(A22,2)&lt;5,F22&gt;=TIME(8,0,0)),TIME(8,0,0),IF(AND(WEEKDAY(A22,2)=5,F22&gt;=TIME(6,0,0)),TIME(6,0,0),F22))),"")</f>
        <v/>
      </c>
      <c r="H22" s="26" t="str">
        <f t="shared" si="0"/>
        <v/>
      </c>
      <c r="I22" s="71" t="str">
        <f>IFERROR(VLOOKUP(A22,feestdagen,2,0),"")</f>
        <v/>
      </c>
      <c r="J22" s="65"/>
    </row>
    <row r="23" spans="1:13" s="27" customFormat="1" ht="18" customHeight="1">
      <c r="A23" s="24">
        <f t="shared" si="2"/>
        <v>40958</v>
      </c>
      <c r="B23" s="21"/>
      <c r="C23" s="26"/>
      <c r="D23" s="26"/>
      <c r="E23" s="26"/>
      <c r="F23" s="26" t="str">
        <f t="shared" si="1"/>
        <v/>
      </c>
      <c r="G23" s="67" t="str">
        <f>IF(COUNT(C23:D23)=2,IF(OR(WEEKDAY(A23,2)&gt;5,A23=LOOKUP(A23,feestdag)),TIME(0,0,0),IF(AND(WEEKDAY(A23,2)&lt;5,F23&gt;=TIME(8,0,0)),TIME(8,0,0),IF(AND(WEEKDAY(A23,2)=5,F23&gt;=TIME(6,0,0)),TIME(6,0,0),F23))),"")</f>
        <v/>
      </c>
      <c r="H23" s="26" t="str">
        <f t="shared" si="0"/>
        <v/>
      </c>
      <c r="I23" s="71" t="str">
        <f>IFERROR(VLOOKUP(A23,feestdagen,2,0),"")</f>
        <v/>
      </c>
      <c r="J23" s="65"/>
    </row>
    <row r="24" spans="1:13" s="27" customFormat="1" ht="18" customHeight="1">
      <c r="A24" s="24">
        <f t="shared" si="2"/>
        <v>40959</v>
      </c>
      <c r="B24" s="21"/>
      <c r="C24" s="26"/>
      <c r="D24" s="26"/>
      <c r="E24" s="26"/>
      <c r="F24" s="26" t="str">
        <f t="shared" si="1"/>
        <v/>
      </c>
      <c r="G24" s="67" t="str">
        <f>IF(COUNT(C24:D24)=2,IF(OR(WEEKDAY(A24,2)&gt;5,A24=LOOKUP(A24,feestdag)),TIME(0,0,0),IF(AND(WEEKDAY(A24,2)&lt;5,F24&gt;=TIME(8,0,0)),TIME(8,0,0),IF(AND(WEEKDAY(A24,2)=5,F24&gt;=TIME(6,0,0)),TIME(6,0,0),F24))),"")</f>
        <v/>
      </c>
      <c r="H24" s="26" t="str">
        <f t="shared" si="0"/>
        <v/>
      </c>
      <c r="I24" s="71" t="str">
        <f>IFERROR(VLOOKUP(A24,feestdagen,2,0),"")</f>
        <v/>
      </c>
      <c r="J24" s="65"/>
    </row>
    <row r="25" spans="1:13" s="27" customFormat="1" ht="18" customHeight="1">
      <c r="A25" s="24">
        <f t="shared" si="2"/>
        <v>40960</v>
      </c>
      <c r="B25" s="21"/>
      <c r="C25" s="26"/>
      <c r="D25" s="26"/>
      <c r="E25" s="26"/>
      <c r="F25" s="26" t="str">
        <f t="shared" si="1"/>
        <v/>
      </c>
      <c r="G25" s="67" t="str">
        <f>IF(COUNT(C25:D25)=2,IF(OR(WEEKDAY(A25,2)&gt;5,A25=LOOKUP(A25,feestdag)),TIME(0,0,0),IF(AND(WEEKDAY(A25,2)&lt;5,F25&gt;=TIME(8,0,0)),TIME(8,0,0),IF(AND(WEEKDAY(A25,2)=5,F25&gt;=TIME(6,0,0)),TIME(6,0,0),F25))),"")</f>
        <v/>
      </c>
      <c r="H25" s="26" t="str">
        <f t="shared" si="0"/>
        <v/>
      </c>
      <c r="I25" s="71" t="str">
        <f>IFERROR(VLOOKUP(A25,feestdagen,2,0),"")</f>
        <v>Vastenavond (r.-k.)</v>
      </c>
      <c r="J25" s="65"/>
    </row>
    <row r="26" spans="1:13" s="27" customFormat="1" ht="18" customHeight="1">
      <c r="A26" s="24">
        <f t="shared" si="2"/>
        <v>40961</v>
      </c>
      <c r="B26" s="21"/>
      <c r="C26" s="26"/>
      <c r="D26" s="26"/>
      <c r="E26" s="26"/>
      <c r="F26" s="26" t="str">
        <f t="shared" si="1"/>
        <v/>
      </c>
      <c r="G26" s="67" t="str">
        <f>IF(COUNT(C26:D26)=2,IF(OR(WEEKDAY(A26,2)&gt;5,A26=LOOKUP(A26,feestdag)),TIME(0,0,0),IF(AND(WEEKDAY(A26,2)&lt;5,F26&gt;=TIME(8,0,0)),TIME(8,0,0),IF(AND(WEEKDAY(A26,2)=5,F26&gt;=TIME(6,0,0)),TIME(6,0,0),F26))),"")</f>
        <v/>
      </c>
      <c r="H26" s="26" t="str">
        <f t="shared" si="0"/>
        <v/>
      </c>
      <c r="I26" s="71" t="str">
        <f>IFERROR(VLOOKUP(A26,feestdagen,2,0),"")</f>
        <v>Aswoensdag (r.-k.)</v>
      </c>
      <c r="J26" s="65"/>
    </row>
    <row r="27" spans="1:13" s="27" customFormat="1" ht="18" customHeight="1">
      <c r="A27" s="24">
        <f t="shared" si="2"/>
        <v>40962</v>
      </c>
      <c r="B27" s="21"/>
      <c r="C27" s="26"/>
      <c r="D27" s="26"/>
      <c r="E27" s="26"/>
      <c r="F27" s="26" t="str">
        <f t="shared" si="1"/>
        <v/>
      </c>
      <c r="G27" s="67" t="str">
        <f>IF(COUNT(C27:D27)=2,IF(OR(WEEKDAY(A27,2)&gt;5,A27=LOOKUP(A27,feestdag)),TIME(0,0,0),IF(AND(WEEKDAY(A27,2)&lt;5,F27&gt;=TIME(8,0,0)),TIME(8,0,0),IF(AND(WEEKDAY(A27,2)=5,F27&gt;=TIME(6,0,0)),TIME(6,0,0),F27))),"")</f>
        <v/>
      </c>
      <c r="H27" s="26" t="str">
        <f t="shared" si="0"/>
        <v/>
      </c>
      <c r="I27" s="71" t="str">
        <f>IFERROR(VLOOKUP(A27,feestdagen,2,0),"")</f>
        <v/>
      </c>
    </row>
    <row r="28" spans="1:13" s="27" customFormat="1" ht="18" customHeight="1">
      <c r="A28" s="24">
        <f t="shared" si="2"/>
        <v>40963</v>
      </c>
      <c r="B28" s="21"/>
      <c r="C28" s="26"/>
      <c r="D28" s="26"/>
      <c r="E28" s="26"/>
      <c r="F28" s="26" t="str">
        <f t="shared" si="1"/>
        <v/>
      </c>
      <c r="G28" s="67" t="str">
        <f>IF(COUNT(C28:D28)=2,IF(OR(WEEKDAY(A28,2)&gt;5,A28=LOOKUP(A28,feestdag)),TIME(0,0,0),IF(AND(WEEKDAY(A28,2)&lt;5,F28&gt;=TIME(8,0,0)),TIME(8,0,0),IF(AND(WEEKDAY(A28,2)=5,F28&gt;=TIME(6,0,0)),TIME(6,0,0),F28))),"")</f>
        <v/>
      </c>
      <c r="H28" s="26" t="str">
        <f t="shared" si="0"/>
        <v/>
      </c>
      <c r="I28" s="71" t="str">
        <f>IFERROR(VLOOKUP(A28,feestdagen,2,0),"")</f>
        <v/>
      </c>
    </row>
    <row r="29" spans="1:13" s="27" customFormat="1" ht="18" customHeight="1">
      <c r="A29" s="24">
        <f t="shared" si="2"/>
        <v>40964</v>
      </c>
      <c r="B29" s="21"/>
      <c r="C29" s="26"/>
      <c r="D29" s="26"/>
      <c r="E29" s="26"/>
      <c r="F29" s="26" t="str">
        <f t="shared" si="1"/>
        <v/>
      </c>
      <c r="G29" s="67" t="str">
        <f>IF(COUNT(C29:D29)=2,IF(OR(WEEKDAY(A29,2)&gt;5,A29=LOOKUP(A29,feestdag)),TIME(0,0,0),IF(AND(WEEKDAY(A29,2)&lt;5,F29&gt;=TIME(8,0,0)),TIME(8,0,0),IF(AND(WEEKDAY(A29,2)=5,F29&gt;=TIME(6,0,0)),TIME(6,0,0),F29))),"")</f>
        <v/>
      </c>
      <c r="H29" s="26" t="str">
        <f t="shared" si="0"/>
        <v/>
      </c>
      <c r="I29" s="71" t="str">
        <f>IFERROR(VLOOKUP(A29,feestdagen,2,0),"")</f>
        <v/>
      </c>
    </row>
    <row r="30" spans="1:13" s="27" customFormat="1" ht="18" customHeight="1">
      <c r="A30" s="24">
        <f t="shared" si="2"/>
        <v>40965</v>
      </c>
      <c r="B30" s="21"/>
      <c r="C30" s="26"/>
      <c r="D30" s="26"/>
      <c r="E30" s="26"/>
      <c r="F30" s="26" t="str">
        <f t="shared" si="1"/>
        <v/>
      </c>
      <c r="G30" s="67" t="str">
        <f>IF(COUNT(C30:D30)=2,IF(OR(WEEKDAY(A30,2)&gt;5,A30=LOOKUP(A30,feestdag)),TIME(0,0,0),IF(AND(WEEKDAY(A30,2)&lt;5,F30&gt;=TIME(8,0,0)),TIME(8,0,0),IF(AND(WEEKDAY(A30,2)=5,F30&gt;=TIME(6,0,0)),TIME(6,0,0),F30))),"")</f>
        <v/>
      </c>
      <c r="H30" s="26" t="str">
        <f t="shared" si="0"/>
        <v/>
      </c>
      <c r="I30" s="71" t="str">
        <f>IFERROR(VLOOKUP(A30,feestdagen,2,0),"")</f>
        <v/>
      </c>
    </row>
    <row r="31" spans="1:13" s="27" customFormat="1" ht="18" customHeight="1">
      <c r="A31" s="24">
        <f t="shared" si="2"/>
        <v>40966</v>
      </c>
      <c r="B31" s="21"/>
      <c r="C31" s="26"/>
      <c r="D31" s="26"/>
      <c r="E31" s="26"/>
      <c r="F31" s="26" t="str">
        <f t="shared" si="1"/>
        <v/>
      </c>
      <c r="G31" s="67" t="str">
        <f>IF(COUNT(C31:D31)=2,IF(OR(WEEKDAY(A31,2)&gt;5,A31=LOOKUP(A31,feestdag)),TIME(0,0,0),IF(AND(WEEKDAY(A31,2)&lt;5,F31&gt;=TIME(8,0,0)),TIME(8,0,0),IF(AND(WEEKDAY(A31,2)=5,F31&gt;=TIME(6,0,0)),TIME(6,0,0),F31))),"")</f>
        <v/>
      </c>
      <c r="H31" s="26" t="str">
        <f t="shared" si="0"/>
        <v/>
      </c>
      <c r="I31" s="71" t="str">
        <f>IFERROR(VLOOKUP(A31,feestdagen,2,0),"")</f>
        <v/>
      </c>
    </row>
    <row r="32" spans="1:13" s="27" customFormat="1" ht="18" customHeight="1">
      <c r="A32" s="24">
        <f t="shared" si="2"/>
        <v>40967</v>
      </c>
      <c r="B32" s="21"/>
      <c r="C32" s="26"/>
      <c r="D32" s="26"/>
      <c r="E32" s="26"/>
      <c r="F32" s="26" t="str">
        <f t="shared" si="1"/>
        <v/>
      </c>
      <c r="G32" s="67" t="str">
        <f>IF(COUNT(C32:D32)=2,IF(OR(WEEKDAY(A32,2)&gt;5,A32=LOOKUP(A32,feestdag)),TIME(0,0,0),IF(AND(WEEKDAY(A32,2)&lt;5,F32&gt;=TIME(8,0,0)),TIME(8,0,0),IF(AND(WEEKDAY(A32,2)=5,F32&gt;=TIME(6,0,0)),TIME(6,0,0),F32))),"")</f>
        <v/>
      </c>
      <c r="H32" s="26" t="str">
        <f t="shared" si="0"/>
        <v/>
      </c>
      <c r="I32" s="71" t="str">
        <f>IFERROR(VLOOKUP(A32,feestdagen,2,0),"")</f>
        <v/>
      </c>
    </row>
    <row r="33" spans="1:13" s="27" customFormat="1" ht="18" customHeight="1">
      <c r="A33" s="24">
        <f>IF(MONTH(A32+1)=MONTH(A32),A32+1,"")</f>
        <v>40968</v>
      </c>
      <c r="B33" s="21"/>
      <c r="C33" s="26"/>
      <c r="D33" s="26"/>
      <c r="E33" s="26"/>
      <c r="F33" s="26" t="str">
        <f t="shared" si="1"/>
        <v/>
      </c>
      <c r="G33" s="67" t="str">
        <f>IF(COUNT(C33:D33)=2,IF(OR(WEEKDAY(A33,2)&gt;5,A33=LOOKUP(A33,feestdag)),TIME(0,0,0),IF(AND(WEEKDAY(A33,2)&lt;5,F33&gt;=TIME(8,0,0)),TIME(8,0,0),IF(AND(WEEKDAY(A33,2)=5,F33&gt;=TIME(6,0,0)),TIME(6,0,0),F33))),"")</f>
        <v/>
      </c>
      <c r="H33" s="26" t="str">
        <f t="shared" si="0"/>
        <v/>
      </c>
      <c r="I33" s="71" t="str">
        <f>IFERROR(VLOOKUP(A33,feestdagen,2,0),"")</f>
        <v/>
      </c>
    </row>
    <row r="34" spans="1:13" s="27" customFormat="1" ht="18" customHeight="1">
      <c r="A34" s="24" t="str">
        <f>IF(A33="","",IF(MONTH(A33+1)=MONTH(A33),A33+1,""))</f>
        <v/>
      </c>
      <c r="B34" s="21"/>
      <c r="C34" s="26"/>
      <c r="D34" s="26"/>
      <c r="E34" s="26"/>
      <c r="F34" s="26" t="str">
        <f t="shared" si="1"/>
        <v/>
      </c>
      <c r="G34" s="67" t="str">
        <f>IF(COUNT(C34:D34)=2,IF(OR(WEEKDAY(A34,2)&gt;5,A34=LOOKUP(A34,feestdag)),TIME(0,0,0),IF(AND(WEEKDAY(A34,2)&lt;5,F34&gt;=TIME(8,0,0)),TIME(8,0,0),IF(AND(WEEKDAY(A34,2)=5,F34&gt;=TIME(6,0,0)),TIME(6,0,0),F34))),"")</f>
        <v/>
      </c>
      <c r="H34" s="26" t="str">
        <f t="shared" si="0"/>
        <v/>
      </c>
      <c r="I34" s="71" t="str">
        <f>IFERROR(VLOOKUP(A34,feestdagen,2,0),"")</f>
        <v/>
      </c>
    </row>
    <row r="35" spans="1:13" s="27" customFormat="1" ht="18" customHeight="1">
      <c r="A35" s="24" t="str">
        <f t="shared" ref="A35:A36" si="3">IF(A34="","",IF(MONTH(A34+1)=MONTH(A34),A34+1,""))</f>
        <v/>
      </c>
      <c r="B35" s="21"/>
      <c r="C35" s="26"/>
      <c r="D35" s="26"/>
      <c r="E35" s="26"/>
      <c r="F35" s="26" t="str">
        <f t="shared" si="1"/>
        <v/>
      </c>
      <c r="G35" s="67" t="str">
        <f>IF(COUNT(C35:D35)=2,IF(OR(WEEKDAY(A35,2)&gt;5,A35=LOOKUP(A35,feestdag)),TIME(0,0,0),IF(AND(WEEKDAY(A35,2)&lt;5,F35&gt;=TIME(8,0,0)),TIME(8,0,0),IF(AND(WEEKDAY(A35,2)=5,F35&gt;=TIME(6,0,0)),TIME(6,0,0),F35))),"")</f>
        <v/>
      </c>
      <c r="H35" s="26" t="str">
        <f t="shared" si="0"/>
        <v/>
      </c>
      <c r="I35" s="71" t="str">
        <f>IFERROR(VLOOKUP(A35,feestdagen,2,0),"")</f>
        <v/>
      </c>
    </row>
    <row r="36" spans="1:13" s="27" customFormat="1" ht="18" customHeight="1">
      <c r="A36" s="24" t="str">
        <f t="shared" si="3"/>
        <v/>
      </c>
      <c r="B36" s="21"/>
      <c r="C36" s="26"/>
      <c r="D36" s="26"/>
      <c r="E36" s="26"/>
      <c r="F36" s="26" t="str">
        <f t="shared" si="1"/>
        <v/>
      </c>
      <c r="G36" s="66" t="str">
        <f>IF(COUNT(C36:D36)=2,IF(OR(WEEKDAY(A36,2)&gt;5,A36=LOOKUP(A36,feestdag)),TIME(0,0,0),IF(AND(WEEKDAY(A36,2)&lt;5,F36&gt;=TIME(8,0,0)),TIME(8,0,0),IF(AND(WEEKDAY(A36,2)=5,F36&gt;=TIME(6,0,0)),TIME(6,0,0),F36))),"")</f>
        <v/>
      </c>
      <c r="H36" s="26" t="str">
        <f t="shared" si="0"/>
        <v/>
      </c>
      <c r="I36" s="71" t="str">
        <f>IFERROR(VLOOKUP(A36,feestdagen,2,0),"")</f>
        <v/>
      </c>
    </row>
    <row r="37" spans="1:13" ht="25.5" customHeight="1">
      <c r="A37" s="23" t="s">
        <v>0</v>
      </c>
      <c r="B37" s="22"/>
      <c r="C37" s="8">
        <f>SUM(C26:C36)</f>
        <v>0</v>
      </c>
      <c r="D37" s="8">
        <f>SUM(D26:D36)</f>
        <v>0</v>
      </c>
      <c r="E37" s="8"/>
      <c r="F37" s="41">
        <f>SUM(F5:F36)</f>
        <v>3.9374999999999991</v>
      </c>
      <c r="G37" s="41">
        <f>SUM(G5:G36)</f>
        <v>2.427083333333333</v>
      </c>
      <c r="H37" s="70">
        <f>SUM(H5:H36)</f>
        <v>1.5104166666666665</v>
      </c>
    </row>
    <row r="38" spans="1:13" ht="18" customHeight="1">
      <c r="A38" s="51"/>
    </row>
    <row r="39" spans="1:13" ht="18" customHeight="1">
      <c r="A39" s="52"/>
    </row>
    <row r="40" spans="1:13" ht="18" customHeight="1">
      <c r="A40" s="52"/>
    </row>
    <row r="41" spans="1:13" ht="18" customHeight="1"/>
    <row r="42" spans="1:13" ht="18" customHeight="1">
      <c r="C42" s="47"/>
      <c r="D42" s="47"/>
      <c r="E42" s="47"/>
      <c r="F42" s="47"/>
      <c r="G42" s="47"/>
      <c r="H42" s="9"/>
    </row>
    <row r="43" spans="1:13" ht="18" customHeight="1">
      <c r="A43" s="16"/>
      <c r="B43" s="18"/>
      <c r="C43" s="10" t="s">
        <v>2</v>
      </c>
      <c r="D43" s="5"/>
      <c r="E43" s="5"/>
      <c r="F43" s="11"/>
      <c r="G43" s="5"/>
      <c r="H43" s="12" t="s">
        <v>1</v>
      </c>
    </row>
    <row r="44" spans="1:13" ht="18" customHeight="1">
      <c r="C44" s="48"/>
      <c r="D44" s="48"/>
      <c r="E44" s="48"/>
      <c r="F44" s="48"/>
      <c r="G44" s="48"/>
      <c r="H44" s="9"/>
      <c r="M44" s="3"/>
    </row>
    <row r="45" spans="1:13" s="2" customFormat="1" ht="18" customHeight="1">
      <c r="A45" s="15"/>
      <c r="B45" s="17"/>
      <c r="C45" s="13" t="s">
        <v>3</v>
      </c>
      <c r="D45" s="5"/>
      <c r="E45" s="5"/>
      <c r="F45" s="14"/>
      <c r="G45" s="5"/>
      <c r="H45" s="12" t="s">
        <v>1</v>
      </c>
      <c r="I45" s="1"/>
      <c r="J45" s="1"/>
      <c r="K45" s="1"/>
      <c r="L45" s="1"/>
      <c r="M45" s="1"/>
    </row>
    <row r="46" spans="1:13" ht="18" customHeight="1"/>
    <row r="47" spans="1:13" ht="18" customHeight="1"/>
    <row r="48" spans="1:1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sheetData>
  <mergeCells count="3">
    <mergeCell ref="C42:G42"/>
    <mergeCell ref="C44:G44"/>
    <mergeCell ref="B1:C1"/>
  </mergeCells>
  <phoneticPr fontId="0" type="noConversion"/>
  <pageMargins left="0.5" right="0.5" top="1" bottom="1" header="0.5" footer="0"/>
  <pageSetup orientation="portrait" horizontalDpi="4294967294" r:id="rId1"/>
  <headerFooter alignWithMargins="0"/>
  <legacyDrawing r:id="rId2"/>
</worksheet>
</file>

<file path=xl/worksheets/sheet3.xml><?xml version="1.0" encoding="utf-8"?>
<worksheet xmlns="http://schemas.openxmlformats.org/spreadsheetml/2006/main" xmlns:r="http://schemas.openxmlformats.org/officeDocument/2006/relationships">
  <dimension ref="A1:E13"/>
  <sheetViews>
    <sheetView workbookViewId="0">
      <selection activeCell="E8" sqref="E8"/>
    </sheetView>
  </sheetViews>
  <sheetFormatPr defaultColWidth="10.75" defaultRowHeight="15.75" customHeight="1"/>
  <cols>
    <col min="1" max="1" width="10.75" style="32"/>
    <col min="2" max="2" width="11.375" style="31" customWidth="1"/>
    <col min="3" max="4" width="10.75" style="31"/>
    <col min="5" max="5" width="13.75" style="31" customWidth="1"/>
    <col min="6" max="16384" width="10.75" style="31"/>
  </cols>
  <sheetData>
    <row r="1" spans="1:5" ht="15.75" customHeight="1">
      <c r="A1" s="32" t="s">
        <v>18</v>
      </c>
      <c r="B1" s="40" t="s">
        <v>11</v>
      </c>
      <c r="D1" s="32" t="s">
        <v>23</v>
      </c>
      <c r="E1" s="39" t="s">
        <v>24</v>
      </c>
    </row>
    <row r="2" spans="1:5" ht="15.75" customHeight="1">
      <c r="E2" s="34"/>
    </row>
    <row r="3" spans="1:5" ht="15.75" customHeight="1">
      <c r="A3" s="32" t="s">
        <v>19</v>
      </c>
      <c r="B3" s="40" t="s">
        <v>21</v>
      </c>
      <c r="D3" s="32" t="s">
        <v>20</v>
      </c>
      <c r="E3" s="39" t="s">
        <v>25</v>
      </c>
    </row>
    <row r="4" spans="1:5" ht="15.75" customHeight="1">
      <c r="B4" s="40" t="s">
        <v>22</v>
      </c>
    </row>
    <row r="5" spans="1:5" ht="15.75" customHeight="1">
      <c r="A5" s="31"/>
    </row>
    <row r="6" spans="1:5" ht="15.75" customHeight="1">
      <c r="A6" s="35"/>
      <c r="B6" s="50" t="s">
        <v>26</v>
      </c>
      <c r="C6" s="50"/>
      <c r="D6" s="50"/>
      <c r="E6" s="36">
        <f>SUM(E8:E86)</f>
        <v>2.3125</v>
      </c>
    </row>
    <row r="7" spans="1:5" ht="15.75" customHeight="1">
      <c r="A7" s="37" t="s">
        <v>1</v>
      </c>
      <c r="B7" s="38" t="s">
        <v>16</v>
      </c>
      <c r="C7" s="38" t="s">
        <v>17</v>
      </c>
      <c r="D7" s="38" t="s">
        <v>10</v>
      </c>
      <c r="E7" s="38" t="s">
        <v>12</v>
      </c>
    </row>
    <row r="8" spans="1:5" ht="15.75" customHeight="1">
      <c r="A8" s="33">
        <v>40940</v>
      </c>
      <c r="B8" s="26">
        <v>0.29166666666666669</v>
      </c>
      <c r="C8" s="26">
        <v>0.6875</v>
      </c>
      <c r="D8" s="26">
        <v>2.0833333333333332E-2</v>
      </c>
      <c r="E8" s="26">
        <v>0.375</v>
      </c>
    </row>
    <row r="9" spans="1:5" ht="15.75" customHeight="1">
      <c r="A9" s="33">
        <v>40943</v>
      </c>
      <c r="B9" s="26">
        <v>0.29166666666666669</v>
      </c>
      <c r="C9" s="26">
        <v>0.72916666666666663</v>
      </c>
      <c r="D9" s="26">
        <v>2.0833333333333332E-2</v>
      </c>
      <c r="E9" s="26">
        <v>0.41666666666666663</v>
      </c>
    </row>
    <row r="10" spans="1:5" ht="15.75" customHeight="1">
      <c r="A10" s="33">
        <v>40945</v>
      </c>
      <c r="B10" s="26">
        <v>0.29166666666666669</v>
      </c>
      <c r="C10" s="26">
        <v>0.60416666666666663</v>
      </c>
      <c r="D10" s="26">
        <v>2.0833333333333332E-2</v>
      </c>
      <c r="E10" s="26">
        <v>0.29166666666666663</v>
      </c>
    </row>
    <row r="11" spans="1:5" ht="15.75" customHeight="1">
      <c r="A11" s="33">
        <v>40948</v>
      </c>
      <c r="B11" s="26">
        <v>0.29166666666666669</v>
      </c>
      <c r="C11" s="26">
        <v>0.75</v>
      </c>
      <c r="D11" s="26">
        <v>2.0833333333333332E-2</v>
      </c>
      <c r="E11" s="26">
        <v>0.4375</v>
      </c>
    </row>
    <row r="12" spans="1:5" ht="15.75" customHeight="1">
      <c r="A12" s="33">
        <v>40949</v>
      </c>
      <c r="B12" s="26">
        <v>0.29166666666666669</v>
      </c>
      <c r="C12" s="26">
        <v>0.69791666666666663</v>
      </c>
      <c r="D12" s="26">
        <v>2.0833333333333332E-2</v>
      </c>
      <c r="E12" s="26">
        <v>0.38541666666666663</v>
      </c>
    </row>
    <row r="13" spans="1:5" ht="15.75" customHeight="1">
      <c r="A13" s="33">
        <v>40950</v>
      </c>
      <c r="B13" s="26">
        <v>0.29166666666666669</v>
      </c>
      <c r="C13" s="26">
        <v>0.71875</v>
      </c>
      <c r="D13" s="26">
        <v>2.0833333333333332E-2</v>
      </c>
      <c r="E13" s="26">
        <v>0.40625</v>
      </c>
    </row>
  </sheetData>
  <mergeCells count="1">
    <mergeCell ref="B6:D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4:J65"/>
  <sheetViews>
    <sheetView workbookViewId="0">
      <selection activeCell="F28" sqref="F28"/>
    </sheetView>
  </sheetViews>
  <sheetFormatPr defaultRowHeight="12.75"/>
  <cols>
    <col min="1" max="1" width="12.125" bestFit="1" customWidth="1"/>
  </cols>
  <sheetData>
    <row r="4" spans="1:10" ht="12" customHeight="1"/>
    <row r="5" spans="1:10">
      <c r="A5" t="s">
        <v>73</v>
      </c>
      <c r="B5">
        <v>1</v>
      </c>
    </row>
    <row r="6" spans="1:10">
      <c r="A6" t="s">
        <v>74</v>
      </c>
      <c r="B6">
        <v>2</v>
      </c>
    </row>
    <row r="7" spans="1:10">
      <c r="A7" t="s">
        <v>75</v>
      </c>
      <c r="B7">
        <v>3</v>
      </c>
      <c r="J7" t="s">
        <v>72</v>
      </c>
    </row>
    <row r="8" spans="1:10">
      <c r="A8" t="s">
        <v>76</v>
      </c>
      <c r="B8">
        <v>4</v>
      </c>
    </row>
    <row r="9" spans="1:10">
      <c r="A9" t="s">
        <v>77</v>
      </c>
      <c r="B9">
        <v>5</v>
      </c>
    </row>
    <row r="10" spans="1:10">
      <c r="A10" t="s">
        <v>78</v>
      </c>
      <c r="B10">
        <v>6</v>
      </c>
    </row>
    <row r="11" spans="1:10">
      <c r="A11" t="s">
        <v>79</v>
      </c>
      <c r="B11">
        <v>7</v>
      </c>
    </row>
    <row r="12" spans="1:10">
      <c r="A12" t="s">
        <v>80</v>
      </c>
      <c r="B12">
        <v>8</v>
      </c>
    </row>
    <row r="13" spans="1:10">
      <c r="A13" t="s">
        <v>81</v>
      </c>
      <c r="B13">
        <v>9</v>
      </c>
    </row>
    <row r="14" spans="1:10">
      <c r="A14" t="s">
        <v>82</v>
      </c>
      <c r="B14">
        <v>10</v>
      </c>
    </row>
    <row r="15" spans="1:10">
      <c r="A15" t="s">
        <v>83</v>
      </c>
      <c r="B15">
        <v>11</v>
      </c>
    </row>
    <row r="16" spans="1:10">
      <c r="A16" t="s">
        <v>84</v>
      </c>
      <c r="B16">
        <v>12</v>
      </c>
    </row>
    <row r="23" spans="1:2">
      <c r="A23" s="69" t="s">
        <v>85</v>
      </c>
    </row>
    <row r="25" spans="1:2">
      <c r="A25" s="60">
        <f>DATE(jaar,1,1)</f>
        <v>40909</v>
      </c>
      <c r="B25" s="60" t="s">
        <v>31</v>
      </c>
    </row>
    <row r="26" spans="1:2">
      <c r="A26" s="60">
        <f>DATE(jaar,1,1+((1-(1&gt;WEEKDAY(DATE(jaar,1,1),2)))*7)+(1-WEEKDAY(DATE(jaar,1,1),2)))</f>
        <v>40910</v>
      </c>
      <c r="B26" s="60" t="s">
        <v>32</v>
      </c>
    </row>
    <row r="27" spans="1:2">
      <c r="A27" s="60">
        <f>DATE(jaar,1,6)</f>
        <v>40914</v>
      </c>
      <c r="B27" s="60" t="s">
        <v>33</v>
      </c>
    </row>
    <row r="28" spans="1:2">
      <c r="A28" s="60">
        <f>DATE(jaar,2,14)</f>
        <v>40953</v>
      </c>
      <c r="B28" s="60" t="s">
        <v>34</v>
      </c>
    </row>
    <row r="29" spans="1:2">
      <c r="A29" s="60">
        <f>FLOOR(DAY(MINUTE(jaar/38)/2+56)&amp;"/5/"&amp;jaar,7)-81</f>
        <v>40960</v>
      </c>
      <c r="B29" s="60" t="s">
        <v>35</v>
      </c>
    </row>
    <row r="30" spans="1:2">
      <c r="A30" s="60">
        <f>FLOOR(DAY(MINUTE(jaar/38)/2+56)&amp;"/5/"&amp;jaar,7)-80</f>
        <v>40961</v>
      </c>
      <c r="B30" s="60" t="s">
        <v>36</v>
      </c>
    </row>
    <row r="31" spans="1:2" ht="14.25">
      <c r="A31" s="61">
        <f>DATE(jaar,3,1) + MOD((-WEEKDAY(DATE(jaar,3,1))+7+3),14)</f>
        <v>40974</v>
      </c>
      <c r="B31" s="62" t="s">
        <v>37</v>
      </c>
    </row>
    <row r="32" spans="1:2">
      <c r="A32" s="62">
        <f>DATE(jaar,3,25)</f>
        <v>40993</v>
      </c>
      <c r="B32" s="62" t="s">
        <v>38</v>
      </c>
    </row>
    <row r="33" spans="1:2">
      <c r="A33" s="60">
        <f>FLOOR(DAY(MINUTE(jaar/38)/2+56)&amp;"/5/"&amp;jaar,7)-37</f>
        <v>41004</v>
      </c>
      <c r="B33" s="60" t="s">
        <v>39</v>
      </c>
    </row>
    <row r="34" spans="1:2">
      <c r="A34" s="60">
        <f>FLOOR(DAY(MINUTE(jaar/38)/2+56)&amp;"/5/"&amp;jaar,7)-36</f>
        <v>41005</v>
      </c>
      <c r="B34" s="60" t="s">
        <v>40</v>
      </c>
    </row>
    <row r="35" spans="1:2">
      <c r="A35" s="60">
        <f>FLOOR(DAY(MINUTE(jaar/38)/2+56)&amp;"/5/"&amp;jaar,7)-34</f>
        <v>41007</v>
      </c>
      <c r="B35" s="62" t="s">
        <v>41</v>
      </c>
    </row>
    <row r="36" spans="1:2">
      <c r="A36" s="60">
        <f>FLOOR(DAY(MINUTE(jaar/38)/2+56)&amp;"/5/"&amp;jaar,7)-33</f>
        <v>41008</v>
      </c>
      <c r="B36" s="62" t="s">
        <v>42</v>
      </c>
    </row>
    <row r="37" spans="1:2">
      <c r="A37" s="60">
        <f>IF(WEEKDAY(DATE(jaar,4,30))*1,DATE(jaar,4,29),DATE(jaar,4,30))</f>
        <v>41028</v>
      </c>
      <c r="B37" s="60" t="s">
        <v>43</v>
      </c>
    </row>
    <row r="38" spans="1:2">
      <c r="A38" s="60">
        <f>DATE(jaar,5,1)</f>
        <v>41030</v>
      </c>
      <c r="B38" s="60" t="s">
        <v>44</v>
      </c>
    </row>
    <row r="39" spans="1:2">
      <c r="A39" s="60">
        <f>DATE(jaar,5,5)</f>
        <v>41034</v>
      </c>
      <c r="B39" s="60" t="s">
        <v>45</v>
      </c>
    </row>
    <row r="40" spans="1:2">
      <c r="A40" s="60">
        <f>FLOOR(DAY(MINUTE(jaar/38)/2+56)&amp;"/5/"&amp;jaar,7)+5</f>
        <v>41046</v>
      </c>
      <c r="B40" s="60" t="s">
        <v>46</v>
      </c>
    </row>
    <row r="41" spans="1:2">
      <c r="A41" s="60">
        <f>FLOOR(DAY(MINUTE(jaar/38)/2+56)&amp;"/5/"&amp;jaar,7)+15</f>
        <v>41056</v>
      </c>
      <c r="B41" s="62" t="s">
        <v>47</v>
      </c>
    </row>
    <row r="42" spans="1:2">
      <c r="A42" s="62">
        <f>FLOOR(DAY(MINUTE(jaar/38)/2+56)&amp;"/5/"&amp;jaar,7)+16</f>
        <v>41057</v>
      </c>
      <c r="B42" s="60" t="s">
        <v>48</v>
      </c>
    </row>
    <row r="43" spans="1:2">
      <c r="A43" s="62">
        <f>FLOOR(DAY(MINUTE(jaar/38)/2+56)&amp;"/5/"&amp;jaar,7)+22</f>
        <v>41063</v>
      </c>
      <c r="B43" s="62" t="s">
        <v>49</v>
      </c>
    </row>
    <row r="44" spans="1:2">
      <c r="A44" s="60">
        <f>DATE(jaar,6,1)</f>
        <v>41061</v>
      </c>
      <c r="B44" s="60" t="s">
        <v>50</v>
      </c>
    </row>
    <row r="45" spans="1:2">
      <c r="A45" s="60">
        <f>DATE(jaar,6,6)</f>
        <v>41066</v>
      </c>
      <c r="B45" s="60" t="s">
        <v>51</v>
      </c>
    </row>
    <row r="46" spans="1:2">
      <c r="A46" s="60">
        <f>DATE(jaar,7,11)</f>
        <v>41101</v>
      </c>
      <c r="B46" s="60" t="s">
        <v>52</v>
      </c>
    </row>
    <row r="47" spans="1:2">
      <c r="A47" s="60">
        <f>DATE(jaar,7,21)</f>
        <v>41111</v>
      </c>
      <c r="B47" s="60" t="s">
        <v>53</v>
      </c>
    </row>
    <row r="48" spans="1:2">
      <c r="A48" s="60">
        <f>DATE(jaar,8,15)</f>
        <v>41136</v>
      </c>
      <c r="B48" s="60" t="s">
        <v>54</v>
      </c>
    </row>
    <row r="49" spans="1:2">
      <c r="A49" s="60">
        <f>DATE(jaar,9,1)+IF(3&lt;WEEKDAY(DATE(jaar,9,1)),7-WEEKDAY(DATE(jaar,9,1))+3,3-WEEKDAY(DATE(jaar,9,1)))+((3-1)*7)</f>
        <v>41170</v>
      </c>
      <c r="B49" s="60" t="s">
        <v>55</v>
      </c>
    </row>
    <row r="50" spans="1:2">
      <c r="A50" s="60">
        <f>DATE(jaar,9,27)</f>
        <v>41179</v>
      </c>
      <c r="B50" s="60" t="s">
        <v>56</v>
      </c>
    </row>
    <row r="51" spans="1:2">
      <c r="A51" s="62">
        <f>DATE(jaar,12,26)-63-WEEKDAY(DATE(jaar,12,26),2)</f>
        <v>41203</v>
      </c>
      <c r="B51" s="62" t="s">
        <v>57</v>
      </c>
    </row>
    <row r="52" spans="1:2">
      <c r="A52" s="62">
        <f>DATE(jaar,10,31)</f>
        <v>41213</v>
      </c>
      <c r="B52" s="62" t="s">
        <v>58</v>
      </c>
    </row>
    <row r="53" spans="1:2">
      <c r="A53" s="60">
        <f>DATE(jaar,11,1)</f>
        <v>41214</v>
      </c>
      <c r="B53" s="60" t="s">
        <v>59</v>
      </c>
    </row>
    <row r="54" spans="1:2">
      <c r="A54" s="60">
        <f>DATE(jaar,11,2)</f>
        <v>41215</v>
      </c>
      <c r="B54" s="60" t="s">
        <v>60</v>
      </c>
    </row>
    <row r="55" spans="1:2">
      <c r="A55" s="63">
        <f>DATE(jaar,11,1) + MOD((-WEEKDAY(DATE(jaar,11,1))+7+4),7)</f>
        <v>41220</v>
      </c>
      <c r="B55" s="62" t="s">
        <v>61</v>
      </c>
    </row>
    <row r="56" spans="1:2">
      <c r="A56" s="60">
        <f>DATE(jaar,11,11)</f>
        <v>41224</v>
      </c>
      <c r="B56" s="60" t="s">
        <v>62</v>
      </c>
    </row>
    <row r="57" spans="1:2">
      <c r="A57" s="60">
        <f>DATE(jaar,11,15)</f>
        <v>41228</v>
      </c>
      <c r="B57" s="60" t="s">
        <v>63</v>
      </c>
    </row>
    <row r="58" spans="1:2">
      <c r="A58" s="62">
        <f>DATE(jaar,12,26)-28-WEEKDAY(DATE(jaar,12,26),2)-7</f>
        <v>41231</v>
      </c>
      <c r="B58" s="62" t="s">
        <v>64</v>
      </c>
    </row>
    <row r="59" spans="1:2">
      <c r="A59" s="62">
        <f>DATE(jaar,12,26)-28-WEEKDAY(DATE(jaar,12,26),2)</f>
        <v>41238</v>
      </c>
      <c r="B59" s="62" t="s">
        <v>65</v>
      </c>
    </row>
    <row r="60" spans="1:2">
      <c r="A60" s="60">
        <f>DATE(jaar,12,5)</f>
        <v>41248</v>
      </c>
      <c r="B60" s="60" t="s">
        <v>66</v>
      </c>
    </row>
    <row r="61" spans="1:2">
      <c r="A61" s="60">
        <f>DATE(jaar,12,6)</f>
        <v>41249</v>
      </c>
      <c r="B61" s="60" t="s">
        <v>67</v>
      </c>
    </row>
    <row r="62" spans="1:2">
      <c r="A62" s="62">
        <f>DATE(jaar,12,8)</f>
        <v>41251</v>
      </c>
      <c r="B62" s="62" t="s">
        <v>68</v>
      </c>
    </row>
    <row r="63" spans="1:2">
      <c r="A63" s="60">
        <f>DATE(jaar,12,25)</f>
        <v>41268</v>
      </c>
      <c r="B63" s="60" t="s">
        <v>69</v>
      </c>
    </row>
    <row r="64" spans="1:2">
      <c r="A64" s="60">
        <f>DATE(jaar,12,26)</f>
        <v>41269</v>
      </c>
      <c r="B64" s="60" t="s">
        <v>70</v>
      </c>
    </row>
    <row r="65" spans="1:2">
      <c r="A65" s="60">
        <f>DATE(jaar,12,31)</f>
        <v>41274</v>
      </c>
      <c r="B65" s="6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Uitleg</vt:lpstr>
      <vt:lpstr>Tijdregistratie</vt:lpstr>
      <vt:lpstr>Jimmy Claes</vt:lpstr>
      <vt:lpstr>DATA</vt:lpstr>
      <vt:lpstr>feestdag</vt:lpstr>
      <vt:lpstr>feestdagen</vt:lpstr>
      <vt:lpstr>jaar</vt:lpstr>
      <vt:lpstr>jaren</vt:lpstr>
      <vt:lpstr>maand</vt:lpstr>
      <vt:lpstr>maanden</vt:lpstr>
      <vt:lpstr>mand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dc:creator>
  <cp:lastModifiedBy>test</cp:lastModifiedBy>
  <dcterms:created xsi:type="dcterms:W3CDTF">2006-09-15T19:01:29Z</dcterms:created>
  <dcterms:modified xsi:type="dcterms:W3CDTF">2012-02-14T16:45:54Z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1043</vt:i4>
  </property>
  <property fmtid="{D5CDD505-2E9C-101B-9397-08002B2CF9AE}" pid="3" name="_Version">
    <vt:lpwstr>0908</vt:lpwstr>
  </property>
</Properties>
</file>