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tables/table1.xml" ContentType="application/vnd.openxmlformats-officedocument.spreadsheetml.tab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2.xml" ContentType="application/vnd.openxmlformats-officedocument.spreadsheetml.comments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48" windowWidth="19140" windowHeight="7416" tabRatio="721" activeTab="9"/>
  </bookViews>
  <sheets>
    <sheet name="Basisgegevens" sheetId="1" r:id="rId1"/>
    <sheet name="Menu" sheetId="13" r:id="rId2"/>
    <sheet name="Verkopen" sheetId="8" r:id="rId3"/>
    <sheet name="Aankopen" sheetId="3" r:id="rId4"/>
    <sheet name="Leveranciers" sheetId="4" r:id="rId5"/>
    <sheet name="Klanten" sheetId="5" r:id="rId6"/>
    <sheet name="Factuur" sheetId="14" r:id="rId7"/>
    <sheet name="Kwartaaloverzicht" sheetId="6" r:id="rId8"/>
    <sheet name="Jaarrekening" sheetId="7" r:id="rId9"/>
    <sheet name="BTW-aangifte" sheetId="9" r:id="rId10"/>
    <sheet name="Afschrijvingstabel" sheetId="11" r:id="rId11"/>
  </sheets>
  <definedNames>
    <definedName name="_xlnm.Print_Area" localSheetId="6">Factuur!$A$1:$E$32</definedName>
  </definedNames>
  <calcPr calcId="145621"/>
</workbook>
</file>

<file path=xl/calcChain.xml><?xml version="1.0" encoding="utf-8"?>
<calcChain xmlns="http://schemas.openxmlformats.org/spreadsheetml/2006/main">
  <c r="F18" i="14" l="1"/>
  <c r="F19" i="14"/>
  <c r="F20" i="14"/>
  <c r="F21" i="14"/>
  <c r="F22" i="14"/>
  <c r="F23" i="14"/>
  <c r="F24" i="14"/>
  <c r="F25" i="14"/>
  <c r="F26" i="14"/>
  <c r="B13" i="14"/>
  <c r="B12" i="14"/>
  <c r="H7" i="8" l="1"/>
  <c r="B8" i="14" l="1"/>
  <c r="B7" i="14"/>
  <c r="B6" i="14"/>
  <c r="B5" i="14"/>
  <c r="B4" i="14"/>
  <c r="E19" i="14"/>
  <c r="E20" i="14"/>
  <c r="E21" i="14"/>
  <c r="E22" i="14"/>
  <c r="E23" i="14"/>
  <c r="E24" i="14"/>
  <c r="E25" i="14"/>
  <c r="E26" i="14"/>
  <c r="E18" i="14"/>
  <c r="B3" i="14" l="1"/>
  <c r="Q3" i="3" l="1"/>
  <c r="D18" i="9"/>
  <c r="E18" i="9"/>
  <c r="F18" i="9"/>
  <c r="C18" i="9"/>
  <c r="F16" i="9"/>
  <c r="E16" i="9"/>
  <c r="D16" i="9"/>
  <c r="C16" i="9"/>
  <c r="F12" i="9"/>
  <c r="E13" i="9"/>
  <c r="E12" i="9"/>
  <c r="D13" i="9"/>
  <c r="D12" i="9"/>
  <c r="F13" i="9"/>
  <c r="C13" i="9"/>
  <c r="C12" i="9"/>
  <c r="F11" i="9"/>
  <c r="E11" i="9"/>
  <c r="D11" i="9"/>
  <c r="C11" i="9"/>
  <c r="L22" i="3" l="1"/>
  <c r="M22" i="3"/>
  <c r="N22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4" i="3"/>
  <c r="C3" i="3"/>
  <c r="F20" i="9" l="1"/>
  <c r="F22" i="9" s="1"/>
  <c r="F24" i="9" s="1"/>
  <c r="F27" i="9" s="1"/>
  <c r="E20" i="9"/>
  <c r="E22" i="9" s="1"/>
  <c r="E24" i="9" s="1"/>
  <c r="E27" i="9" s="1"/>
  <c r="D20" i="9"/>
  <c r="D22" i="9" s="1"/>
  <c r="D24" i="9" s="1"/>
  <c r="D27" i="9" s="1"/>
  <c r="C4" i="8"/>
  <c r="C5" i="8"/>
  <c r="C6" i="8"/>
  <c r="C7" i="8"/>
  <c r="F8" i="9" s="1"/>
  <c r="C8" i="8"/>
  <c r="C9" i="8"/>
  <c r="C10" i="8"/>
  <c r="C11" i="8"/>
  <c r="D6" i="9" s="1"/>
  <c r="C12" i="8"/>
  <c r="C13" i="8"/>
  <c r="C14" i="8"/>
  <c r="C15" i="8"/>
  <c r="C16" i="8"/>
  <c r="C17" i="8"/>
  <c r="C18" i="8"/>
  <c r="C19" i="8"/>
  <c r="C20" i="8"/>
  <c r="C3" i="8"/>
  <c r="C2" i="8"/>
  <c r="E8" i="9" s="1"/>
  <c r="H3" i="8"/>
  <c r="I3" i="8" s="1"/>
  <c r="H4" i="8"/>
  <c r="I4" i="8" s="1"/>
  <c r="H5" i="8"/>
  <c r="I5" i="8" s="1"/>
  <c r="H6" i="8"/>
  <c r="I6" i="8" s="1"/>
  <c r="I7" i="8"/>
  <c r="C20" i="9" s="1"/>
  <c r="H8" i="8"/>
  <c r="I8" i="8" s="1"/>
  <c r="H9" i="8"/>
  <c r="I9" i="8" s="1"/>
  <c r="H10" i="8"/>
  <c r="I10" i="8" s="1"/>
  <c r="H11" i="8"/>
  <c r="I11" i="8" s="1"/>
  <c r="H12" i="8"/>
  <c r="I12" i="8" s="1"/>
  <c r="H13" i="8"/>
  <c r="I13" i="8" s="1"/>
  <c r="H14" i="8"/>
  <c r="I14" i="8" s="1"/>
  <c r="H15" i="8"/>
  <c r="I15" i="8" s="1"/>
  <c r="H16" i="8"/>
  <c r="I16" i="8" s="1"/>
  <c r="H17" i="8"/>
  <c r="I17" i="8" s="1"/>
  <c r="H18" i="8"/>
  <c r="I18" i="8" s="1"/>
  <c r="H19" i="8"/>
  <c r="I19" i="8" s="1"/>
  <c r="H20" i="8"/>
  <c r="I20" i="8" s="1"/>
  <c r="E6" i="9" l="1"/>
  <c r="F7" i="9"/>
  <c r="F6" i="9"/>
  <c r="D8" i="9"/>
  <c r="D7" i="9"/>
  <c r="E7" i="9"/>
  <c r="D5" i="9"/>
  <c r="E5" i="9"/>
  <c r="C8" i="9"/>
  <c r="F5" i="9"/>
  <c r="C22" i="9" l="1"/>
  <c r="C24" i="9" s="1"/>
  <c r="C27" i="9" s="1"/>
  <c r="N3" i="3"/>
  <c r="M3" i="3"/>
  <c r="J3" i="3"/>
  <c r="O3" i="3" s="1"/>
  <c r="L3" i="3" l="1"/>
  <c r="G22" i="3" l="1"/>
  <c r="S22" i="3"/>
  <c r="H21" i="8"/>
  <c r="F21" i="8"/>
  <c r="O22" i="3"/>
  <c r="H2" i="8"/>
  <c r="C5" i="9" l="1"/>
  <c r="C7" i="9"/>
  <c r="C6" i="9"/>
  <c r="J22" i="3"/>
  <c r="I2" i="8"/>
  <c r="I21" i="8" s="1"/>
</calcChain>
</file>

<file path=xl/comments1.xml><?xml version="1.0" encoding="utf-8"?>
<comments xmlns="http://schemas.openxmlformats.org/spreadsheetml/2006/main">
  <authors>
    <author>Dave</author>
  </authors>
  <commentList>
    <comment ref="Q2" authorId="0">
      <text>
        <r>
          <rPr>
            <b/>
            <sz val="9"/>
            <color indexed="81"/>
            <rFont val="Tahoma"/>
            <family val="2"/>
          </rPr>
          <t>Dave:</t>
        </r>
        <r>
          <rPr>
            <sz val="9"/>
            <color indexed="81"/>
            <rFont val="Tahoma"/>
            <family val="2"/>
          </rPr>
          <t xml:space="preserve">
Aftrekbare kosten van investeringen in de personenbelasting zijn te filteren uit de afschrijvingstabel</t>
        </r>
      </text>
    </comment>
  </commentList>
</comments>
</file>

<file path=xl/comments2.xml><?xml version="1.0" encoding="utf-8"?>
<comments xmlns="http://schemas.openxmlformats.org/spreadsheetml/2006/main">
  <authors>
    <author>Dave</author>
  </authors>
  <commentList>
    <comment ref="A9" authorId="0">
      <text>
        <r>
          <rPr>
            <b/>
            <sz val="9"/>
            <color indexed="81"/>
            <rFont val="Tahoma"/>
            <family val="2"/>
          </rPr>
          <t>Dave:</t>
        </r>
        <r>
          <rPr>
            <sz val="9"/>
            <color indexed="81"/>
            <rFont val="Tahoma"/>
            <family val="2"/>
          </rPr>
          <t xml:space="preserve">
Hiervoor zijn geen formules voorzien</t>
        </r>
      </text>
    </comment>
    <comment ref="A14" authorId="0">
      <text>
        <r>
          <rPr>
            <b/>
            <sz val="9"/>
            <color indexed="81"/>
            <rFont val="Tahoma"/>
            <family val="2"/>
          </rPr>
          <t>Dave:</t>
        </r>
        <r>
          <rPr>
            <sz val="9"/>
            <color indexed="81"/>
            <rFont val="Tahoma"/>
            <family val="2"/>
          </rPr>
          <t xml:space="preserve">
Hiervoor zijn geen formules voorzien
</t>
        </r>
      </text>
    </comment>
    <comment ref="A17" authorId="0">
      <text>
        <r>
          <rPr>
            <b/>
            <sz val="9"/>
            <color indexed="81"/>
            <rFont val="Tahoma"/>
            <family val="2"/>
          </rPr>
          <t>Dave:</t>
        </r>
        <r>
          <rPr>
            <sz val="9"/>
            <color indexed="81"/>
            <rFont val="Tahoma"/>
            <family val="2"/>
          </rPr>
          <t xml:space="preserve">
Hiervoor zijn geen formules voorzien</t>
        </r>
      </text>
    </comment>
    <comment ref="A21" authorId="0">
      <text>
        <r>
          <rPr>
            <b/>
            <sz val="9"/>
            <color indexed="81"/>
            <rFont val="Tahoma"/>
            <family val="2"/>
          </rPr>
          <t>Dave:</t>
        </r>
        <r>
          <rPr>
            <sz val="9"/>
            <color indexed="81"/>
            <rFont val="Tahoma"/>
            <family val="2"/>
          </rPr>
          <t xml:space="preserve">
Hiervoor zijn geen formules voorzien</t>
        </r>
      </text>
    </comment>
  </commentList>
</comments>
</file>

<file path=xl/sharedStrings.xml><?xml version="1.0" encoding="utf-8"?>
<sst xmlns="http://schemas.openxmlformats.org/spreadsheetml/2006/main" count="143" uniqueCount="118">
  <si>
    <t>Fac</t>
  </si>
  <si>
    <t>Naam onderneming</t>
  </si>
  <si>
    <t>Jaar boekhouding</t>
  </si>
  <si>
    <t>Postcode</t>
  </si>
  <si>
    <t>Straat</t>
  </si>
  <si>
    <t>Gemeente</t>
  </si>
  <si>
    <t>IBAN</t>
  </si>
  <si>
    <t>BIC</t>
  </si>
  <si>
    <t>BTW percentages</t>
  </si>
  <si>
    <t>Laag</t>
  </si>
  <si>
    <t>Middel</t>
  </si>
  <si>
    <t>Hoog</t>
  </si>
  <si>
    <t>Soort inkomsten</t>
  </si>
  <si>
    <t>Retouche particulier</t>
  </si>
  <si>
    <t>Retouche winkel</t>
  </si>
  <si>
    <t xml:space="preserve">Verkopen </t>
  </si>
  <si>
    <t>Soort uitgaven</t>
  </si>
  <si>
    <t>Investeringen</t>
  </si>
  <si>
    <t>Datum</t>
  </si>
  <si>
    <t>Omschrijving</t>
  </si>
  <si>
    <t>Bedrag incl BTW</t>
  </si>
  <si>
    <t>BTW</t>
  </si>
  <si>
    <t>ID</t>
  </si>
  <si>
    <t>Naam</t>
  </si>
  <si>
    <t>Voornaam</t>
  </si>
  <si>
    <t>Nummer</t>
  </si>
  <si>
    <t>Telefoon</t>
  </si>
  <si>
    <t>email</t>
  </si>
  <si>
    <t>Btw-nummer</t>
  </si>
  <si>
    <t>Type</t>
  </si>
  <si>
    <t>klant</t>
  </si>
  <si>
    <t>BTW percentage</t>
  </si>
  <si>
    <t>Betaaldatum</t>
  </si>
  <si>
    <t>Betalingswijze</t>
  </si>
  <si>
    <t>Type Verkoop</t>
  </si>
  <si>
    <t>Bedrag BTW</t>
  </si>
  <si>
    <t>Totaal</t>
  </si>
  <si>
    <t>Leverancier</t>
  </si>
  <si>
    <t>BTW %</t>
  </si>
  <si>
    <t>Kost + niet aftr BTW
Diensten</t>
  </si>
  <si>
    <t>Kost + niet aftr BTW
Goederen</t>
  </si>
  <si>
    <t>Kost + niet aftr BTW
Investeringen</t>
  </si>
  <si>
    <t>Goederen</t>
  </si>
  <si>
    <t>Diensten</t>
  </si>
  <si>
    <t>Aftrekbaarheid
BTW</t>
  </si>
  <si>
    <t>Personenbelasting</t>
  </si>
  <si>
    <t>Aftrekbaarheid 
PB</t>
  </si>
  <si>
    <t>Aftrekbare
 kost</t>
  </si>
  <si>
    <t>Aftrekbare BTW</t>
  </si>
  <si>
    <t>%
Privé</t>
  </si>
  <si>
    <t>computer</t>
  </si>
  <si>
    <t>Bedrag 
excl BTW</t>
  </si>
  <si>
    <t>Bedrag
incl BTW</t>
  </si>
  <si>
    <t>Volgnr</t>
  </si>
  <si>
    <t>Vak</t>
  </si>
  <si>
    <t>Handelingen onderworpen aan het nultarief</t>
  </si>
  <si>
    <t>00</t>
  </si>
  <si>
    <t>Handelingen onderworpen aan de belastingen van 6%</t>
  </si>
  <si>
    <t>01</t>
  </si>
  <si>
    <t>02</t>
  </si>
  <si>
    <t>03</t>
  </si>
  <si>
    <t>Creditnota's op handelingen eerder vermeld in de andere vakken</t>
  </si>
  <si>
    <t xml:space="preserve">Aankopen handelsgoederen, grond- en hulpstoffen    </t>
  </si>
  <si>
    <t xml:space="preserve">Diensten, diverse goederen en andere    </t>
  </si>
  <si>
    <t xml:space="preserve">Bedrijfsmiddelen        </t>
  </si>
  <si>
    <t xml:space="preserve">Aftrekbare BTW       </t>
  </si>
  <si>
    <t>Totaal aftrekbare BTW</t>
  </si>
  <si>
    <t>YY</t>
  </si>
  <si>
    <t>XX</t>
  </si>
  <si>
    <t xml:space="preserve">        </t>
  </si>
  <si>
    <t>Verschuldigde BTW</t>
  </si>
  <si>
    <t>- voorschotten</t>
  </si>
  <si>
    <t>+ interesten/boeten</t>
  </si>
  <si>
    <t>Totaal te betalen BTW</t>
  </si>
  <si>
    <t>Bedrag
excl BTW</t>
  </si>
  <si>
    <t>Geen</t>
  </si>
  <si>
    <t>Maand</t>
  </si>
  <si>
    <t>Kwartaal I</t>
  </si>
  <si>
    <t>Kwartaal II</t>
  </si>
  <si>
    <t>Kwartaal IV</t>
  </si>
  <si>
    <t>Kwartaal III</t>
  </si>
  <si>
    <t xml:space="preserve">Verschuldigde BTW op ontvangen creditnota's    </t>
  </si>
  <si>
    <t>Handelingen onderworpen aan de belastingen van 12%</t>
  </si>
  <si>
    <t>Handelingen onderworpen aan de belastingen van 21%</t>
  </si>
  <si>
    <t xml:space="preserve">Aftrekbare BTW wegens verstrekte creditnota's    </t>
  </si>
  <si>
    <t xml:space="preserve">Handelingen ontvangen creditnota's m.b.t. de andere   </t>
  </si>
  <si>
    <t>Afsc</t>
  </si>
  <si>
    <t>TO DO</t>
  </si>
  <si>
    <t>- factuur</t>
  </si>
  <si>
    <t>- afschrijvingstabel</t>
  </si>
  <si>
    <t>- jaarrekening</t>
  </si>
  <si>
    <t>- factuur laten boeken in verkopen</t>
  </si>
  <si>
    <t>Artikelnummer 3</t>
  </si>
  <si>
    <t>Artikelnummer 2</t>
  </si>
  <si>
    <t>Artikelnummer 1</t>
  </si>
  <si>
    <t>Prijs per eenheid</t>
  </si>
  <si>
    <t>Beschrijving</t>
  </si>
  <si>
    <t>Aantal</t>
  </si>
  <si>
    <t>Factureren aan:</t>
  </si>
  <si>
    <t>FACTUUR</t>
  </si>
  <si>
    <t>Silouette</t>
  </si>
  <si>
    <t>BE42733005279254</t>
  </si>
  <si>
    <t>KREDBEBB</t>
  </si>
  <si>
    <t>Veja</t>
  </si>
  <si>
    <t>Romence</t>
  </si>
  <si>
    <t>Gasthuisstraat</t>
  </si>
  <si>
    <t>Beerse</t>
  </si>
  <si>
    <t>Veldenbergstraat</t>
  </si>
  <si>
    <t>Merksplas</t>
  </si>
  <si>
    <t>Excl BTW</t>
  </si>
  <si>
    <t>Incl. btw</t>
  </si>
  <si>
    <t>Factuurtotaal excl. BTW</t>
  </si>
  <si>
    <t>Factuurtotaal incl.  BTW</t>
  </si>
  <si>
    <t>KBO</t>
  </si>
  <si>
    <t>Leest</t>
  </si>
  <si>
    <t>Btw-bedrag (21%)</t>
  </si>
  <si>
    <t>Factuurnr.</t>
  </si>
  <si>
    <t>Verschuldigde BTW op de omzet in vakken 00 01 02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</si>
</sst>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 &quot;€&quot;\ * #,##0.00_ ;_ &quot;€&quot;\ * \-#,##0.00_ ;_ &quot;€&quot;\ * &quot;-&quot;??_ ;_ @_ "/>
    <numFmt numFmtId="164" formatCode="d/mm/yyyy;@"/>
    <numFmt numFmtId="165" formatCode="#,##0.00_ "/>
    <numFmt numFmtId="166" formatCode="_-* #,##0.00\ [$€-1]_-;\-* #,##0.00\ [$€-1]_-;_-* &quot;-&quot;??\ [$€-1]_-;_-@_-"/>
    <numFmt numFmtId="167" formatCode="_(&quot;$&quot;* #,##0.00_);_(&quot;$&quot;* \(#,##0.00\);_(&quot;$&quot;* &quot;-&quot;??_);_(@_)"/>
    <numFmt numFmtId="168" formatCode="@\ \ "/>
    <numFmt numFmtId="171" formatCode="0_ ;\-0\ "/>
  </numFmts>
  <fonts count="20">
    <font>
      <sz val="11"/>
      <color theme="1"/>
      <name val="Book Antiqua"/>
      <family val="2"/>
      <scheme val="minor"/>
    </font>
    <font>
      <b/>
      <sz val="11"/>
      <color theme="1"/>
      <name val="Book Antiqua"/>
      <family val="2"/>
      <scheme val="minor"/>
    </font>
    <font>
      <sz val="11"/>
      <color theme="1"/>
      <name val="Book Antiqua"/>
      <family val="2"/>
      <scheme val="minor"/>
    </font>
    <font>
      <b/>
      <sz val="11"/>
      <color theme="0"/>
      <name val="Book Antiqua"/>
      <family val="2"/>
      <scheme val="minor"/>
    </font>
    <font>
      <sz val="11"/>
      <name val="Book Antiqua"/>
      <family val="2"/>
      <scheme val="minor"/>
    </font>
    <font>
      <b/>
      <sz val="12"/>
      <name val="宋体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name val="Book Antiqua"/>
      <family val="2"/>
      <scheme val="minor"/>
    </font>
    <font>
      <b/>
      <sz val="10"/>
      <name val="Book Antiqua"/>
      <family val="2"/>
      <scheme val="minor"/>
    </font>
    <font>
      <b/>
      <sz val="11"/>
      <name val="Book Antiqua"/>
      <family val="2"/>
      <scheme val="major"/>
    </font>
    <font>
      <sz val="9"/>
      <name val="Book Antiqua"/>
      <family val="2"/>
      <scheme val="major"/>
    </font>
    <font>
      <b/>
      <sz val="9"/>
      <name val="Book Antiqua"/>
      <family val="2"/>
      <scheme val="major"/>
    </font>
    <font>
      <sz val="12"/>
      <name val="Book Antiqua"/>
      <family val="2"/>
      <scheme val="minor"/>
    </font>
    <font>
      <b/>
      <sz val="10"/>
      <color theme="0"/>
      <name val="Book Antiqua"/>
      <family val="2"/>
      <scheme val="major"/>
    </font>
    <font>
      <sz val="10"/>
      <color theme="4" tint="-0.499984740745262"/>
      <name val="Book Antiqua"/>
      <family val="2"/>
      <scheme val="minor"/>
    </font>
    <font>
      <sz val="26"/>
      <color theme="5"/>
      <name val="Book Antiqua"/>
      <family val="1"/>
      <scheme val="major"/>
    </font>
    <font>
      <i/>
      <sz val="10"/>
      <color theme="9" tint="-0.249977111117893"/>
      <name val="Arial"/>
      <family val="2"/>
    </font>
    <font>
      <b/>
      <i/>
      <condense/>
      <extend/>
      <outline/>
      <shadow/>
      <sz val="9"/>
      <name val="Book Antiqua"/>
      <family val="1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4" tint="0.79998168889431442"/>
        <bgColor theme="4" tint="0.79995117038483843"/>
      </patternFill>
    </fill>
    <fill>
      <patternFill patternType="solid">
        <fgColor theme="4" tint="0.59996337778862885"/>
        <bgColor theme="4" tint="0.59996337778862885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theme="1"/>
      </top>
      <bottom/>
      <diagonal/>
    </border>
    <border>
      <left/>
      <right/>
      <top style="double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theme="1" tint="0.749992370372631"/>
      </bottom>
      <diagonal/>
    </border>
    <border>
      <left style="thin">
        <color theme="1" tint="0.749992370372631"/>
      </left>
      <right/>
      <top/>
      <bottom style="thin">
        <color theme="1" tint="0.749992370372631"/>
      </bottom>
      <diagonal/>
    </border>
    <border>
      <left style="thin">
        <color theme="1" tint="0.749992370372631"/>
      </left>
      <right/>
      <top/>
      <bottom/>
      <diagonal/>
    </border>
    <border>
      <left/>
      <right style="thin">
        <color theme="8" tint="-0.249977111117893"/>
      </right>
      <top/>
      <bottom/>
      <diagonal/>
    </border>
    <border>
      <left/>
      <right style="thin">
        <color theme="1" tint="0.749992370372631"/>
      </right>
      <top/>
      <bottom/>
      <diagonal/>
    </border>
    <border>
      <left/>
      <right style="thin">
        <color theme="1" tint="0.749992370372631"/>
      </right>
      <top/>
      <bottom style="thin">
        <color theme="1" tint="0.749992370372631"/>
      </bottom>
      <diagonal/>
    </border>
  </borders>
  <cellStyleXfs count="6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</cellStyleXfs>
  <cellXfs count="148">
    <xf numFmtId="0" fontId="0" fillId="0" borderId="0" xfId="0"/>
    <xf numFmtId="0" fontId="1" fillId="0" borderId="0" xfId="0" applyFont="1"/>
    <xf numFmtId="0" fontId="0" fillId="3" borderId="0" xfId="0" applyFont="1" applyFill="1"/>
    <xf numFmtId="0" fontId="0" fillId="0" borderId="0" xfId="0" applyFont="1"/>
    <xf numFmtId="49" fontId="0" fillId="0" borderId="0" xfId="0" applyNumberFormat="1"/>
    <xf numFmtId="0" fontId="3" fillId="2" borderId="1" xfId="0" applyFont="1" applyFill="1" applyBorder="1"/>
    <xf numFmtId="49" fontId="3" fillId="2" borderId="1" xfId="0" applyNumberFormat="1" applyFont="1" applyFill="1" applyBorder="1"/>
    <xf numFmtId="0" fontId="0" fillId="3" borderId="1" xfId="0" applyFont="1" applyFill="1" applyBorder="1"/>
    <xf numFmtId="44" fontId="0" fillId="0" borderId="0" xfId="1" applyFont="1"/>
    <xf numFmtId="9" fontId="0" fillId="0" borderId="0" xfId="2" applyFont="1"/>
    <xf numFmtId="2" fontId="0" fillId="0" borderId="0" xfId="0" applyNumberFormat="1"/>
    <xf numFmtId="164" fontId="0" fillId="0" borderId="0" xfId="0" applyNumberFormat="1"/>
    <xf numFmtId="2" fontId="3" fillId="2" borderId="1" xfId="0" applyNumberFormat="1" applyFont="1" applyFill="1" applyBorder="1"/>
    <xf numFmtId="164" fontId="3" fillId="2" borderId="1" xfId="0" applyNumberFormat="1" applyFont="1" applyFill="1" applyBorder="1"/>
    <xf numFmtId="44" fontId="1" fillId="0" borderId="0" xfId="0" applyNumberFormat="1" applyFont="1"/>
    <xf numFmtId="9" fontId="1" fillId="0" borderId="0" xfId="0" applyNumberFormat="1" applyFont="1"/>
    <xf numFmtId="0" fontId="1" fillId="3" borderId="2" xfId="0" applyFont="1" applyFill="1" applyBorder="1"/>
    <xf numFmtId="0" fontId="1" fillId="3" borderId="2" xfId="0" applyNumberFormat="1" applyFont="1" applyFill="1" applyBorder="1"/>
    <xf numFmtId="44" fontId="1" fillId="3" borderId="2" xfId="0" applyNumberFormat="1" applyFont="1" applyFill="1" applyBorder="1"/>
    <xf numFmtId="9" fontId="1" fillId="3" borderId="2" xfId="2" applyFont="1" applyFill="1" applyBorder="1"/>
    <xf numFmtId="0" fontId="4" fillId="0" borderId="0" xfId="0" applyFont="1"/>
    <xf numFmtId="44" fontId="4" fillId="0" borderId="1" xfId="1" applyNumberFormat="1" applyFont="1" applyFill="1" applyBorder="1"/>
    <xf numFmtId="9" fontId="4" fillId="0" borderId="1" xfId="2" applyNumberFormat="1" applyFont="1" applyFill="1" applyBorder="1"/>
    <xf numFmtId="9" fontId="4" fillId="0" borderId="1" xfId="2" applyFont="1" applyFill="1" applyBorder="1"/>
    <xf numFmtId="44" fontId="4" fillId="0" borderId="1" xfId="1" applyNumberFormat="1" applyFont="1" applyFill="1" applyBorder="1" applyAlignment="1">
      <alignment horizontal="center"/>
    </xf>
    <xf numFmtId="0" fontId="4" fillId="0" borderId="1" xfId="0" applyFont="1" applyFill="1" applyBorder="1"/>
    <xf numFmtId="49" fontId="4" fillId="0" borderId="0" xfId="0" applyNumberFormat="1" applyFont="1" applyFill="1" applyBorder="1"/>
    <xf numFmtId="164" fontId="4" fillId="0" borderId="0" xfId="0" applyNumberFormat="1" applyFont="1" applyFill="1" applyBorder="1"/>
    <xf numFmtId="44" fontId="4" fillId="0" borderId="0" xfId="1" applyNumberFormat="1" applyFont="1" applyFill="1" applyBorder="1"/>
    <xf numFmtId="9" fontId="4" fillId="0" borderId="0" xfId="2" applyNumberFormat="1" applyFont="1" applyFill="1" applyBorder="1"/>
    <xf numFmtId="9" fontId="4" fillId="0" borderId="0" xfId="2" applyFont="1" applyFill="1" applyBorder="1"/>
    <xf numFmtId="44" fontId="4" fillId="0" borderId="0" xfId="1" applyNumberFormat="1" applyFont="1" applyFill="1" applyBorder="1" applyAlignment="1">
      <alignment horizontal="center"/>
    </xf>
    <xf numFmtId="0" fontId="4" fillId="0" borderId="0" xfId="0" applyFont="1" applyFill="1" applyBorder="1"/>
    <xf numFmtId="0" fontId="1" fillId="0" borderId="2" xfId="0" applyFont="1" applyBorder="1"/>
    <xf numFmtId="44" fontId="1" fillId="0" borderId="2" xfId="0" applyNumberFormat="1" applyFont="1" applyBorder="1"/>
    <xf numFmtId="9" fontId="1" fillId="0" borderId="2" xfId="0" applyNumberFormat="1" applyFont="1" applyBorder="1"/>
    <xf numFmtId="49" fontId="3" fillId="2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/>
    </xf>
    <xf numFmtId="9" fontId="3" fillId="2" borderId="1" xfId="2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4" fillId="0" borderId="1" xfId="0" applyNumberFormat="1" applyFont="1" applyFill="1" applyBorder="1"/>
    <xf numFmtId="2" fontId="4" fillId="0" borderId="0" xfId="0" applyNumberFormat="1" applyFont="1" applyFill="1"/>
    <xf numFmtId="44" fontId="3" fillId="4" borderId="0" xfId="1" applyNumberFormat="1" applyFont="1" applyFill="1" applyBorder="1" applyAlignment="1">
      <alignment horizontal="center" wrapText="1"/>
    </xf>
    <xf numFmtId="9" fontId="3" fillId="5" borderId="0" xfId="2" applyFont="1" applyFill="1" applyBorder="1" applyAlignment="1">
      <alignment horizontal="center" wrapText="1"/>
    </xf>
    <xf numFmtId="44" fontId="3" fillId="5" borderId="0" xfId="1" applyNumberFormat="1" applyFont="1" applyFill="1" applyBorder="1" applyAlignment="1">
      <alignment horizontal="center" wrapText="1"/>
    </xf>
    <xf numFmtId="165" fontId="0" fillId="0" borderId="0" xfId="0" applyNumberFormat="1"/>
    <xf numFmtId="0" fontId="0" fillId="0" borderId="0" xfId="0" quotePrefix="1"/>
    <xf numFmtId="165" fontId="0" fillId="0" borderId="0" xfId="0" quotePrefix="1" applyNumberFormat="1"/>
    <xf numFmtId="44" fontId="3" fillId="2" borderId="1" xfId="1" applyNumberFormat="1" applyFont="1" applyFill="1" applyBorder="1"/>
    <xf numFmtId="9" fontId="3" fillId="2" borderId="1" xfId="2" applyNumberFormat="1" applyFont="1" applyFill="1" applyBorder="1"/>
    <xf numFmtId="44" fontId="3" fillId="2" borderId="1" xfId="1" applyNumberFormat="1" applyFont="1" applyFill="1" applyBorder="1" applyAlignment="1">
      <alignment horizontal="center" wrapText="1"/>
    </xf>
    <xf numFmtId="1" fontId="0" fillId="0" borderId="1" xfId="0" applyNumberFormat="1" applyFont="1" applyFill="1" applyBorder="1"/>
    <xf numFmtId="164" fontId="0" fillId="0" borderId="1" xfId="0" applyNumberFormat="1" applyFont="1" applyFill="1" applyBorder="1"/>
    <xf numFmtId="49" fontId="0" fillId="0" borderId="1" xfId="0" applyNumberFormat="1" applyFont="1" applyFill="1" applyBorder="1"/>
    <xf numFmtId="44" fontId="0" fillId="0" borderId="1" xfId="1" applyNumberFormat="1" applyFont="1" applyFill="1" applyBorder="1"/>
    <xf numFmtId="9" fontId="0" fillId="0" borderId="1" xfId="2" applyNumberFormat="1" applyFont="1" applyFill="1" applyBorder="1"/>
    <xf numFmtId="0" fontId="0" fillId="0" borderId="1" xfId="0" applyFont="1" applyFill="1" applyBorder="1"/>
    <xf numFmtId="0" fontId="0" fillId="0" borderId="0" xfId="0" applyFill="1"/>
    <xf numFmtId="1" fontId="0" fillId="0" borderId="0" xfId="0" applyNumberFormat="1" applyFont="1" applyFill="1"/>
    <xf numFmtId="164" fontId="0" fillId="0" borderId="0" xfId="0" applyNumberFormat="1" applyFont="1" applyFill="1"/>
    <xf numFmtId="49" fontId="0" fillId="0" borderId="0" xfId="0" applyNumberFormat="1" applyFont="1" applyFill="1"/>
    <xf numFmtId="44" fontId="0" fillId="0" borderId="0" xfId="1" applyNumberFormat="1" applyFont="1" applyFill="1"/>
    <xf numFmtId="9" fontId="0" fillId="0" borderId="0" xfId="2" applyNumberFormat="1" applyFont="1" applyFill="1"/>
    <xf numFmtId="0" fontId="0" fillId="0" borderId="0" xfId="0" applyFont="1" applyFill="1"/>
    <xf numFmtId="164" fontId="3" fillId="2" borderId="5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1" fontId="4" fillId="0" borderId="0" xfId="0" applyNumberFormat="1" applyFont="1" applyFill="1" applyBorder="1"/>
    <xf numFmtId="165" fontId="1" fillId="0" borderId="0" xfId="0" applyNumberFormat="1" applyFont="1"/>
    <xf numFmtId="44" fontId="0" fillId="0" borderId="4" xfId="1" applyFont="1" applyBorder="1"/>
    <xf numFmtId="44" fontId="1" fillId="3" borderId="2" xfId="1" applyFont="1" applyFill="1" applyBorder="1"/>
    <xf numFmtId="49" fontId="5" fillId="0" borderId="0" xfId="0" applyNumberFormat="1" applyFont="1"/>
    <xf numFmtId="49" fontId="0" fillId="0" borderId="0" xfId="0" quotePrefix="1" applyNumberForma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4" xfId="0" applyNumberFormat="1" applyBorder="1" applyAlignment="1">
      <alignment horizontal="left"/>
    </xf>
    <xf numFmtId="44" fontId="0" fillId="0" borderId="6" xfId="1" applyFont="1" applyBorder="1"/>
    <xf numFmtId="44" fontId="0" fillId="0" borderId="0" xfId="1" applyFont="1" applyBorder="1"/>
    <xf numFmtId="49" fontId="0" fillId="0" borderId="6" xfId="0" applyNumberFormat="1" applyBorder="1"/>
    <xf numFmtId="165" fontId="0" fillId="0" borderId="6" xfId="0" applyNumberFormat="1" applyBorder="1"/>
    <xf numFmtId="0" fontId="0" fillId="6" borderId="0" xfId="0" applyFill="1"/>
    <xf numFmtId="0" fontId="0" fillId="6" borderId="0" xfId="0" quotePrefix="1" applyFill="1"/>
    <xf numFmtId="0" fontId="8" fillId="0" borderId="0" xfId="3" applyAlignment="1">
      <alignment horizontal="left" indent="1"/>
    </xf>
    <xf numFmtId="0" fontId="8" fillId="0" borderId="0" xfId="3" applyAlignment="1">
      <alignment horizontal="center"/>
    </xf>
    <xf numFmtId="0" fontId="9" fillId="0" borderId="0" xfId="3" applyFont="1" applyAlignment="1">
      <alignment horizontal="left" indent="1"/>
    </xf>
    <xf numFmtId="0" fontId="9" fillId="0" borderId="0" xfId="3" applyFont="1" applyAlignment="1">
      <alignment horizontal="center"/>
    </xf>
    <xf numFmtId="0" fontId="10" fillId="0" borderId="0" xfId="3" applyFont="1" applyAlignment="1">
      <alignment horizontal="left" indent="1"/>
    </xf>
    <xf numFmtId="0" fontId="10" fillId="0" borderId="0" xfId="3" applyFont="1" applyAlignment="1">
      <alignment horizontal="center"/>
    </xf>
    <xf numFmtId="0" fontId="8" fillId="0" borderId="0" xfId="3" applyFont="1" applyAlignment="1">
      <alignment horizontal="center"/>
    </xf>
    <xf numFmtId="0" fontId="13" fillId="0" borderId="0" xfId="3" applyFont="1" applyBorder="1" applyAlignment="1">
      <alignment horizontal="right"/>
    </xf>
    <xf numFmtId="0" fontId="8" fillId="0" borderId="0" xfId="3" applyBorder="1" applyAlignment="1">
      <alignment horizontal="left" indent="1"/>
    </xf>
    <xf numFmtId="0" fontId="9" fillId="0" borderId="0" xfId="3" applyFont="1" applyBorder="1" applyAlignment="1">
      <alignment horizontal="left" indent="1"/>
    </xf>
    <xf numFmtId="168" fontId="10" fillId="0" borderId="0" xfId="3" applyNumberFormat="1" applyFont="1" applyBorder="1" applyAlignment="1">
      <alignment horizontal="center" vertical="center"/>
    </xf>
    <xf numFmtId="168" fontId="10" fillId="0" borderId="0" xfId="3" applyNumberFormat="1" applyFont="1" applyBorder="1" applyAlignment="1">
      <alignment horizontal="left" vertical="center" indent="1"/>
    </xf>
    <xf numFmtId="0" fontId="9" fillId="0" borderId="0" xfId="3" applyFont="1" applyBorder="1" applyAlignment="1">
      <alignment horizontal="left" vertical="center" indent="1"/>
    </xf>
    <xf numFmtId="0" fontId="8" fillId="0" borderId="0" xfId="3" applyAlignment="1">
      <alignment horizontal="left" vertical="center" indent="1"/>
    </xf>
    <xf numFmtId="0" fontId="12" fillId="0" borderId="0" xfId="3" applyNumberFormat="1" applyFont="1" applyBorder="1" applyAlignment="1">
      <alignment horizontal="left" vertical="center" indent="1"/>
    </xf>
    <xf numFmtId="0" fontId="12" fillId="0" borderId="0" xfId="3" applyFont="1" applyBorder="1" applyAlignment="1">
      <alignment horizontal="left" vertical="center" indent="1"/>
    </xf>
    <xf numFmtId="166" fontId="12" fillId="0" borderId="0" xfId="5" applyNumberFormat="1" applyFont="1" applyBorder="1" applyAlignment="1">
      <alignment horizontal="left" vertical="center" indent="1"/>
    </xf>
    <xf numFmtId="167" fontId="12" fillId="0" borderId="0" xfId="5" applyNumberFormat="1" applyFont="1" applyBorder="1" applyAlignment="1">
      <alignment horizontal="left" vertical="center" indent="1"/>
    </xf>
    <xf numFmtId="0" fontId="9" fillId="0" borderId="0" xfId="3" applyFont="1" applyBorder="1" applyAlignment="1">
      <alignment horizontal="center" vertical="center"/>
    </xf>
    <xf numFmtId="0" fontId="8" fillId="0" borderId="0" xfId="3" applyFill="1" applyAlignment="1">
      <alignment horizontal="left" vertical="center" indent="1"/>
    </xf>
    <xf numFmtId="0" fontId="13" fillId="0" borderId="0" xfId="3" applyFont="1" applyFill="1" applyBorder="1" applyAlignment="1">
      <alignment horizontal="center"/>
    </xf>
    <xf numFmtId="0" fontId="9" fillId="0" borderId="0" xfId="3" applyFont="1" applyBorder="1" applyAlignment="1">
      <alignment horizontal="center"/>
    </xf>
    <xf numFmtId="0" fontId="16" fillId="0" borderId="0" xfId="3" applyFont="1" applyBorder="1" applyAlignment="1">
      <alignment horizontal="left" vertical="top" indent="1"/>
    </xf>
    <xf numFmtId="0" fontId="8" fillId="0" borderId="0" xfId="3" applyAlignment="1">
      <alignment horizontal="left" vertical="top" indent="1"/>
    </xf>
    <xf numFmtId="0" fontId="8" fillId="0" borderId="0" xfId="3" applyBorder="1" applyAlignment="1">
      <alignment horizontal="left" vertical="top" indent="1"/>
    </xf>
    <xf numFmtId="0" fontId="13" fillId="0" borderId="0" xfId="3" applyFont="1" applyAlignment="1">
      <alignment horizontal="right" indent="1"/>
    </xf>
    <xf numFmtId="0" fontId="16" fillId="0" borderId="0" xfId="3" applyFont="1" applyBorder="1" applyAlignment="1">
      <alignment horizontal="left" indent="1"/>
    </xf>
    <xf numFmtId="0" fontId="18" fillId="0" borderId="0" xfId="3" applyFont="1" applyFill="1" applyBorder="1" applyAlignment="1">
      <alignment horizontal="center"/>
    </xf>
    <xf numFmtId="0" fontId="15" fillId="11" borderId="0" xfId="3" applyFont="1" applyFill="1" applyBorder="1" applyAlignment="1"/>
    <xf numFmtId="0" fontId="13" fillId="0" borderId="0" xfId="3" applyFont="1" applyAlignment="1">
      <alignment horizontal="right"/>
    </xf>
    <xf numFmtId="44" fontId="8" fillId="0" borderId="0" xfId="1" applyFont="1" applyAlignment="1">
      <alignment horizontal="left" indent="1"/>
    </xf>
    <xf numFmtId="44" fontId="8" fillId="0" borderId="0" xfId="1" applyFont="1" applyAlignment="1">
      <alignment horizontal="left" vertical="top" indent="1"/>
    </xf>
    <xf numFmtId="44" fontId="19" fillId="0" borderId="0" xfId="1" applyFont="1" applyFill="1" applyAlignment="1">
      <alignment horizontal="center"/>
    </xf>
    <xf numFmtId="44" fontId="8" fillId="0" borderId="0" xfId="1" applyFont="1" applyAlignment="1">
      <alignment horizontal="left" vertical="center" indent="1"/>
    </xf>
    <xf numFmtId="44" fontId="12" fillId="0" borderId="0" xfId="1" applyFont="1" applyBorder="1" applyAlignment="1">
      <alignment horizontal="left" vertical="center" indent="1"/>
    </xf>
    <xf numFmtId="44" fontId="17" fillId="0" borderId="0" xfId="1" applyFont="1" applyAlignment="1">
      <alignment horizontal="right" vertical="center"/>
    </xf>
    <xf numFmtId="44" fontId="13" fillId="0" borderId="0" xfId="1" applyFont="1" applyAlignment="1">
      <alignment horizontal="right" indent="1"/>
    </xf>
    <xf numFmtId="44" fontId="13" fillId="0" borderId="0" xfId="1" applyFont="1" applyAlignment="1">
      <alignment horizontal="right" vertical="top" indent="1"/>
    </xf>
    <xf numFmtId="44" fontId="9" fillId="0" borderId="0" xfId="1" applyFont="1" applyAlignment="1">
      <alignment horizontal="left" indent="1"/>
    </xf>
    <xf numFmtId="44" fontId="9" fillId="0" borderId="0" xfId="1" applyFont="1" applyBorder="1" applyAlignment="1">
      <alignment horizontal="left" indent="1"/>
    </xf>
    <xf numFmtId="44" fontId="13" fillId="0" borderId="0" xfId="1" applyFont="1" applyFill="1" applyBorder="1" applyAlignment="1">
      <alignment horizontal="center"/>
    </xf>
    <xf numFmtId="44" fontId="9" fillId="0" borderId="0" xfId="1" applyFont="1" applyFill="1" applyBorder="1" applyAlignment="1">
      <alignment horizontal="left" vertical="center" indent="1"/>
    </xf>
    <xf numFmtId="44" fontId="8" fillId="0" borderId="0" xfId="1" applyFont="1" applyAlignment="1">
      <alignment horizontal="center"/>
    </xf>
    <xf numFmtId="44" fontId="10" fillId="0" borderId="0" xfId="1" applyFont="1" applyAlignment="1">
      <alignment horizontal="left" indent="1"/>
    </xf>
    <xf numFmtId="44" fontId="12" fillId="9" borderId="10" xfId="1" applyFont="1" applyFill="1" applyBorder="1" applyAlignment="1">
      <alignment horizontal="center"/>
    </xf>
    <xf numFmtId="44" fontId="11" fillId="7" borderId="10" xfId="1" applyFont="1" applyFill="1" applyBorder="1" applyAlignment="1">
      <alignment horizontal="right"/>
    </xf>
    <xf numFmtId="44" fontId="12" fillId="8" borderId="10" xfId="1" applyFont="1" applyFill="1" applyBorder="1" applyAlignment="1">
      <alignment horizontal="right"/>
    </xf>
    <xf numFmtId="0" fontId="0" fillId="0" borderId="0" xfId="0" applyAlignment="1">
      <alignment horizontal="left"/>
    </xf>
    <xf numFmtId="9" fontId="0" fillId="0" borderId="0" xfId="0" applyNumberFormat="1" applyAlignment="1">
      <alignment horizontal="left"/>
    </xf>
    <xf numFmtId="44" fontId="8" fillId="0" borderId="11" xfId="1" applyFont="1" applyBorder="1" applyAlignment="1">
      <alignment horizontal="left" indent="1"/>
    </xf>
    <xf numFmtId="44" fontId="8" fillId="0" borderId="12" xfId="1" applyFont="1" applyBorder="1" applyAlignment="1">
      <alignment horizontal="left" indent="1"/>
    </xf>
    <xf numFmtId="44" fontId="3" fillId="5" borderId="1" xfId="1" applyNumberFormat="1" applyFont="1" applyFill="1" applyBorder="1" applyAlignment="1">
      <alignment horizontal="center"/>
    </xf>
    <xf numFmtId="44" fontId="3" fillId="4" borderId="0" xfId="1" applyNumberFormat="1" applyFont="1" applyFill="1" applyBorder="1" applyAlignment="1">
      <alignment horizontal="center"/>
    </xf>
    <xf numFmtId="0" fontId="15" fillId="11" borderId="0" xfId="3" applyFont="1" applyFill="1" applyBorder="1" applyAlignment="1"/>
    <xf numFmtId="0" fontId="14" fillId="10" borderId="9" xfId="3" applyFont="1" applyFill="1" applyBorder="1" applyAlignment="1">
      <alignment horizontal="left" indent="1"/>
    </xf>
    <xf numFmtId="0" fontId="14" fillId="10" borderId="0" xfId="3" applyFont="1" applyFill="1" applyBorder="1" applyAlignment="1">
      <alignment horizontal="left" indent="1"/>
    </xf>
    <xf numFmtId="0" fontId="14" fillId="10" borderId="8" xfId="3" applyFont="1" applyFill="1" applyBorder="1" applyAlignment="1">
      <alignment horizontal="left" indent="1"/>
    </xf>
    <xf numFmtId="0" fontId="14" fillId="10" borderId="7" xfId="3" applyFont="1" applyFill="1" applyBorder="1" applyAlignment="1">
      <alignment horizontal="left" indent="1"/>
    </xf>
    <xf numFmtId="171" fontId="13" fillId="0" borderId="0" xfId="1" applyNumberFormat="1" applyFont="1" applyAlignment="1">
      <alignment horizontal="right" indent="1"/>
    </xf>
    <xf numFmtId="0" fontId="14" fillId="10" borderId="9" xfId="3" applyFont="1" applyFill="1" applyBorder="1" applyAlignment="1">
      <alignment horizontal="left"/>
    </xf>
    <xf numFmtId="0" fontId="14" fillId="10" borderId="0" xfId="3" applyFont="1" applyFill="1" applyBorder="1" applyAlignment="1">
      <alignment horizontal="left"/>
    </xf>
    <xf numFmtId="0" fontId="14" fillId="10" borderId="11" xfId="3" applyFont="1" applyFill="1" applyBorder="1" applyAlignment="1">
      <alignment horizontal="left"/>
    </xf>
    <xf numFmtId="0" fontId="14" fillId="10" borderId="9" xfId="3" applyFont="1" applyFill="1" applyBorder="1" applyAlignment="1"/>
    <xf numFmtId="0" fontId="14" fillId="10" borderId="0" xfId="3" applyFont="1" applyFill="1" applyBorder="1" applyAlignment="1"/>
    <xf numFmtId="14" fontId="13" fillId="0" borderId="0" xfId="3" applyNumberFormat="1" applyFont="1" applyAlignment="1">
      <alignment horizontal="right" indent="1"/>
    </xf>
  </cellXfs>
  <cellStyles count="6">
    <cellStyle name="Procent" xfId="2" builtinId="5"/>
    <cellStyle name="Procent 2" xfId="4"/>
    <cellStyle name="Standaard" xfId="0" builtinId="0"/>
    <cellStyle name="Standaard 2" xfId="3"/>
    <cellStyle name="Valuta" xfId="1" builtinId="4"/>
    <cellStyle name="Valuta 2" xfId="5"/>
  </cellStyles>
  <dxfs count="9">
    <dxf>
      <numFmt numFmtId="34" formatCode="_ &quot;€&quot;\ * #,##0.00_ ;_ &quot;€&quot;\ * \-#,##0.00_ ;_ &quot;€&quot;\ * &quot;-&quot;??_ ;_ @_ "/>
      <alignment horizontal="left" vertical="center" textRotation="0" wrapText="0" indent="1" justifyLastLine="0" shrinkToFit="0" readingOrder="0"/>
    </dxf>
    <dxf>
      <font>
        <strike/>
        <outline/>
        <shadow/>
        <u val="none"/>
        <vertAlign val="baseline"/>
        <sz val="9"/>
        <color auto="1"/>
        <name val="Book Antiqua"/>
        <scheme val="major"/>
      </font>
    </dxf>
    <dxf>
      <font>
        <b/>
        <i/>
        <strike/>
        <condense/>
        <extend/>
        <outline/>
        <shadow/>
        <u val="none"/>
        <vertAlign val="baseline"/>
        <sz val="9"/>
        <color auto="1"/>
        <name val="Book Antiqua"/>
        <scheme val="major"/>
      </font>
      <numFmt numFmtId="169" formatCode="&quot;$&quot;* #,##0.00"/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/>
        <i/>
        <strike/>
        <condense/>
        <extend/>
        <outline/>
        <shadow/>
        <u val="none"/>
        <vertAlign val="baseline"/>
        <sz val="9"/>
        <color auto="1"/>
        <name val="Book Antiqua"/>
        <scheme val="major"/>
      </font>
      <numFmt numFmtId="0" formatCode="General"/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/>
        <i/>
        <strike/>
        <condense/>
        <extend/>
        <outline/>
        <shadow/>
        <u val="none"/>
        <vertAlign val="baseline"/>
        <sz val="9"/>
        <color auto="1"/>
        <name val="Book Antiqua"/>
        <scheme val="major"/>
      </font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font>
        <b/>
        <i/>
        <strike/>
        <condense/>
        <extend/>
        <outline/>
        <shadow/>
        <u val="none"/>
        <vertAlign val="baseline"/>
        <sz val="9"/>
        <color auto="1"/>
        <name val="Book Antiqua"/>
        <scheme val="major"/>
      </font>
      <alignment horizontal="left" vertical="center" textRotation="0" wrapText="0" indent="1" justifyLastLine="0" shrinkToFit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justifyLastLine="0" shrinkToFit="0" readingOrder="0"/>
    </dxf>
    <dxf>
      <font>
        <strike/>
        <outline/>
        <shadow/>
        <u val="none"/>
        <vertAlign val="baseline"/>
        <sz val="9"/>
        <color auto="1"/>
        <name val="Book Antiqua"/>
        <scheme val="major"/>
      </font>
    </dxf>
    <dxf>
      <font>
        <b/>
        <i/>
        <strike/>
        <condense/>
        <extend/>
        <outline/>
        <shadow/>
        <u val="none"/>
        <vertAlign val="baseline"/>
        <sz val="9"/>
        <color auto="1"/>
        <name val="Book Antiqua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Leveranciers!A1"/><Relationship Id="rId7" Type="http://schemas.openxmlformats.org/officeDocument/2006/relationships/hyperlink" Target="#Jaarrekening!A1"/><Relationship Id="rId2" Type="http://schemas.openxmlformats.org/officeDocument/2006/relationships/hyperlink" Target="#Aankopen!A1"/><Relationship Id="rId1" Type="http://schemas.openxmlformats.org/officeDocument/2006/relationships/hyperlink" Target="#Verkopen!A1"/><Relationship Id="rId6" Type="http://schemas.openxmlformats.org/officeDocument/2006/relationships/hyperlink" Target="#Klanten!A1"/><Relationship Id="rId5" Type="http://schemas.openxmlformats.org/officeDocument/2006/relationships/hyperlink" Target="#'BTW-aangifte'!A1"/><Relationship Id="rId4" Type="http://schemas.openxmlformats.org/officeDocument/2006/relationships/hyperlink" Target="#Afschrijvingstabel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182880</xdr:colOff>
      <xdr:row>5</xdr:row>
      <xdr:rowOff>83820</xdr:rowOff>
    </xdr:from>
    <xdr:to>
      <xdr:col>4</xdr:col>
      <xdr:colOff>129540</xdr:colOff>
      <xdr:row>8</xdr:row>
      <xdr:rowOff>38100</xdr:rowOff>
    </xdr:to>
    <xdr:sp macro="[0]!Afgeronderechthoek1_Klikken" textlink="">
      <xdr:nvSpPr>
        <xdr:cNvPr id="2" name="Afgeronde rechthoek 1">
          <a:hlinkClick xmlns:r="http://schemas.openxmlformats.org/officeDocument/2006/relationships" r:id="rId1"/>
        </xdr:cNvPr>
        <xdr:cNvSpPr/>
      </xdr:nvSpPr>
      <xdr:spPr>
        <a:xfrm>
          <a:off x="792480" y="998220"/>
          <a:ext cx="1775460" cy="5029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BE" sz="2400"/>
            <a:t>VERKOPEN</a:t>
          </a:r>
        </a:p>
      </xdr:txBody>
    </xdr:sp>
    <xdr:clientData/>
  </xdr:twoCellAnchor>
  <xdr:twoCellAnchor>
    <xdr:from>
      <xdr:col>4</xdr:col>
      <xdr:colOff>495300</xdr:colOff>
      <xdr:row>5</xdr:row>
      <xdr:rowOff>99060</xdr:rowOff>
    </xdr:from>
    <xdr:to>
      <xdr:col>7</xdr:col>
      <xdr:colOff>441960</xdr:colOff>
      <xdr:row>8</xdr:row>
      <xdr:rowOff>53340</xdr:rowOff>
    </xdr:to>
    <xdr:sp macro="" textlink="">
      <xdr:nvSpPr>
        <xdr:cNvPr id="3" name="Afgeronde rechthoek 2">
          <a:hlinkClick xmlns:r="http://schemas.openxmlformats.org/officeDocument/2006/relationships" r:id="rId2"/>
        </xdr:cNvPr>
        <xdr:cNvSpPr/>
      </xdr:nvSpPr>
      <xdr:spPr>
        <a:xfrm>
          <a:off x="2933700" y="1013460"/>
          <a:ext cx="1775460" cy="5029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BE" sz="2400"/>
            <a:t>AANKOPEN</a:t>
          </a:r>
        </a:p>
      </xdr:txBody>
    </xdr:sp>
    <xdr:clientData/>
  </xdr:twoCellAnchor>
  <xdr:twoCellAnchor>
    <xdr:from>
      <xdr:col>8</xdr:col>
      <xdr:colOff>152400</xdr:colOff>
      <xdr:row>5</xdr:row>
      <xdr:rowOff>129540</xdr:rowOff>
    </xdr:from>
    <xdr:to>
      <xdr:col>11</xdr:col>
      <xdr:colOff>99060</xdr:colOff>
      <xdr:row>8</xdr:row>
      <xdr:rowOff>83820</xdr:rowOff>
    </xdr:to>
    <xdr:sp macro="" textlink="">
      <xdr:nvSpPr>
        <xdr:cNvPr id="4" name="Afgeronde rechthoek 3">
          <a:hlinkClick xmlns:r="http://schemas.openxmlformats.org/officeDocument/2006/relationships" r:id="rId3"/>
        </xdr:cNvPr>
        <xdr:cNvSpPr/>
      </xdr:nvSpPr>
      <xdr:spPr>
        <a:xfrm>
          <a:off x="5029200" y="1043940"/>
          <a:ext cx="1775460" cy="5029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BE" sz="2000"/>
            <a:t>LEVERANCIERS</a:t>
          </a:r>
        </a:p>
      </xdr:txBody>
    </xdr:sp>
    <xdr:clientData/>
  </xdr:twoCellAnchor>
  <xdr:twoCellAnchor>
    <xdr:from>
      <xdr:col>1</xdr:col>
      <xdr:colOff>175260</xdr:colOff>
      <xdr:row>9</xdr:row>
      <xdr:rowOff>106680</xdr:rowOff>
    </xdr:from>
    <xdr:to>
      <xdr:col>4</xdr:col>
      <xdr:colOff>121920</xdr:colOff>
      <xdr:row>12</xdr:row>
      <xdr:rowOff>60960</xdr:rowOff>
    </xdr:to>
    <xdr:sp macro="" textlink="">
      <xdr:nvSpPr>
        <xdr:cNvPr id="5" name="Afgeronde rechthoek 4">
          <a:hlinkClick xmlns:r="http://schemas.openxmlformats.org/officeDocument/2006/relationships" r:id="rId4"/>
        </xdr:cNvPr>
        <xdr:cNvSpPr/>
      </xdr:nvSpPr>
      <xdr:spPr>
        <a:xfrm>
          <a:off x="784860" y="1752600"/>
          <a:ext cx="1775460" cy="5029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ctr" anchorCtr="0"/>
        <a:lstStyle/>
        <a:p>
          <a:pPr algn="ctr"/>
          <a:r>
            <a:rPr lang="nl-BE" sz="1300"/>
            <a:t>AFSCHRIJVINGSTABEL</a:t>
          </a:r>
        </a:p>
      </xdr:txBody>
    </xdr:sp>
    <xdr:clientData/>
  </xdr:twoCellAnchor>
  <xdr:twoCellAnchor>
    <xdr:from>
      <xdr:col>4</xdr:col>
      <xdr:colOff>525780</xdr:colOff>
      <xdr:row>9</xdr:row>
      <xdr:rowOff>106680</xdr:rowOff>
    </xdr:from>
    <xdr:to>
      <xdr:col>7</xdr:col>
      <xdr:colOff>472440</xdr:colOff>
      <xdr:row>12</xdr:row>
      <xdr:rowOff>60960</xdr:rowOff>
    </xdr:to>
    <xdr:sp macro="" textlink="">
      <xdr:nvSpPr>
        <xdr:cNvPr id="6" name="Afgeronde rechthoek 5">
          <a:hlinkClick xmlns:r="http://schemas.openxmlformats.org/officeDocument/2006/relationships" r:id="rId5"/>
        </xdr:cNvPr>
        <xdr:cNvSpPr/>
      </xdr:nvSpPr>
      <xdr:spPr>
        <a:xfrm>
          <a:off x="2964180" y="1752600"/>
          <a:ext cx="1775460" cy="5029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BE" sz="1800"/>
            <a:t>BTW-AANGIFTE</a:t>
          </a:r>
        </a:p>
      </xdr:txBody>
    </xdr:sp>
    <xdr:clientData/>
  </xdr:twoCellAnchor>
  <xdr:twoCellAnchor>
    <xdr:from>
      <xdr:col>11</xdr:col>
      <xdr:colOff>525780</xdr:colOff>
      <xdr:row>5</xdr:row>
      <xdr:rowOff>68580</xdr:rowOff>
    </xdr:from>
    <xdr:to>
      <xdr:col>14</xdr:col>
      <xdr:colOff>472440</xdr:colOff>
      <xdr:row>8</xdr:row>
      <xdr:rowOff>22860</xdr:rowOff>
    </xdr:to>
    <xdr:sp macro="" textlink="">
      <xdr:nvSpPr>
        <xdr:cNvPr id="7" name="Afgeronde rechthoek 6">
          <a:hlinkClick xmlns:r="http://schemas.openxmlformats.org/officeDocument/2006/relationships" r:id="rId6"/>
        </xdr:cNvPr>
        <xdr:cNvSpPr/>
      </xdr:nvSpPr>
      <xdr:spPr>
        <a:xfrm>
          <a:off x="7231380" y="982980"/>
          <a:ext cx="1775460" cy="5029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BE" sz="2400"/>
            <a:t>KLANTEN</a:t>
          </a:r>
        </a:p>
      </xdr:txBody>
    </xdr:sp>
    <xdr:clientData/>
  </xdr:twoCellAnchor>
  <xdr:twoCellAnchor>
    <xdr:from>
      <xdr:col>8</xdr:col>
      <xdr:colOff>167640</xdr:colOff>
      <xdr:row>9</xdr:row>
      <xdr:rowOff>121920</xdr:rowOff>
    </xdr:from>
    <xdr:to>
      <xdr:col>11</xdr:col>
      <xdr:colOff>114300</xdr:colOff>
      <xdr:row>12</xdr:row>
      <xdr:rowOff>76200</xdr:rowOff>
    </xdr:to>
    <xdr:sp macro="" textlink="">
      <xdr:nvSpPr>
        <xdr:cNvPr id="8" name="Afgeronde rechthoek 7">
          <a:hlinkClick xmlns:r="http://schemas.openxmlformats.org/officeDocument/2006/relationships" r:id="rId7"/>
        </xdr:cNvPr>
        <xdr:cNvSpPr/>
      </xdr:nvSpPr>
      <xdr:spPr>
        <a:xfrm>
          <a:off x="5044440" y="1767840"/>
          <a:ext cx="1775460" cy="5029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BE" sz="1800"/>
            <a:t>JAARREKENING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</xdr:row>
      <xdr:rowOff>0</xdr:rowOff>
    </xdr:from>
    <xdr:to>
      <xdr:col>16</xdr:col>
      <xdr:colOff>556260</xdr:colOff>
      <xdr:row>3</xdr:row>
      <xdr:rowOff>137160</xdr:rowOff>
    </xdr:to>
    <xdr:sp macro="" textlink="">
      <xdr:nvSpPr>
        <xdr:cNvPr id="2" name="Afgeronde rechthoek 1">
          <a:hlinkClick xmlns:r="http://schemas.openxmlformats.org/officeDocument/2006/relationships" r:id="rId1"/>
        </xdr:cNvPr>
        <xdr:cNvSpPr/>
      </xdr:nvSpPr>
      <xdr:spPr>
        <a:xfrm>
          <a:off x="8534400" y="182880"/>
          <a:ext cx="1775460" cy="5029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BE" sz="1800"/>
            <a:t>MENU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99060</xdr:colOff>
      <xdr:row>0</xdr:row>
      <xdr:rowOff>91440</xdr:rowOff>
    </xdr:from>
    <xdr:to>
      <xdr:col>14</xdr:col>
      <xdr:colOff>45720</xdr:colOff>
      <xdr:row>2</xdr:row>
      <xdr:rowOff>38100</xdr:rowOff>
    </xdr:to>
    <xdr:sp macro="" textlink="">
      <xdr:nvSpPr>
        <xdr:cNvPr id="2" name="Afgeronde rechthoek 1">
          <a:hlinkClick xmlns:r="http://schemas.openxmlformats.org/officeDocument/2006/relationships" r:id="rId1"/>
        </xdr:cNvPr>
        <xdr:cNvSpPr/>
      </xdr:nvSpPr>
      <xdr:spPr>
        <a:xfrm>
          <a:off x="9494520" y="91440"/>
          <a:ext cx="1775460" cy="5029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BE" sz="1800"/>
            <a:t>MENU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23</xdr:row>
      <xdr:rowOff>30480</xdr:rowOff>
    </xdr:from>
    <xdr:to>
      <xdr:col>3</xdr:col>
      <xdr:colOff>668020</xdr:colOff>
      <xdr:row>25</xdr:row>
      <xdr:rowOff>167640</xdr:rowOff>
    </xdr:to>
    <xdr:sp macro="" textlink="">
      <xdr:nvSpPr>
        <xdr:cNvPr id="2" name="Afgeronde rechthoek 1">
          <a:hlinkClick xmlns:r="http://schemas.openxmlformats.org/officeDocument/2006/relationships" r:id="rId1"/>
        </xdr:cNvPr>
        <xdr:cNvSpPr/>
      </xdr:nvSpPr>
      <xdr:spPr>
        <a:xfrm>
          <a:off x="30480" y="4653280"/>
          <a:ext cx="1775460" cy="5029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BE" sz="1800"/>
            <a:t>MENU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167640</xdr:colOff>
      <xdr:row>0</xdr:row>
      <xdr:rowOff>83820</xdr:rowOff>
    </xdr:from>
    <xdr:to>
      <xdr:col>14</xdr:col>
      <xdr:colOff>114300</xdr:colOff>
      <xdr:row>3</xdr:row>
      <xdr:rowOff>30480</xdr:rowOff>
    </xdr:to>
    <xdr:sp macro="" textlink="">
      <xdr:nvSpPr>
        <xdr:cNvPr id="2" name="Afgeronde rechthoek 1">
          <a:hlinkClick xmlns:r="http://schemas.openxmlformats.org/officeDocument/2006/relationships" r:id="rId1"/>
        </xdr:cNvPr>
        <xdr:cNvSpPr/>
      </xdr:nvSpPr>
      <xdr:spPr>
        <a:xfrm>
          <a:off x="7094220" y="83820"/>
          <a:ext cx="1775460" cy="5029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BE" sz="1800"/>
            <a:t>MENU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259080</xdr:colOff>
      <xdr:row>0</xdr:row>
      <xdr:rowOff>114300</xdr:rowOff>
    </xdr:from>
    <xdr:to>
      <xdr:col>13</xdr:col>
      <xdr:colOff>205740</xdr:colOff>
      <xdr:row>3</xdr:row>
      <xdr:rowOff>60960</xdr:rowOff>
    </xdr:to>
    <xdr:sp macro="" textlink="">
      <xdr:nvSpPr>
        <xdr:cNvPr id="2" name="Afgeronde rechthoek 1">
          <a:hlinkClick xmlns:r="http://schemas.openxmlformats.org/officeDocument/2006/relationships" r:id="rId1"/>
        </xdr:cNvPr>
        <xdr:cNvSpPr/>
      </xdr:nvSpPr>
      <xdr:spPr>
        <a:xfrm>
          <a:off x="7239000" y="114300"/>
          <a:ext cx="1775460" cy="5029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BE" sz="1800"/>
            <a:t>MENU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40217</xdr:rowOff>
    </xdr:from>
    <xdr:to>
      <xdr:col>2</xdr:col>
      <xdr:colOff>1756834</xdr:colOff>
      <xdr:row>31</xdr:row>
      <xdr:rowOff>118534</xdr:rowOff>
    </xdr:to>
    <xdr:sp macro="" textlink="">
      <xdr:nvSpPr>
        <xdr:cNvPr id="2" name="TextBox 3"/>
        <xdr:cNvSpPr txBox="1"/>
      </xdr:nvSpPr>
      <xdr:spPr>
        <a:xfrm>
          <a:off x="110067" y="7296150"/>
          <a:ext cx="2713567" cy="941917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Gelieve bovenstaand factuurnummer</a:t>
          </a:r>
          <a:r>
            <a:rPr lang="en-US" sz="8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te vermelden bij uw betaling. Facturen zijn te betalen 30 dagen na datum facturatie..</a:t>
          </a:r>
        </a:p>
        <a:p>
          <a:r>
            <a:rPr lang="en-US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Mocht u nog vragen hebben over deze rekening, neem dan contact op met on</a:t>
          </a:r>
          <a:r>
            <a:rPr lang="en-US" sz="8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 op het nummmer of emailadres dat u onderaan dit document kan vinden.</a:t>
          </a:r>
        </a:p>
        <a:p>
          <a:endParaRPr lang="en-US" sz="800" b="0" i="0" u="none" strike="noStrike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800">
            <a:effectLst/>
            <a:latin typeface="+mj-lt"/>
          </a:endParaRPr>
        </a:p>
      </xdr:txBody>
    </xdr:sp>
    <xdr:clientData/>
  </xdr:twoCellAnchor>
  <xdr:twoCellAnchor>
    <xdr:from>
      <xdr:col>1</xdr:col>
      <xdr:colOff>479425</xdr:colOff>
      <xdr:row>0</xdr:row>
      <xdr:rowOff>158750</xdr:rowOff>
    </xdr:from>
    <xdr:to>
      <xdr:col>3</xdr:col>
      <xdr:colOff>16933</xdr:colOff>
      <xdr:row>1</xdr:row>
      <xdr:rowOff>1282700</xdr:rowOff>
    </xdr:to>
    <xdr:grpSp>
      <xdr:nvGrpSpPr>
        <xdr:cNvPr id="3" name="Group 45"/>
        <xdr:cNvGrpSpPr/>
      </xdr:nvGrpSpPr>
      <xdr:grpSpPr>
        <a:xfrm>
          <a:off x="586105" y="158750"/>
          <a:ext cx="2608368" cy="1619250"/>
          <a:chOff x="4572000" y="781050"/>
          <a:chExt cx="3657599" cy="1619250"/>
        </a:xfrm>
      </xdr:grpSpPr>
      <xdr:grpSp>
        <xdr:nvGrpSpPr>
          <xdr:cNvPr id="4" name="Group 44"/>
          <xdr:cNvGrpSpPr/>
        </xdr:nvGrpSpPr>
        <xdr:grpSpPr>
          <a:xfrm>
            <a:off x="4572000" y="781050"/>
            <a:ext cx="3657599" cy="1619250"/>
            <a:chOff x="8153400" y="1076325"/>
            <a:chExt cx="3657599" cy="1619250"/>
          </a:xfrm>
        </xdr:grpSpPr>
        <xdr:sp macro="" textlink="">
          <xdr:nvSpPr>
            <xdr:cNvPr id="6" name="Text Box 1"/>
            <xdr:cNvSpPr txBox="1"/>
          </xdr:nvSpPr>
          <xdr:spPr>
            <a:xfrm>
              <a:off x="8153400" y="1571625"/>
              <a:ext cx="3657599" cy="1123950"/>
            </a:xfrm>
            <a:prstGeom prst="rect">
              <a:avLst/>
            </a:prstGeom>
            <a:ln>
              <a:noFill/>
            </a:ln>
          </xdr:spPr>
          <xdr:style>
            <a:lnRef idx="2">
              <a:schemeClr val="dk1"/>
            </a:lnRef>
            <a:fillRef idx="1">
              <a:schemeClr val="lt1"/>
            </a:fillRef>
            <a:effectRef idx="0">
              <a:schemeClr val="dk1"/>
            </a:effectRef>
            <a:fontRef idx="minor">
              <a:schemeClr val="dk1"/>
            </a:fontRef>
          </xdr:style>
          <xdr:txBody>
            <a:bodyPr rot="0" spcFirstLastPara="1" vert="horz" wrap="square" lIns="91440" tIns="45720" rIns="91440" bIns="45720" numCol="1" spcCol="0" rtlCol="0" fromWordArt="0" anchor="t" anchorCtr="0" forceAA="0" compatLnSpc="1">
              <a:prstTxWarp prst="textArchUp">
                <a:avLst>
                  <a:gd name="adj" fmla="val 11424099"/>
                </a:avLst>
              </a:prstTxWarp>
              <a:noAutofit/>
              <a:scene3d>
                <a:camera prst="perspectiveContrastingRightFacing" fov="7200000">
                  <a:rot lat="577260" lon="19571128" rev="319055"/>
                </a:camera>
                <a:lightRig rig="threePt" dir="t"/>
              </a:scene3d>
            </a:bodyPr>
            <a:lstStyle/>
            <a:p>
              <a:pPr marL="0" marR="0">
                <a:lnSpc>
                  <a:spcPct val="115000"/>
                </a:lnSpc>
                <a:spcBef>
                  <a:spcPts val="0"/>
                </a:spcBef>
                <a:spcAft>
                  <a:spcPts val="1000"/>
                </a:spcAft>
              </a:pPr>
              <a:r>
                <a:rPr lang="en-US" sz="2800">
                  <a:solidFill>
                    <a:srgbClr val="56541E"/>
                  </a:solidFill>
                  <a:effectLst>
                    <a:outerShdw blurRad="50800" dist="38100" dir="5400000" algn="t">
                      <a:srgbClr val="000000">
                        <a:alpha val="40000"/>
                      </a:srgbClr>
                    </a:outerShdw>
                  </a:effectLst>
                  <a:latin typeface="Arial Narrow"/>
                  <a:ea typeface="Arial"/>
                  <a:cs typeface="Times New Roman"/>
                </a:rPr>
                <a:t>Uw bedrijfslogo</a:t>
              </a:r>
              <a:endParaRPr lang="en-US" sz="1100">
                <a:effectLst/>
                <a:ea typeface="Arial"/>
                <a:cs typeface="Times New Roman"/>
              </a:endParaRPr>
            </a:p>
          </xdr:txBody>
        </xdr:sp>
        <xdr:cxnSp macro="">
          <xdr:nvCxnSpPr>
            <xdr:cNvPr id="7" name="Curved Connector 7"/>
            <xdr:cNvCxnSpPr/>
          </xdr:nvCxnSpPr>
          <xdr:spPr>
            <a:xfrm flipV="1">
              <a:off x="8201025" y="1076325"/>
              <a:ext cx="2085975" cy="1552575"/>
            </a:xfrm>
            <a:prstGeom prst="curvedConnector3">
              <a:avLst>
                <a:gd name="adj1" fmla="val -34932"/>
              </a:avLst>
            </a:prstGeom>
            <a:ln>
              <a:solidFill>
                <a:schemeClr val="tx2">
                  <a:lumMod val="60000"/>
                  <a:lumOff val="40000"/>
                </a:schemeClr>
              </a:solidFill>
              <a:headEnd type="arrow"/>
              <a:tailEnd type="arrow"/>
            </a:ln>
            <a:scene3d>
              <a:camera prst="isometricOffAxis1Left">
                <a:rot lat="2322843" lon="2781333" rev="2734934"/>
              </a:camera>
              <a:lightRig rig="threePt" dir="t"/>
            </a:scene3d>
          </xdr:spPr>
          <xdr:style>
            <a:lnRef idx="3">
              <a:schemeClr val="accent2"/>
            </a:lnRef>
            <a:fillRef idx="0">
              <a:schemeClr val="accent2"/>
            </a:fillRef>
            <a:effectRef idx="2">
              <a:schemeClr val="accent2"/>
            </a:effectRef>
            <a:fontRef idx="minor">
              <a:schemeClr val="tx1"/>
            </a:fontRef>
          </xdr:style>
        </xdr:cxnSp>
      </xdr:grpSp>
      <xdr:sp macro="" textlink="">
        <xdr:nvSpPr>
          <xdr:cNvPr id="5" name="Text Box 2"/>
          <xdr:cNvSpPr txBox="1"/>
        </xdr:nvSpPr>
        <xdr:spPr>
          <a:xfrm>
            <a:off x="5221384" y="1635125"/>
            <a:ext cx="2570065" cy="244336"/>
          </a:xfrm>
          <a:prstGeom prst="rect">
            <a:avLst/>
          </a:prstGeom>
          <a:solidFill>
            <a:schemeClr val="lt1"/>
          </a:solidFill>
          <a:ln w="6350">
            <a:noFill/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marL="0" marR="0">
              <a:lnSpc>
                <a:spcPct val="115000"/>
              </a:lnSpc>
              <a:spcBef>
                <a:spcPts val="0"/>
              </a:spcBef>
              <a:spcAft>
                <a:spcPts val="1000"/>
              </a:spcAft>
            </a:pPr>
            <a:r>
              <a:rPr lang="en-US" sz="1100" i="1">
                <a:effectLst/>
                <a:latin typeface="Arial Narrow"/>
                <a:ea typeface="Arial"/>
                <a:cs typeface="Times New Roman"/>
              </a:rPr>
              <a:t>Uw slogan komt hier</a:t>
            </a:r>
            <a:endParaRPr lang="en-US" sz="1100" i="1">
              <a:effectLst/>
              <a:ea typeface="Arial"/>
              <a:cs typeface="Times New Roman"/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556260</xdr:colOff>
      <xdr:row>3</xdr:row>
      <xdr:rowOff>137160</xdr:rowOff>
    </xdr:to>
    <xdr:sp macro="" textlink="">
      <xdr:nvSpPr>
        <xdr:cNvPr id="2" name="Afgeronde rechthoek 1">
          <a:hlinkClick xmlns:r="http://schemas.openxmlformats.org/officeDocument/2006/relationships" r:id="rId1"/>
        </xdr:cNvPr>
        <xdr:cNvSpPr/>
      </xdr:nvSpPr>
      <xdr:spPr>
        <a:xfrm>
          <a:off x="609600" y="182880"/>
          <a:ext cx="1775460" cy="5029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BE" sz="1800"/>
            <a:t>MENU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556260</xdr:colOff>
      <xdr:row>2</xdr:row>
      <xdr:rowOff>137160</xdr:rowOff>
    </xdr:to>
    <xdr:sp macro="" textlink="">
      <xdr:nvSpPr>
        <xdr:cNvPr id="2" name="Afgeronde rechthoek 1">
          <a:hlinkClick xmlns:r="http://schemas.openxmlformats.org/officeDocument/2006/relationships" r:id="rId1"/>
        </xdr:cNvPr>
        <xdr:cNvSpPr/>
      </xdr:nvSpPr>
      <xdr:spPr>
        <a:xfrm>
          <a:off x="0" y="0"/>
          <a:ext cx="1775460" cy="5029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BE" sz="1800"/>
            <a:t>MENU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8</xdr:col>
      <xdr:colOff>556260</xdr:colOff>
      <xdr:row>3</xdr:row>
      <xdr:rowOff>137160</xdr:rowOff>
    </xdr:to>
    <xdr:sp macro="" textlink="">
      <xdr:nvSpPr>
        <xdr:cNvPr id="2" name="Afgeronde rechthoek 1">
          <a:hlinkClick xmlns:r="http://schemas.openxmlformats.org/officeDocument/2006/relationships" r:id="rId1"/>
        </xdr:cNvPr>
        <xdr:cNvSpPr/>
      </xdr:nvSpPr>
      <xdr:spPr>
        <a:xfrm>
          <a:off x="7833360" y="205740"/>
          <a:ext cx="1775460" cy="50292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nl-BE" sz="1800"/>
            <a:t>MENU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Tabel1" displayName="Tabel1" ref="B17:F26" totalsRowShown="0" headerRowDxfId="8" totalsRowDxfId="7">
  <autoFilter ref="B17:F26"/>
  <tableColumns count="5">
    <tableColumn id="1" name="Aantal" dataDxfId="6" totalsRowDxfId="5"/>
    <tableColumn id="2" name="Beschrijving" totalsRowDxfId="4"/>
    <tableColumn id="3" name="Prijs per eenheid" totalsRowDxfId="3"/>
    <tableColumn id="4" name="Excl BTW" totalsRowDxfId="2" dataCellStyle="Valuta">
      <calculatedColumnFormula>Tabel1[[#This Row],[Aantal]]*Tabel1[[#This Row],[Prijs per eenheid]]</calculatedColumnFormula>
    </tableColumn>
    <tableColumn id="6" name="Incl. btw" dataDxfId="0" totalsRowDxfId="1" dataCellStyle="Valuta">
      <calculatedColumnFormula>Tabel1[[#This Row],[Excl BTW]]*1.21</calculatedColumnFormula>
    </tableColumn>
  </tableColumns>
  <tableStyleInfo name="TableStyleMedium4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Hardcover">
  <a:themeElements>
    <a:clrScheme name="Hardcover">
      <a:dk1>
        <a:sysClr val="windowText" lastClr="000000"/>
      </a:dk1>
      <a:lt1>
        <a:sysClr val="window" lastClr="FFFFFF"/>
      </a:lt1>
      <a:dk2>
        <a:srgbClr val="895D1D"/>
      </a:dk2>
      <a:lt2>
        <a:srgbClr val="ECE9C6"/>
      </a:lt2>
      <a:accent1>
        <a:srgbClr val="873624"/>
      </a:accent1>
      <a:accent2>
        <a:srgbClr val="D6862D"/>
      </a:accent2>
      <a:accent3>
        <a:srgbClr val="D0BE40"/>
      </a:accent3>
      <a:accent4>
        <a:srgbClr val="877F6C"/>
      </a:accent4>
      <a:accent5>
        <a:srgbClr val="972109"/>
      </a:accent5>
      <a:accent6>
        <a:srgbClr val="AEB795"/>
      </a:accent6>
      <a:hlink>
        <a:srgbClr val="CC9900"/>
      </a:hlink>
      <a:folHlink>
        <a:srgbClr val="B2B2B2"/>
      </a:folHlink>
    </a:clrScheme>
    <a:fontScheme name="Hardcover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Hardcover">
      <a:fillStyleLst>
        <a:solidFill>
          <a:schemeClr val="phClr"/>
        </a:solidFill>
        <a:solidFill>
          <a:schemeClr val="phClr">
            <a:tint val="68000"/>
            <a:shade val="94000"/>
            <a:satMod val="300000"/>
            <a:lumMod val="110000"/>
          </a:schemeClr>
        </a:solidFill>
        <a:gradFill rotWithShape="1">
          <a:gsLst>
            <a:gs pos="0">
              <a:schemeClr val="phClr">
                <a:tint val="94000"/>
                <a:satMod val="180000"/>
                <a:lumMod val="98000"/>
              </a:schemeClr>
            </a:gs>
            <a:gs pos="100000">
              <a:schemeClr val="phClr">
                <a:satMod val="130000"/>
              </a:schemeClr>
            </a:gs>
          </a:gsLst>
          <a:lin ang="5160000" scaled="0"/>
        </a:gradFill>
      </a:fillStyleLst>
      <a:lnStyleLst>
        <a:ln w="12700" cap="flat" cmpd="sng" algn="ctr">
          <a:solidFill>
            <a:schemeClr val="phClr">
              <a:shade val="90000"/>
              <a:lumMod val="90000"/>
            </a:schemeClr>
          </a:solidFill>
          <a:prstDash val="solid"/>
        </a:ln>
        <a:ln w="19050" cap="flat" cmpd="sng" algn="ctr">
          <a:solidFill>
            <a:schemeClr val="phClr">
              <a:shade val="75000"/>
              <a:lumMod val="9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12700" dir="5400000" rotWithShape="0">
              <a:srgbClr val="000000">
                <a:alpha val="15000"/>
              </a:srgbClr>
            </a:outerShdw>
          </a:effectLst>
        </a:effectStyle>
        <a:effectStyle>
          <a:effectLst>
            <a:outerShdw blurRad="50800" dist="25400" dir="5400000" rotWithShape="0">
              <a:srgbClr val="000000">
                <a:alpha val="46000"/>
              </a:srgbClr>
            </a:outerShdw>
          </a:effectLst>
        </a:effectStyle>
        <a:effectStyle>
          <a:effectLst>
            <a:outerShdw blurRad="50800" dist="25400" dir="5400000" rotWithShape="0">
              <a:srgbClr val="000000">
                <a:alpha val="48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2400000"/>
            </a:lightRig>
          </a:scene3d>
          <a:sp3d>
            <a:bevelT w="25400" h="25400"/>
          </a:sp3d>
        </a:effectStyle>
      </a:effectStyleLst>
      <a:bgFillStyleLst>
        <a:solidFill>
          <a:schemeClr val="phClr">
            <a:tint val="96000"/>
            <a:lumMod val="110000"/>
          </a:schemeClr>
        </a:solidFill>
        <a:blipFill rotWithShape="1">
          <a:blip xmlns:r="http://schemas.openxmlformats.org/officeDocument/2006/relationships" r:embed="rId1">
            <a:duotone>
              <a:schemeClr val="phClr">
                <a:tint val="93000"/>
                <a:shade val="20000"/>
              </a:schemeClr>
              <a:schemeClr val="phClr">
                <a:tint val="90000"/>
                <a:shade val="85000"/>
                <a:satMod val="115000"/>
              </a:schemeClr>
            </a:duotone>
          </a:blip>
          <a:tile tx="0" ty="0" sx="60000" sy="60000" flip="none" algn="tl"/>
        </a:blipFill>
        <a:blipFill rotWithShape="1">
          <a:blip xmlns:r="http://schemas.openxmlformats.org/officeDocument/2006/relationships" r:embed="rId2">
            <a:duotone>
              <a:schemeClr val="phClr">
                <a:shade val="50000"/>
                <a:satMod val="340000"/>
                <a:lumMod val="40000"/>
              </a:schemeClr>
              <a:schemeClr val="phClr">
                <a:tint val="92000"/>
                <a:shade val="94000"/>
                <a:hueMod val="110000"/>
                <a:satMod val="236000"/>
                <a:lumMod val="120000"/>
              </a:schemeClr>
            </a:duotone>
          </a:blip>
          <a:stretch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3:G18"/>
  <sheetViews>
    <sheetView workbookViewId="0">
      <selection activeCell="K17" sqref="K17"/>
    </sheetView>
  </sheetViews>
  <sheetFormatPr defaultRowHeight="14.4"/>
  <cols>
    <col min="1" max="1" width="19.6640625" customWidth="1"/>
    <col min="2" max="2" width="10" style="130" customWidth="1"/>
  </cols>
  <sheetData>
    <row r="3" spans="1:7">
      <c r="A3" s="1" t="s">
        <v>1</v>
      </c>
      <c r="B3" s="130" t="s">
        <v>100</v>
      </c>
    </row>
    <row r="4" spans="1:7">
      <c r="A4" s="1" t="s">
        <v>2</v>
      </c>
    </row>
    <row r="5" spans="1:7">
      <c r="A5" s="1" t="s">
        <v>4</v>
      </c>
      <c r="B5" s="130" t="s">
        <v>114</v>
      </c>
    </row>
    <row r="6" spans="1:7">
      <c r="A6" s="1" t="s">
        <v>25</v>
      </c>
      <c r="B6" s="130">
        <v>44</v>
      </c>
    </row>
    <row r="7" spans="1:7">
      <c r="A7" s="1" t="s">
        <v>3</v>
      </c>
      <c r="B7" s="130">
        <v>2330</v>
      </c>
    </row>
    <row r="8" spans="1:7">
      <c r="A8" s="1" t="s">
        <v>5</v>
      </c>
      <c r="B8" s="130" t="s">
        <v>108</v>
      </c>
    </row>
    <row r="9" spans="1:7">
      <c r="A9" s="1" t="s">
        <v>113</v>
      </c>
      <c r="B9" s="130">
        <v>123456789</v>
      </c>
    </row>
    <row r="10" spans="1:7">
      <c r="A10" s="1" t="s">
        <v>6</v>
      </c>
      <c r="B10" s="130" t="s">
        <v>101</v>
      </c>
    </row>
    <row r="11" spans="1:7">
      <c r="A11" s="1" t="s">
        <v>7</v>
      </c>
      <c r="B11" s="130" t="s">
        <v>102</v>
      </c>
    </row>
    <row r="13" spans="1:7">
      <c r="A13" s="1" t="s">
        <v>8</v>
      </c>
      <c r="D13" s="1" t="s">
        <v>12</v>
      </c>
      <c r="G13" s="1" t="s">
        <v>16</v>
      </c>
    </row>
    <row r="14" spans="1:7">
      <c r="A14" t="s">
        <v>75</v>
      </c>
      <c r="B14" s="131">
        <v>0</v>
      </c>
      <c r="D14">
        <v>1</v>
      </c>
      <c r="E14" t="s">
        <v>13</v>
      </c>
      <c r="G14" t="s">
        <v>42</v>
      </c>
    </row>
    <row r="15" spans="1:7">
      <c r="A15" t="s">
        <v>9</v>
      </c>
      <c r="B15" s="131">
        <v>0.06</v>
      </c>
      <c r="D15">
        <v>2</v>
      </c>
      <c r="E15" t="s">
        <v>14</v>
      </c>
      <c r="G15" t="s">
        <v>43</v>
      </c>
    </row>
    <row r="16" spans="1:7">
      <c r="A16" t="s">
        <v>10</v>
      </c>
      <c r="B16" s="131">
        <v>0.12</v>
      </c>
      <c r="D16">
        <v>3</v>
      </c>
      <c r="E16" t="s">
        <v>15</v>
      </c>
      <c r="G16" t="s">
        <v>17</v>
      </c>
    </row>
    <row r="17" spans="1:4">
      <c r="A17" t="s">
        <v>11</v>
      </c>
      <c r="B17" s="131">
        <v>0.21</v>
      </c>
      <c r="D17">
        <v>4</v>
      </c>
    </row>
    <row r="18" spans="1:4">
      <c r="D18">
        <v>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9"/>
  <dimension ref="A1:F27"/>
  <sheetViews>
    <sheetView tabSelected="1" topLeftCell="A4" workbookViewId="0">
      <selection activeCell="C24" sqref="C24"/>
    </sheetView>
  </sheetViews>
  <sheetFormatPr defaultRowHeight="14.4"/>
  <cols>
    <col min="1" max="1" width="54.21875" customWidth="1"/>
    <col min="2" max="2" width="19.5546875" style="4" customWidth="1"/>
    <col min="3" max="3" width="10" customWidth="1"/>
    <col min="4" max="4" width="9.77734375" customWidth="1"/>
    <col min="5" max="6" width="10.33203125" customWidth="1"/>
  </cols>
  <sheetData>
    <row r="1" spans="1:6" ht="16.2">
      <c r="B1" s="73"/>
      <c r="C1" s="48"/>
    </row>
    <row r="2" spans="1:6">
      <c r="C2" s="70" t="s">
        <v>77</v>
      </c>
      <c r="D2" s="1" t="s">
        <v>78</v>
      </c>
      <c r="E2" s="1" t="s">
        <v>80</v>
      </c>
      <c r="F2" s="1" t="s">
        <v>79</v>
      </c>
    </row>
    <row r="3" spans="1:6">
      <c r="B3" s="4" t="s">
        <v>54</v>
      </c>
      <c r="C3" s="48"/>
    </row>
    <row r="4" spans="1:6">
      <c r="C4" s="48"/>
    </row>
    <row r="5" spans="1:6">
      <c r="A5" t="s">
        <v>55</v>
      </c>
      <c r="B5" s="74" t="s">
        <v>56</v>
      </c>
      <c r="C5" s="8">
        <f>SUMIFS(Verkopen!$H$2:$H$20,Verkopen!$C$2:$C$20,"&gt;=1",Verkopen!$C$2:$C$20,"&lt;4",Verkopen!$G$2:$G$20,"0%")</f>
        <v>121</v>
      </c>
      <c r="D5" s="8">
        <f>SUMIFS(Verkopen!$H$2:$H$20,Verkopen!$C$2:$C$20,"&gt;=4",Verkopen!$C$2:$C$20,"&lt;7",Verkopen!$G$2:$G$20,"0%")</f>
        <v>0</v>
      </c>
      <c r="E5" s="8">
        <f>SUMIFS(Verkopen!$H$2:$H$20,Verkopen!$C$2:$C$20,"&gt;=7",Verkopen!$C$2:$C$20,"&lt;10",Verkopen!$G$2:$G$20,"0%")</f>
        <v>0</v>
      </c>
      <c r="F5" s="8">
        <f>SUMIFS(Verkopen!$H$2:$H$20,Verkopen!$C$2:$C$20,"&gt;=10",Verkopen!$C$2:$C$20,"&lt;12",Verkopen!$G$2:$G$20,"0%")</f>
        <v>0</v>
      </c>
    </row>
    <row r="6" spans="1:6">
      <c r="A6" t="s">
        <v>57</v>
      </c>
      <c r="B6" s="74" t="s">
        <v>58</v>
      </c>
      <c r="C6" s="8">
        <f>SUMIFS(Verkopen!$H$2:$H$20,Verkopen!$C$2:$C$20,"&gt;=1",Verkopen!$C$2:$C$20,"&lt;4",Verkopen!$G$2:$G$20,"6%")</f>
        <v>435.85</v>
      </c>
      <c r="D6" s="8">
        <f>SUMIFS(Verkopen!$H$2:$H$20,Verkopen!$C$2:$C$20,"&gt;=4",Verkopen!$C$2:$C$20,"&lt;7",Verkopen!$G$2:$G$20,"6%")</f>
        <v>0</v>
      </c>
      <c r="E6" s="8">
        <f>SUMIFS(Verkopen!$H$2:$H$20,Verkopen!$C$2:$C$20,"&gt;=7",Verkopen!$C$2:$C$20,"&lt;10",Verkopen!$G$2:$G$20,"6%")</f>
        <v>0</v>
      </c>
      <c r="F6" s="8">
        <f>SUMIFS(Verkopen!$H$2:$H$20,Verkopen!$C$2:$C$20,"&gt;=10",Verkopen!$C$2:$C$20,"&lt;12",Verkopen!$G$2:$G$20,"6%")</f>
        <v>0</v>
      </c>
    </row>
    <row r="7" spans="1:6">
      <c r="A7" t="s">
        <v>82</v>
      </c>
      <c r="B7" s="74" t="s">
        <v>59</v>
      </c>
      <c r="C7" s="8">
        <f>SUMIFS(Verkopen!$H$2:$H$20,Verkopen!$C$2:$C$20,"&gt;=1",Verkopen!$C$2:$C$20,"&lt;4",Verkopen!$G$2:$G$20,"12%")</f>
        <v>300</v>
      </c>
      <c r="D7" s="8">
        <f>SUMIFS(Verkopen!$H$2:$H$20,Verkopen!$C$2:$C$20,"&gt;=4",Verkopen!$C$2:$C$20,"&lt;7",Verkopen!$G$2:$G$20,"12%")</f>
        <v>0</v>
      </c>
      <c r="E7" s="8">
        <f>SUMIFS(Verkopen!$H$2:$H$20,Verkopen!$C$2:$C$20,"&gt;=7",Verkopen!$C$2:$C$20,"&lt;10",Verkopen!$G$2:$G$20,"12%")</f>
        <v>0</v>
      </c>
      <c r="F7" s="8">
        <f>SUMIFS(Verkopen!$H$2:$H$20,Verkopen!$C$2:$C$20,"&gt;=10",Verkopen!$C$2:$C$20,"&lt;12",Verkopen!$G$2:$G$20,"12%")</f>
        <v>0</v>
      </c>
    </row>
    <row r="8" spans="1:6">
      <c r="A8" t="s">
        <v>83</v>
      </c>
      <c r="B8" s="74" t="s">
        <v>60</v>
      </c>
      <c r="C8" s="8">
        <f>SUMIFS(Verkopen!$H$2:$H$20,Verkopen!$C$2:$C$20,"&gt;=1",Verkopen!$C$2:$C$20,"&lt;4",Verkopen!$G$2:$G$20,"21%")</f>
        <v>82.64</v>
      </c>
      <c r="D8" s="8">
        <f>SUMIFS(Verkopen!$H$2:$H$20,Verkopen!$C$2:$C$20,"&gt;=4",Verkopen!$C$2:$C$20,"&lt;7",Verkopen!$G$2:$G$20,"21%")</f>
        <v>0</v>
      </c>
      <c r="E8" s="8">
        <f>SUMIFS(Verkopen!$H$2:$H$20,Verkopen!$C$2:$C$20,"&gt;=7",Verkopen!$C$2:$C$20,"&lt;10",Verkopen!$G$2:$G$20,"21%")</f>
        <v>0</v>
      </c>
      <c r="F8" s="8">
        <f>SUMIFS(Verkopen!$H$2:$H$20,Verkopen!$C$2:$C$20,"&gt;=10",Verkopen!$C$2:$C$20,"&lt;12",Verkopen!$G$2:$G$20,"21%")</f>
        <v>0</v>
      </c>
    </row>
    <row r="9" spans="1:6">
      <c r="A9" t="s">
        <v>61</v>
      </c>
      <c r="B9" s="75">
        <v>49</v>
      </c>
      <c r="C9" s="8">
        <v>0</v>
      </c>
      <c r="D9" s="8">
        <v>0</v>
      </c>
      <c r="E9" s="8">
        <v>0</v>
      </c>
      <c r="F9" s="8">
        <v>0</v>
      </c>
    </row>
    <row r="10" spans="1:6">
      <c r="B10" s="75"/>
      <c r="C10" s="48"/>
    </row>
    <row r="11" spans="1:6">
      <c r="A11" t="s">
        <v>62</v>
      </c>
      <c r="B11" s="75">
        <v>81</v>
      </c>
      <c r="C11" s="8">
        <f>SUMIFS(Aankopen!$N$3:$N$21,Aankopen!$C$3:$C$21,"&gt;=1",Aankopen!$C$3:$C$21,"&lt;4")</f>
        <v>0</v>
      </c>
      <c r="D11" s="8">
        <f>SUMIFS(Aankopen!$N$3:$N$21,Aankopen!$C$3:$C$21,"&gt;=4",Aankopen!$C$3:$C$21,"&lt;7")</f>
        <v>0</v>
      </c>
      <c r="E11" s="8">
        <f>SUMIFS(Aankopen!$N$3:$N$21,Aankopen!$C$3:$C$21,"&gt;=7",Aankopen!$C$3:$C$21,"&lt;10")</f>
        <v>0</v>
      </c>
      <c r="F11" s="8">
        <f>SUMIFS(Aankopen!$N$3:$N$21,Aankopen!$C$3:$C$21,"&gt;=10",Aankopen!$C$3:$C$21,"&lt;12")</f>
        <v>0</v>
      </c>
    </row>
    <row r="12" spans="1:6">
      <c r="A12" t="s">
        <v>63</v>
      </c>
      <c r="B12" s="75">
        <v>82</v>
      </c>
      <c r="C12" s="8">
        <f>SUMIFS(Aankopen!$M$3:$M$21,Aankopen!$C$3:$C$21,"&gt;=1",Aankopen!$C$3:$C$21,"&lt;4")</f>
        <v>0</v>
      </c>
      <c r="D12" s="8">
        <f>SUMIFS(Aankopen!$M$3:$M$21,Aankopen!$C$3:$C$21,"&gt;=4",Aankopen!$C$3:$C$21,"&lt;7")</f>
        <v>0</v>
      </c>
      <c r="E12" s="8">
        <f>SUMIFS(Aankopen!$M$3:$M$21,Aankopen!$C$3:$C$21,"&gt;=7",Aankopen!$C$3:$C$21,"&lt;10")</f>
        <v>0</v>
      </c>
      <c r="F12" s="8">
        <f>SUMIFS(Aankopen!$M$3:$M$21,Aankopen!$C$3:$C$21,"&gt;=10",Aankopen!$C$3:$C$21,"&lt;12")</f>
        <v>0</v>
      </c>
    </row>
    <row r="13" spans="1:6">
      <c r="A13" t="s">
        <v>64</v>
      </c>
      <c r="B13" s="75">
        <v>83</v>
      </c>
      <c r="C13" s="8">
        <f>SUMIFS(Aankopen!$O$3:$O$21,Aankopen!$C$3:$C$21,"&gt;=1",Aankopen!$C$3:$C$21,"&lt;4")</f>
        <v>0</v>
      </c>
      <c r="D13" s="8">
        <f>SUMIFS(Aankopen!$O$3:$O$21,Aankopen!$C$3:$C$21,"&gt;=4",Aankopen!$C$3:$C$21,"&lt;7")</f>
        <v>0</v>
      </c>
      <c r="E13" s="8">
        <f>SUMIFS(Aankopen!$O$3:$O$21,Aankopen!$C$3:$C$21,"&gt;=7",Aankopen!$C$3:$C$21,"&lt;10")</f>
        <v>330.58</v>
      </c>
      <c r="F13" s="8">
        <f>SUMIFS(Aankopen!$O$3:$O$21,Aankopen!$C$3:$C$21,"&gt;=1",Aankopen!$C$3:$C$21,"&lt;4")</f>
        <v>0</v>
      </c>
    </row>
    <row r="14" spans="1:6">
      <c r="A14" t="s">
        <v>85</v>
      </c>
      <c r="B14" s="75">
        <v>85</v>
      </c>
      <c r="C14" s="8">
        <v>0</v>
      </c>
      <c r="D14" s="8">
        <v>0</v>
      </c>
      <c r="E14" s="8">
        <v>0</v>
      </c>
      <c r="F14" s="8">
        <v>0</v>
      </c>
    </row>
    <row r="15" spans="1:6">
      <c r="B15" s="75"/>
      <c r="C15" s="8"/>
      <c r="D15" s="8"/>
      <c r="E15" s="8"/>
      <c r="F15" s="8"/>
    </row>
    <row r="16" spans="1:6">
      <c r="A16" t="s">
        <v>65</v>
      </c>
      <c r="B16" s="75">
        <v>59</v>
      </c>
      <c r="C16" s="8">
        <f>SUMIFS(Aankopen!$L$3:$L$21,Aankopen!$C$3:$C$21,"&gt;=1",Aankopen!$C$3:$C$21,"&lt;4")</f>
        <v>0</v>
      </c>
      <c r="D16" s="8">
        <f>SUMIFS(Aankopen!$L$3:$L$21,Aankopen!$C$3:$C$21,"&gt;=4",Aankopen!$C$3:$C$21,"&lt;7")</f>
        <v>0</v>
      </c>
      <c r="E16" s="8">
        <f>SUMIFS(Aankopen!$L$3:$L$21,Aankopen!$C$3:$C$21,"&gt;=7",Aankopen!$C$3:$C$21,"&lt;10")</f>
        <v>69.420000000000016</v>
      </c>
      <c r="F16" s="8">
        <f>SUMIFS(Aankopen!$L$3:$L$21,Aankopen!$C$3:$C$21,"&gt;=10",Aankopen!$C$3:$C$21,"&lt;12")</f>
        <v>0</v>
      </c>
    </row>
    <row r="17" spans="1:6" ht="15" thickBot="1">
      <c r="A17" t="s">
        <v>84</v>
      </c>
      <c r="B17" s="76">
        <v>64</v>
      </c>
      <c r="C17" s="71">
        <v>0</v>
      </c>
      <c r="D17" s="8">
        <v>0</v>
      </c>
      <c r="E17" s="8">
        <v>0</v>
      </c>
      <c r="F17" s="8">
        <v>0</v>
      </c>
    </row>
    <row r="18" spans="1:6">
      <c r="A18" t="s">
        <v>66</v>
      </c>
      <c r="B18" s="75" t="s">
        <v>67</v>
      </c>
      <c r="C18" s="8">
        <f>ROUND(SUM(C16:C17),2)</f>
        <v>0</v>
      </c>
      <c r="D18" s="77">
        <f t="shared" ref="D18:F18" si="0">ROUND(SUM(D16:D17),2)</f>
        <v>0</v>
      </c>
      <c r="E18" s="77">
        <f t="shared" si="0"/>
        <v>69.42</v>
      </c>
      <c r="F18" s="77">
        <f t="shared" si="0"/>
        <v>0</v>
      </c>
    </row>
    <row r="19" spans="1:6">
      <c r="B19" s="75"/>
      <c r="C19" s="8"/>
      <c r="D19" s="78"/>
      <c r="E19" s="78"/>
      <c r="F19" s="78"/>
    </row>
    <row r="20" spans="1:6">
      <c r="A20" t="s">
        <v>117</v>
      </c>
      <c r="B20" s="75">
        <v>54</v>
      </c>
      <c r="C20" s="8">
        <f>SUMIFS(Verkopen!$I$2:$I$20,Verkopen!$C$2:$C$20,"&gt;=1",Verkopen!$C$2:$C$20,"&lt;4")</f>
        <v>79.510000000000005</v>
      </c>
      <c r="D20" s="78">
        <f>SUMIFS(Verkopen!$I$2:$I$20,Verkopen!$C$2:$C$20,"&gt;=4",Verkopen!$C$2:$C$20,"&lt;7")</f>
        <v>0</v>
      </c>
      <c r="E20" s="78">
        <f>SUMIFS(Verkopen!$I$2:$I$20,Verkopen!$C$2:$C$20,"&gt;=7",Verkopen!$C$2:$C$20,"&lt;10")</f>
        <v>0</v>
      </c>
      <c r="F20" s="78">
        <f>SUMIFS(Verkopen!$I$2:$I$20,Verkopen!$C$2:$C$20,"&gt;=10",Verkopen!$C$2:$C$20,"&lt;12")</f>
        <v>0</v>
      </c>
    </row>
    <row r="21" spans="1:6" ht="15" thickBot="1">
      <c r="A21" t="s">
        <v>81</v>
      </c>
      <c r="B21" s="76">
        <v>63</v>
      </c>
      <c r="C21" s="71">
        <v>0</v>
      </c>
      <c r="D21" s="71">
        <v>0</v>
      </c>
      <c r="E21" s="71">
        <v>0</v>
      </c>
      <c r="F21" s="71">
        <v>0</v>
      </c>
    </row>
    <row r="22" spans="1:6">
      <c r="B22" s="4" t="s">
        <v>68</v>
      </c>
      <c r="C22" s="48">
        <f>ROUND(SUM(C20:C21),2)</f>
        <v>79.510000000000005</v>
      </c>
      <c r="D22" s="48">
        <f t="shared" ref="D22:F22" si="1">ROUND(SUM(D20:D21),2)</f>
        <v>0</v>
      </c>
      <c r="E22" s="48">
        <f t="shared" si="1"/>
        <v>0</v>
      </c>
      <c r="F22" s="48">
        <f t="shared" si="1"/>
        <v>0</v>
      </c>
    </row>
    <row r="23" spans="1:6">
      <c r="A23" t="s">
        <v>69</v>
      </c>
      <c r="C23" s="48"/>
    </row>
    <row r="24" spans="1:6">
      <c r="A24" t="s">
        <v>70</v>
      </c>
      <c r="C24" s="48">
        <f>C22-C18</f>
        <v>79.510000000000005</v>
      </c>
      <c r="D24" s="48">
        <f t="shared" ref="D24:F24" si="2">D22-D18</f>
        <v>0</v>
      </c>
      <c r="E24" s="48">
        <f t="shared" si="2"/>
        <v>-69.42</v>
      </c>
      <c r="F24" s="48">
        <f t="shared" si="2"/>
        <v>0</v>
      </c>
    </row>
    <row r="25" spans="1:6">
      <c r="A25" s="49" t="s">
        <v>71</v>
      </c>
      <c r="C25" s="50"/>
    </row>
    <row r="26" spans="1:6" ht="15" thickBot="1">
      <c r="A26" s="49" t="s">
        <v>72</v>
      </c>
      <c r="C26" s="48"/>
    </row>
    <row r="27" spans="1:6">
      <c r="A27" t="s">
        <v>73</v>
      </c>
      <c r="B27" s="79"/>
      <c r="C27" s="80">
        <f>C24-C25+C26</f>
        <v>79.510000000000005</v>
      </c>
      <c r="D27" s="80">
        <f t="shared" ref="D27:F27" si="3">D24-D25+D26</f>
        <v>0</v>
      </c>
      <c r="E27" s="80">
        <f t="shared" si="3"/>
        <v>-69.42</v>
      </c>
      <c r="F27" s="80">
        <f t="shared" si="3"/>
        <v>0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0"/>
  <dimension ref="A1"/>
  <sheetViews>
    <sheetView workbookViewId="0">
      <selection activeCell="O5" sqref="O5"/>
    </sheetView>
  </sheetViews>
  <sheetFormatPr defaultRowHeight="14.4"/>
  <sheetData>
    <row r="1" spans="1:1">
      <c r="A1" t="s">
        <v>86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B17:B21"/>
  <sheetViews>
    <sheetView workbookViewId="0"/>
  </sheetViews>
  <sheetFormatPr defaultRowHeight="14.4"/>
  <cols>
    <col min="1" max="16384" width="8.88671875" style="81"/>
  </cols>
  <sheetData>
    <row r="17" spans="2:2">
      <c r="B17" s="81" t="s">
        <v>87</v>
      </c>
    </row>
    <row r="18" spans="2:2">
      <c r="B18" s="82" t="s">
        <v>88</v>
      </c>
    </row>
    <row r="19" spans="2:2">
      <c r="B19" s="82" t="s">
        <v>91</v>
      </c>
    </row>
    <row r="20" spans="2:2">
      <c r="B20" s="82" t="s">
        <v>89</v>
      </c>
    </row>
    <row r="21" spans="2:2">
      <c r="B21" s="82" t="s">
        <v>90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:K23"/>
  <sheetViews>
    <sheetView zoomScaleNormal="100" workbookViewId="0">
      <selection activeCell="D6" sqref="D6"/>
    </sheetView>
  </sheetViews>
  <sheetFormatPr defaultRowHeight="14.4"/>
  <cols>
    <col min="1" max="1" width="8" style="10" bestFit="1" customWidth="1"/>
    <col min="2" max="2" width="10.44140625" style="11" bestFit="1" customWidth="1"/>
    <col min="3" max="3" width="7.44140625" style="11" hidden="1" customWidth="1"/>
    <col min="4" max="4" width="14.33203125" style="4" bestFit="1" customWidth="1"/>
    <col min="5" max="5" width="5.77734375" style="4" bestFit="1" customWidth="1"/>
    <col min="6" max="6" width="18" style="8" bestFit="1" customWidth="1"/>
    <col min="7" max="7" width="16.21875" style="9" bestFit="1" customWidth="1"/>
    <col min="8" max="8" width="9.77734375" style="8" bestFit="1" customWidth="1"/>
    <col min="9" max="9" width="13.88671875" style="8" bestFit="1" customWidth="1"/>
    <col min="10" max="10" width="12.5546875" bestFit="1" customWidth="1"/>
    <col min="11" max="11" width="14.6640625" bestFit="1" customWidth="1"/>
  </cols>
  <sheetData>
    <row r="1" spans="1:11" ht="29.4" thickBot="1">
      <c r="A1" s="12" t="s">
        <v>53</v>
      </c>
      <c r="B1" s="13" t="s">
        <v>18</v>
      </c>
      <c r="C1" s="13" t="s">
        <v>76</v>
      </c>
      <c r="D1" s="6" t="s">
        <v>34</v>
      </c>
      <c r="E1" s="6" t="s">
        <v>30</v>
      </c>
      <c r="F1" s="51" t="s">
        <v>20</v>
      </c>
      <c r="G1" s="52" t="s">
        <v>31</v>
      </c>
      <c r="H1" s="53" t="s">
        <v>74</v>
      </c>
      <c r="I1" s="51" t="s">
        <v>35</v>
      </c>
      <c r="J1" s="5" t="s">
        <v>32</v>
      </c>
      <c r="K1" s="5" t="s">
        <v>33</v>
      </c>
    </row>
    <row r="2" spans="1:11" s="60" customFormat="1">
      <c r="A2" s="54">
        <v>2013001</v>
      </c>
      <c r="B2" s="55">
        <v>41275</v>
      </c>
      <c r="C2" s="54">
        <f>MONTH(B2)</f>
        <v>1</v>
      </c>
      <c r="D2" s="56"/>
      <c r="E2" s="56"/>
      <c r="F2" s="57">
        <v>121</v>
      </c>
      <c r="G2" s="58">
        <v>0</v>
      </c>
      <c r="H2" s="57">
        <f>ROUND(F2/(1+G2),2)</f>
        <v>121</v>
      </c>
      <c r="I2" s="57">
        <f>F2-H2</f>
        <v>0</v>
      </c>
      <c r="J2" s="59"/>
      <c r="K2" s="59"/>
    </row>
    <row r="3" spans="1:11" s="60" customFormat="1">
      <c r="A3" s="61">
        <v>2013002</v>
      </c>
      <c r="B3" s="62">
        <v>41306</v>
      </c>
      <c r="C3" s="61">
        <f>MONTH(B3)</f>
        <v>2</v>
      </c>
      <c r="D3" s="63"/>
      <c r="E3" s="63"/>
      <c r="F3" s="64">
        <v>212</v>
      </c>
      <c r="G3" s="65">
        <v>0.06</v>
      </c>
      <c r="H3" s="64">
        <f t="shared" ref="H3:H20" si="0">ROUND(F3/(1+G3),2)</f>
        <v>200</v>
      </c>
      <c r="I3" s="64">
        <f t="shared" ref="I3:I20" si="1">F3-H3</f>
        <v>12</v>
      </c>
      <c r="J3" s="66"/>
      <c r="K3" s="66"/>
    </row>
    <row r="4" spans="1:11" s="60" customFormat="1">
      <c r="A4" s="61">
        <v>2013003</v>
      </c>
      <c r="B4" s="62">
        <v>41334</v>
      </c>
      <c r="C4" s="61">
        <f t="shared" ref="C4:C20" si="2">MONTH(B4)</f>
        <v>3</v>
      </c>
      <c r="D4" s="63"/>
      <c r="E4" s="63"/>
      <c r="F4" s="64">
        <v>336</v>
      </c>
      <c r="G4" s="65">
        <v>0.12</v>
      </c>
      <c r="H4" s="64">
        <f t="shared" si="0"/>
        <v>300</v>
      </c>
      <c r="I4" s="64">
        <f t="shared" si="1"/>
        <v>36</v>
      </c>
      <c r="J4" s="66"/>
      <c r="K4" s="66"/>
    </row>
    <row r="5" spans="1:11" s="60" customFormat="1">
      <c r="A5" s="61">
        <v>2013004</v>
      </c>
      <c r="B5" s="62">
        <v>41334</v>
      </c>
      <c r="C5" s="61">
        <f t="shared" si="2"/>
        <v>3</v>
      </c>
      <c r="D5" s="63"/>
      <c r="E5" s="63"/>
      <c r="F5" s="64">
        <v>100</v>
      </c>
      <c r="G5" s="65">
        <v>0.21</v>
      </c>
      <c r="H5" s="64">
        <f t="shared" si="0"/>
        <v>82.64</v>
      </c>
      <c r="I5" s="64">
        <f t="shared" si="1"/>
        <v>17.36</v>
      </c>
      <c r="J5" s="66"/>
      <c r="K5" s="66"/>
    </row>
    <row r="6" spans="1:11" s="60" customFormat="1">
      <c r="A6" s="61">
        <v>2013005</v>
      </c>
      <c r="B6" s="62">
        <v>41334</v>
      </c>
      <c r="C6" s="61">
        <f t="shared" si="2"/>
        <v>3</v>
      </c>
      <c r="D6" s="63"/>
      <c r="E6" s="63"/>
      <c r="F6" s="64">
        <v>250</v>
      </c>
      <c r="G6" s="65">
        <v>0.06</v>
      </c>
      <c r="H6" s="64">
        <f t="shared" si="0"/>
        <v>235.85</v>
      </c>
      <c r="I6" s="64">
        <f t="shared" si="1"/>
        <v>14.150000000000006</v>
      </c>
      <c r="J6" s="66"/>
      <c r="K6" s="66"/>
    </row>
    <row r="7" spans="1:11" s="60" customFormat="1">
      <c r="A7" s="61"/>
      <c r="B7" s="62"/>
      <c r="C7" s="61">
        <f t="shared" si="2"/>
        <v>1</v>
      </c>
      <c r="D7" s="63"/>
      <c r="E7" s="63"/>
      <c r="F7" s="64"/>
      <c r="G7" s="65"/>
      <c r="H7" s="64">
        <f t="shared" si="0"/>
        <v>0</v>
      </c>
      <c r="I7" s="64">
        <f>F7-H7</f>
        <v>0</v>
      </c>
      <c r="J7" s="66"/>
      <c r="K7" s="66"/>
    </row>
    <row r="8" spans="1:11" s="60" customFormat="1">
      <c r="A8" s="61"/>
      <c r="B8" s="62"/>
      <c r="C8" s="61">
        <f t="shared" si="2"/>
        <v>1</v>
      </c>
      <c r="D8" s="63"/>
      <c r="E8" s="63"/>
      <c r="F8" s="64"/>
      <c r="G8" s="65"/>
      <c r="H8" s="64">
        <f t="shared" si="0"/>
        <v>0</v>
      </c>
      <c r="I8" s="64">
        <f t="shared" si="1"/>
        <v>0</v>
      </c>
      <c r="J8" s="66"/>
      <c r="K8" s="66"/>
    </row>
    <row r="9" spans="1:11" s="60" customFormat="1">
      <c r="A9" s="61"/>
      <c r="B9" s="62"/>
      <c r="C9" s="61">
        <f t="shared" si="2"/>
        <v>1</v>
      </c>
      <c r="D9" s="63"/>
      <c r="E9" s="63"/>
      <c r="F9" s="64"/>
      <c r="G9" s="65"/>
      <c r="H9" s="64">
        <f t="shared" si="0"/>
        <v>0</v>
      </c>
      <c r="I9" s="64">
        <f t="shared" si="1"/>
        <v>0</v>
      </c>
      <c r="J9" s="66"/>
      <c r="K9" s="66"/>
    </row>
    <row r="10" spans="1:11" s="60" customFormat="1">
      <c r="A10" s="61"/>
      <c r="B10" s="62"/>
      <c r="C10" s="61">
        <f t="shared" si="2"/>
        <v>1</v>
      </c>
      <c r="D10" s="63"/>
      <c r="E10" s="63"/>
      <c r="F10" s="64"/>
      <c r="G10" s="65"/>
      <c r="H10" s="64">
        <f t="shared" si="0"/>
        <v>0</v>
      </c>
      <c r="I10" s="64">
        <f t="shared" si="1"/>
        <v>0</v>
      </c>
      <c r="J10" s="66"/>
      <c r="K10" s="66"/>
    </row>
    <row r="11" spans="1:11" s="60" customFormat="1">
      <c r="A11" s="61"/>
      <c r="B11" s="62"/>
      <c r="C11" s="61">
        <f t="shared" si="2"/>
        <v>1</v>
      </c>
      <c r="D11" s="63"/>
      <c r="E11" s="63"/>
      <c r="F11" s="64"/>
      <c r="G11" s="65"/>
      <c r="H11" s="64">
        <f t="shared" si="0"/>
        <v>0</v>
      </c>
      <c r="I11" s="64">
        <f t="shared" si="1"/>
        <v>0</v>
      </c>
      <c r="J11" s="66"/>
      <c r="K11" s="66"/>
    </row>
    <row r="12" spans="1:11" s="60" customFormat="1">
      <c r="A12" s="61"/>
      <c r="B12" s="62"/>
      <c r="C12" s="61">
        <f t="shared" si="2"/>
        <v>1</v>
      </c>
      <c r="D12" s="63"/>
      <c r="E12" s="63"/>
      <c r="F12" s="64"/>
      <c r="G12" s="65"/>
      <c r="H12" s="64">
        <f t="shared" si="0"/>
        <v>0</v>
      </c>
      <c r="I12" s="64">
        <f t="shared" si="1"/>
        <v>0</v>
      </c>
      <c r="J12" s="66"/>
      <c r="K12" s="66"/>
    </row>
    <row r="13" spans="1:11" s="60" customFormat="1">
      <c r="A13" s="61"/>
      <c r="B13" s="62"/>
      <c r="C13" s="61">
        <f t="shared" si="2"/>
        <v>1</v>
      </c>
      <c r="D13" s="63"/>
      <c r="E13" s="63"/>
      <c r="F13" s="64"/>
      <c r="G13" s="65"/>
      <c r="H13" s="64">
        <f t="shared" si="0"/>
        <v>0</v>
      </c>
      <c r="I13" s="64">
        <f t="shared" si="1"/>
        <v>0</v>
      </c>
      <c r="J13" s="66"/>
      <c r="K13" s="66"/>
    </row>
    <row r="14" spans="1:11" s="60" customFormat="1">
      <c r="A14" s="61"/>
      <c r="B14" s="62"/>
      <c r="C14" s="61">
        <f t="shared" si="2"/>
        <v>1</v>
      </c>
      <c r="D14" s="63"/>
      <c r="E14" s="63"/>
      <c r="F14" s="64"/>
      <c r="G14" s="65"/>
      <c r="H14" s="64">
        <f t="shared" si="0"/>
        <v>0</v>
      </c>
      <c r="I14" s="64">
        <f t="shared" si="1"/>
        <v>0</v>
      </c>
      <c r="J14" s="66"/>
      <c r="K14" s="66"/>
    </row>
    <row r="15" spans="1:11" s="60" customFormat="1">
      <c r="A15" s="61"/>
      <c r="B15" s="62"/>
      <c r="C15" s="61">
        <f t="shared" si="2"/>
        <v>1</v>
      </c>
      <c r="D15" s="63"/>
      <c r="E15" s="63"/>
      <c r="F15" s="64"/>
      <c r="G15" s="65"/>
      <c r="H15" s="64">
        <f t="shared" si="0"/>
        <v>0</v>
      </c>
      <c r="I15" s="64">
        <f t="shared" si="1"/>
        <v>0</v>
      </c>
      <c r="J15" s="66"/>
      <c r="K15" s="66"/>
    </row>
    <row r="16" spans="1:11" s="60" customFormat="1">
      <c r="A16" s="61"/>
      <c r="B16" s="62"/>
      <c r="C16" s="61">
        <f t="shared" si="2"/>
        <v>1</v>
      </c>
      <c r="D16" s="63"/>
      <c r="E16" s="63"/>
      <c r="F16" s="64"/>
      <c r="G16" s="65"/>
      <c r="H16" s="64">
        <f t="shared" si="0"/>
        <v>0</v>
      </c>
      <c r="I16" s="64">
        <f t="shared" si="1"/>
        <v>0</v>
      </c>
      <c r="J16" s="66"/>
      <c r="K16" s="66"/>
    </row>
    <row r="17" spans="1:11" s="60" customFormat="1">
      <c r="A17" s="61"/>
      <c r="B17" s="62"/>
      <c r="C17" s="61">
        <f t="shared" si="2"/>
        <v>1</v>
      </c>
      <c r="D17" s="63"/>
      <c r="E17" s="63"/>
      <c r="F17" s="64"/>
      <c r="G17" s="65"/>
      <c r="H17" s="64">
        <f t="shared" si="0"/>
        <v>0</v>
      </c>
      <c r="I17" s="64">
        <f t="shared" si="1"/>
        <v>0</v>
      </c>
      <c r="J17" s="66"/>
      <c r="K17" s="66"/>
    </row>
    <row r="18" spans="1:11" s="60" customFormat="1">
      <c r="A18" s="61"/>
      <c r="B18" s="62"/>
      <c r="C18" s="61">
        <f t="shared" si="2"/>
        <v>1</v>
      </c>
      <c r="D18" s="63"/>
      <c r="E18" s="63"/>
      <c r="F18" s="64"/>
      <c r="G18" s="65"/>
      <c r="H18" s="64">
        <f t="shared" si="0"/>
        <v>0</v>
      </c>
      <c r="I18" s="64">
        <f t="shared" si="1"/>
        <v>0</v>
      </c>
      <c r="J18" s="66"/>
      <c r="K18" s="66"/>
    </row>
    <row r="19" spans="1:11" s="60" customFormat="1">
      <c r="A19" s="61"/>
      <c r="B19" s="62"/>
      <c r="C19" s="61">
        <f t="shared" si="2"/>
        <v>1</v>
      </c>
      <c r="D19" s="63"/>
      <c r="E19" s="63"/>
      <c r="F19" s="64"/>
      <c r="G19" s="65"/>
      <c r="H19" s="64">
        <f t="shared" si="0"/>
        <v>0</v>
      </c>
      <c r="I19" s="64">
        <f t="shared" si="1"/>
        <v>0</v>
      </c>
      <c r="J19" s="66"/>
      <c r="K19" s="66"/>
    </row>
    <row r="20" spans="1:11" s="60" customFormat="1" ht="15" thickBot="1">
      <c r="A20" s="61"/>
      <c r="B20" s="62"/>
      <c r="C20" s="61">
        <f t="shared" si="2"/>
        <v>1</v>
      </c>
      <c r="D20" s="63"/>
      <c r="E20" s="63"/>
      <c r="F20" s="64"/>
      <c r="G20" s="65"/>
      <c r="H20" s="64">
        <f t="shared" si="0"/>
        <v>0</v>
      </c>
      <c r="I20" s="64">
        <f t="shared" si="1"/>
        <v>0</v>
      </c>
      <c r="J20" s="66"/>
      <c r="K20" s="66"/>
    </row>
    <row r="21" spans="1:11" s="1" customFormat="1" ht="15.6" thickTop="1" thickBot="1">
      <c r="A21" s="33" t="s">
        <v>36</v>
      </c>
      <c r="B21" s="33"/>
      <c r="C21" s="33"/>
      <c r="D21" s="33"/>
      <c r="E21" s="33"/>
      <c r="F21" s="34">
        <f>SUBTOTAL(109,Verkopen!$F$2:$F$20)</f>
        <v>1019</v>
      </c>
      <c r="G21" s="35"/>
      <c r="H21" s="34">
        <f>SUBTOTAL(109,Verkopen!$H$2:$H$20)</f>
        <v>939.49</v>
      </c>
      <c r="I21" s="34">
        <f>SUBTOTAL(109,Verkopen!$I$2:$I$20)</f>
        <v>79.510000000000005</v>
      </c>
      <c r="J21" s="33"/>
      <c r="K21" s="33"/>
    </row>
    <row r="22" spans="1:11" s="1" customFormat="1">
      <c r="F22" s="14"/>
      <c r="G22" s="15"/>
      <c r="H22" s="14"/>
      <c r="I22" s="14"/>
    </row>
    <row r="23" spans="1:11" s="1" customFormat="1">
      <c r="F23" s="14"/>
      <c r="G23" s="15"/>
      <c r="H23" s="14"/>
      <c r="I23" s="14"/>
    </row>
  </sheetData>
  <dataValidations count="1">
    <dataValidation type="list" allowBlank="1" showInputMessage="1" showErrorMessage="1" sqref="D24:D1048576">
      <formula1>$E$12:$E$16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Basisgegevens!$E$14:$E$18</xm:f>
          </x14:formula1>
          <xm:sqref>D1:D20</xm:sqref>
        </x14:dataValidation>
        <x14:dataValidation type="list" allowBlank="1" showInputMessage="1" showErrorMessage="1">
          <x14:formula1>
            <xm:f>Klanten!#REF!</xm:f>
          </x14:formula1>
          <xm:sqref>E2:E19</xm:sqref>
        </x14:dataValidation>
        <x14:dataValidation type="list" allowBlank="1" showInputMessage="1" showErrorMessage="1">
          <x14:formula1>
            <xm:f>Basisgegevens!$B$14:$B$17</xm:f>
          </x14:formula1>
          <xm:sqref>G2:G20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4"/>
  <dimension ref="A1:S22"/>
  <sheetViews>
    <sheetView zoomScale="75" zoomScaleNormal="75" workbookViewId="0">
      <selection activeCell="E24" sqref="E24"/>
    </sheetView>
  </sheetViews>
  <sheetFormatPr defaultRowHeight="14.4"/>
  <cols>
    <col min="1" max="1" width="6.77734375" customWidth="1"/>
    <col min="2" max="2" width="9.77734375" customWidth="1"/>
    <col min="3" max="3" width="9.77734375" hidden="1" customWidth="1"/>
    <col min="4" max="4" width="12.44140625" customWidth="1"/>
    <col min="5" max="5" width="11.109375" customWidth="1"/>
    <col min="6" max="6" width="20.109375" customWidth="1"/>
    <col min="7" max="7" width="10.77734375" customWidth="1"/>
    <col min="8" max="8" width="5.33203125" style="9" customWidth="1"/>
    <col min="9" max="9" width="7.109375" customWidth="1"/>
    <col min="10" max="10" width="10" bestFit="1" customWidth="1"/>
    <col min="11" max="11" width="14.33203125" style="9" customWidth="1"/>
    <col min="12" max="14" width="14.33203125" customWidth="1"/>
    <col min="15" max="17" width="16" customWidth="1"/>
    <col min="18" max="18" width="14" customWidth="1"/>
    <col min="19" max="19" width="15" customWidth="1"/>
  </cols>
  <sheetData>
    <row r="1" spans="1:19" ht="15" thickBot="1">
      <c r="K1" s="134" t="s">
        <v>21</v>
      </c>
      <c r="L1" s="134"/>
      <c r="M1" s="134"/>
      <c r="N1" s="134"/>
      <c r="O1" s="134"/>
      <c r="P1" s="135" t="s">
        <v>45</v>
      </c>
      <c r="Q1" s="135"/>
    </row>
    <row r="2" spans="1:19" s="42" customFormat="1" ht="43.8" thickBot="1">
      <c r="A2" s="39" t="s">
        <v>53</v>
      </c>
      <c r="B2" s="67" t="s">
        <v>18</v>
      </c>
      <c r="C2" s="67" t="s">
        <v>76</v>
      </c>
      <c r="D2" s="68" t="s">
        <v>29</v>
      </c>
      <c r="E2" s="40" t="s">
        <v>37</v>
      </c>
      <c r="F2" s="40" t="s">
        <v>19</v>
      </c>
      <c r="G2" s="36" t="s">
        <v>52</v>
      </c>
      <c r="H2" s="38" t="s">
        <v>49</v>
      </c>
      <c r="I2" s="37" t="s">
        <v>38</v>
      </c>
      <c r="J2" s="36" t="s">
        <v>51</v>
      </c>
      <c r="K2" s="46" t="s">
        <v>44</v>
      </c>
      <c r="L2" s="47" t="s">
        <v>48</v>
      </c>
      <c r="M2" s="47" t="s">
        <v>39</v>
      </c>
      <c r="N2" s="47" t="s">
        <v>40</v>
      </c>
      <c r="O2" s="47" t="s">
        <v>41</v>
      </c>
      <c r="P2" s="45" t="s">
        <v>46</v>
      </c>
      <c r="Q2" s="45" t="s">
        <v>47</v>
      </c>
      <c r="R2" s="41" t="s">
        <v>32</v>
      </c>
      <c r="S2" s="41" t="s">
        <v>33</v>
      </c>
    </row>
    <row r="3" spans="1:19" s="20" customFormat="1">
      <c r="A3" s="43"/>
      <c r="B3" s="27">
        <v>41526</v>
      </c>
      <c r="C3" s="69">
        <f>MONTH(B3)</f>
        <v>9</v>
      </c>
      <c r="D3" s="26" t="s">
        <v>17</v>
      </c>
      <c r="E3" s="26"/>
      <c r="F3" s="26" t="s">
        <v>50</v>
      </c>
      <c r="G3" s="21">
        <v>800</v>
      </c>
      <c r="H3" s="23">
        <v>0.5</v>
      </c>
      <c r="I3" s="22">
        <v>0.21</v>
      </c>
      <c r="J3" s="24">
        <f>ROUND((G3*H3)/(1+I3),2)</f>
        <v>330.58</v>
      </c>
      <c r="K3" s="23">
        <v>1</v>
      </c>
      <c r="L3" s="24">
        <f>((G3*H3)-J3)*K3</f>
        <v>69.420000000000016</v>
      </c>
      <c r="M3" s="24">
        <f>IF($D$3="Diensten",($J$3+((($G$3*$H$3)-$J$3)*(1-$K3))),0)</f>
        <v>0</v>
      </c>
      <c r="N3" s="24">
        <f>IF($D$3="Goederen",($J$3+((($G$3*$H$3)-$J$3)*(1-$K3))),0)</f>
        <v>0</v>
      </c>
      <c r="O3" s="24">
        <f>IF($D$3="Investeringen",($J$3+((($G$3*$H$3)-$J$3)*(1-$K3))),0)</f>
        <v>330.58</v>
      </c>
      <c r="P3" s="23">
        <v>1</v>
      </c>
      <c r="Q3" s="21">
        <f>IF(D3="Diensten",M3,IF(D3="Goederen",N3,0))*P3</f>
        <v>0</v>
      </c>
      <c r="R3" s="25"/>
      <c r="S3" s="25"/>
    </row>
    <row r="4" spans="1:19" s="20" customFormat="1">
      <c r="A4" s="44"/>
      <c r="B4" s="27"/>
      <c r="C4" s="69">
        <f>MONTH(B4)</f>
        <v>1</v>
      </c>
      <c r="D4" s="26"/>
      <c r="E4" s="26"/>
      <c r="F4" s="26"/>
      <c r="G4" s="28"/>
      <c r="H4" s="30"/>
      <c r="I4" s="29"/>
      <c r="J4" s="31"/>
      <c r="K4" s="30"/>
      <c r="L4" s="31"/>
      <c r="M4" s="31"/>
      <c r="N4" s="31"/>
      <c r="O4" s="31"/>
      <c r="P4" s="30"/>
      <c r="Q4" s="28"/>
      <c r="R4" s="32"/>
      <c r="S4" s="32"/>
    </row>
    <row r="5" spans="1:19" s="20" customFormat="1">
      <c r="A5" s="44"/>
      <c r="B5" s="27"/>
      <c r="C5" s="69">
        <f t="shared" ref="C5:C21" si="0">MONTH(B5)</f>
        <v>1</v>
      </c>
      <c r="D5" s="26"/>
      <c r="E5" s="26"/>
      <c r="F5" s="26"/>
      <c r="G5" s="28"/>
      <c r="H5" s="30"/>
      <c r="I5" s="29"/>
      <c r="J5" s="31"/>
      <c r="K5" s="30"/>
      <c r="L5" s="31"/>
      <c r="M5" s="31"/>
      <c r="N5" s="31"/>
      <c r="O5" s="31"/>
      <c r="P5" s="30"/>
      <c r="Q5" s="28"/>
      <c r="R5" s="32"/>
      <c r="S5" s="32"/>
    </row>
    <row r="6" spans="1:19" s="20" customFormat="1">
      <c r="A6" s="44"/>
      <c r="B6" s="27"/>
      <c r="C6" s="69">
        <f t="shared" si="0"/>
        <v>1</v>
      </c>
      <c r="D6" s="26"/>
      <c r="E6" s="26"/>
      <c r="F6" s="26"/>
      <c r="G6" s="28"/>
      <c r="H6" s="30"/>
      <c r="I6" s="29"/>
      <c r="J6" s="31"/>
      <c r="K6" s="30"/>
      <c r="L6" s="31"/>
      <c r="M6" s="31"/>
      <c r="N6" s="31"/>
      <c r="O6" s="31"/>
      <c r="P6" s="30"/>
      <c r="Q6" s="28"/>
      <c r="R6" s="32"/>
      <c r="S6" s="32"/>
    </row>
    <row r="7" spans="1:19" s="20" customFormat="1">
      <c r="A7" s="44"/>
      <c r="B7" s="27"/>
      <c r="C7" s="69">
        <f t="shared" si="0"/>
        <v>1</v>
      </c>
      <c r="D7" s="26"/>
      <c r="E7" s="26"/>
      <c r="F7" s="26"/>
      <c r="G7" s="28"/>
      <c r="H7" s="30"/>
      <c r="I7" s="29"/>
      <c r="J7" s="31"/>
      <c r="K7" s="30"/>
      <c r="L7" s="31"/>
      <c r="M7" s="31"/>
      <c r="N7" s="31"/>
      <c r="O7" s="31"/>
      <c r="P7" s="30"/>
      <c r="Q7" s="28"/>
      <c r="R7" s="32"/>
      <c r="S7" s="32"/>
    </row>
    <row r="8" spans="1:19" s="20" customFormat="1">
      <c r="A8" s="44"/>
      <c r="B8" s="27"/>
      <c r="C8" s="69">
        <f t="shared" si="0"/>
        <v>1</v>
      </c>
      <c r="D8" s="26"/>
      <c r="E8" s="26"/>
      <c r="F8" s="26"/>
      <c r="G8" s="28"/>
      <c r="H8" s="30"/>
      <c r="I8" s="29"/>
      <c r="J8" s="31"/>
      <c r="K8" s="30"/>
      <c r="L8" s="31"/>
      <c r="M8" s="31"/>
      <c r="N8" s="31"/>
      <c r="O8" s="31"/>
      <c r="P8" s="30"/>
      <c r="Q8" s="28"/>
      <c r="R8" s="32"/>
      <c r="S8" s="32"/>
    </row>
    <row r="9" spans="1:19" s="20" customFormat="1">
      <c r="A9" s="44"/>
      <c r="B9" s="27"/>
      <c r="C9" s="69">
        <f t="shared" si="0"/>
        <v>1</v>
      </c>
      <c r="D9" s="26"/>
      <c r="E9" s="26"/>
      <c r="F9" s="26"/>
      <c r="G9" s="28"/>
      <c r="H9" s="30"/>
      <c r="I9" s="29"/>
      <c r="J9" s="31"/>
      <c r="K9" s="30"/>
      <c r="L9" s="31"/>
      <c r="M9" s="31"/>
      <c r="N9" s="31"/>
      <c r="O9" s="31"/>
      <c r="P9" s="30"/>
      <c r="Q9" s="28"/>
      <c r="R9" s="32"/>
      <c r="S9" s="32"/>
    </row>
    <row r="10" spans="1:19" s="20" customFormat="1">
      <c r="A10" s="44"/>
      <c r="B10" s="27"/>
      <c r="C10" s="69">
        <f t="shared" si="0"/>
        <v>1</v>
      </c>
      <c r="D10" s="26"/>
      <c r="E10" s="26"/>
      <c r="F10" s="26"/>
      <c r="G10" s="28"/>
      <c r="H10" s="30"/>
      <c r="I10" s="29"/>
      <c r="J10" s="31"/>
      <c r="K10" s="30"/>
      <c r="L10" s="31"/>
      <c r="M10" s="31"/>
      <c r="N10" s="31"/>
      <c r="O10" s="31"/>
      <c r="P10" s="30"/>
      <c r="Q10" s="28"/>
      <c r="R10" s="32"/>
      <c r="S10" s="32"/>
    </row>
    <row r="11" spans="1:19" s="20" customFormat="1">
      <c r="A11" s="44"/>
      <c r="B11" s="27"/>
      <c r="C11" s="69">
        <f t="shared" si="0"/>
        <v>1</v>
      </c>
      <c r="D11" s="26"/>
      <c r="E11" s="26"/>
      <c r="F11" s="26"/>
      <c r="G11" s="28"/>
      <c r="H11" s="30"/>
      <c r="I11" s="29"/>
      <c r="J11" s="31"/>
      <c r="K11" s="30"/>
      <c r="L11" s="31"/>
      <c r="M11" s="31"/>
      <c r="N11" s="31"/>
      <c r="O11" s="31"/>
      <c r="P11" s="30"/>
      <c r="Q11" s="28"/>
      <c r="R11" s="32"/>
      <c r="S11" s="32"/>
    </row>
    <row r="12" spans="1:19" s="20" customFormat="1">
      <c r="A12" s="44"/>
      <c r="B12" s="27"/>
      <c r="C12" s="69">
        <f t="shared" si="0"/>
        <v>1</v>
      </c>
      <c r="D12" s="26"/>
      <c r="E12" s="26"/>
      <c r="F12" s="26"/>
      <c r="G12" s="28"/>
      <c r="H12" s="30"/>
      <c r="I12" s="29"/>
      <c r="J12" s="31"/>
      <c r="K12" s="30"/>
      <c r="L12" s="31"/>
      <c r="M12" s="31"/>
      <c r="N12" s="31"/>
      <c r="O12" s="31"/>
      <c r="P12" s="30"/>
      <c r="Q12" s="28"/>
      <c r="R12" s="32"/>
      <c r="S12" s="32"/>
    </row>
    <row r="13" spans="1:19" s="20" customFormat="1">
      <c r="A13" s="44"/>
      <c r="B13" s="27"/>
      <c r="C13" s="69">
        <f t="shared" si="0"/>
        <v>1</v>
      </c>
      <c r="D13" s="26"/>
      <c r="E13" s="26"/>
      <c r="F13" s="26"/>
      <c r="G13" s="28"/>
      <c r="H13" s="30"/>
      <c r="I13" s="29"/>
      <c r="J13" s="31"/>
      <c r="K13" s="30"/>
      <c r="L13" s="31"/>
      <c r="M13" s="31"/>
      <c r="N13" s="31"/>
      <c r="O13" s="31"/>
      <c r="P13" s="30"/>
      <c r="Q13" s="28"/>
      <c r="R13" s="32"/>
      <c r="S13" s="32"/>
    </row>
    <row r="14" spans="1:19" s="20" customFormat="1">
      <c r="A14" s="44"/>
      <c r="B14" s="27"/>
      <c r="C14" s="69">
        <f t="shared" si="0"/>
        <v>1</v>
      </c>
      <c r="D14" s="26"/>
      <c r="E14" s="26"/>
      <c r="F14" s="26"/>
      <c r="G14" s="28"/>
      <c r="H14" s="30"/>
      <c r="I14" s="29"/>
      <c r="J14" s="31"/>
      <c r="K14" s="30"/>
      <c r="L14" s="31"/>
      <c r="M14" s="31"/>
      <c r="N14" s="31"/>
      <c r="O14" s="31"/>
      <c r="P14" s="30"/>
      <c r="Q14" s="28"/>
      <c r="R14" s="32"/>
      <c r="S14" s="32"/>
    </row>
    <row r="15" spans="1:19" s="20" customFormat="1">
      <c r="A15" s="44"/>
      <c r="B15" s="27"/>
      <c r="C15" s="69">
        <f t="shared" si="0"/>
        <v>1</v>
      </c>
      <c r="D15" s="26"/>
      <c r="E15" s="26"/>
      <c r="F15" s="26"/>
      <c r="G15" s="28"/>
      <c r="H15" s="30"/>
      <c r="I15" s="29"/>
      <c r="J15" s="31"/>
      <c r="K15" s="30"/>
      <c r="L15" s="31"/>
      <c r="M15" s="31"/>
      <c r="N15" s="31"/>
      <c r="O15" s="31"/>
      <c r="P15" s="30"/>
      <c r="Q15" s="28"/>
      <c r="R15" s="32"/>
      <c r="S15" s="32"/>
    </row>
    <row r="16" spans="1:19" s="20" customFormat="1">
      <c r="A16" s="44"/>
      <c r="B16" s="27"/>
      <c r="C16" s="69">
        <f t="shared" si="0"/>
        <v>1</v>
      </c>
      <c r="D16" s="26"/>
      <c r="E16" s="26"/>
      <c r="F16" s="26"/>
      <c r="G16" s="28"/>
      <c r="H16" s="30"/>
      <c r="I16" s="29"/>
      <c r="J16" s="31"/>
      <c r="K16" s="30"/>
      <c r="L16" s="31"/>
      <c r="M16" s="31"/>
      <c r="N16" s="31"/>
      <c r="O16" s="31"/>
      <c r="P16" s="30"/>
      <c r="Q16" s="28"/>
      <c r="R16" s="32"/>
      <c r="S16" s="32"/>
    </row>
    <row r="17" spans="1:19" s="20" customFormat="1">
      <c r="A17" s="44"/>
      <c r="B17" s="27"/>
      <c r="C17" s="69">
        <f t="shared" si="0"/>
        <v>1</v>
      </c>
      <c r="D17" s="26"/>
      <c r="E17" s="26"/>
      <c r="F17" s="26"/>
      <c r="G17" s="28"/>
      <c r="H17" s="30"/>
      <c r="I17" s="29"/>
      <c r="J17" s="31"/>
      <c r="K17" s="30"/>
      <c r="L17" s="31"/>
      <c r="M17" s="31"/>
      <c r="N17" s="31"/>
      <c r="O17" s="31"/>
      <c r="P17" s="30"/>
      <c r="Q17" s="28"/>
      <c r="R17" s="32"/>
      <c r="S17" s="32"/>
    </row>
    <row r="18" spans="1:19" s="20" customFormat="1">
      <c r="A18" s="44"/>
      <c r="B18" s="27"/>
      <c r="C18" s="69">
        <f t="shared" si="0"/>
        <v>1</v>
      </c>
      <c r="D18" s="26"/>
      <c r="E18" s="26"/>
      <c r="F18" s="26"/>
      <c r="G18" s="28"/>
      <c r="H18" s="30"/>
      <c r="I18" s="29"/>
      <c r="J18" s="31"/>
      <c r="K18" s="30"/>
      <c r="L18" s="31"/>
      <c r="M18" s="31"/>
      <c r="N18" s="31"/>
      <c r="O18" s="31"/>
      <c r="P18" s="30"/>
      <c r="Q18" s="28"/>
      <c r="R18" s="32"/>
      <c r="S18" s="32"/>
    </row>
    <row r="19" spans="1:19" s="20" customFormat="1">
      <c r="A19" s="44"/>
      <c r="B19" s="27"/>
      <c r="C19" s="69">
        <f t="shared" si="0"/>
        <v>1</v>
      </c>
      <c r="D19" s="26"/>
      <c r="E19" s="26"/>
      <c r="F19" s="26"/>
      <c r="G19" s="28"/>
      <c r="H19" s="30"/>
      <c r="I19" s="29"/>
      <c r="J19" s="31"/>
      <c r="K19" s="30"/>
      <c r="L19" s="31"/>
      <c r="M19" s="31"/>
      <c r="N19" s="31"/>
      <c r="O19" s="31"/>
      <c r="P19" s="30"/>
      <c r="Q19" s="28"/>
      <c r="R19" s="32"/>
      <c r="S19" s="32"/>
    </row>
    <row r="20" spans="1:19" s="20" customFormat="1">
      <c r="A20" s="44"/>
      <c r="B20" s="27"/>
      <c r="C20" s="69">
        <f t="shared" si="0"/>
        <v>1</v>
      </c>
      <c r="D20" s="26"/>
      <c r="E20" s="26"/>
      <c r="F20" s="26"/>
      <c r="G20" s="28"/>
      <c r="H20" s="30"/>
      <c r="I20" s="29"/>
      <c r="J20" s="31"/>
      <c r="K20" s="30"/>
      <c r="L20" s="31"/>
      <c r="M20" s="31"/>
      <c r="N20" s="31"/>
      <c r="O20" s="31"/>
      <c r="P20" s="30"/>
      <c r="Q20" s="28"/>
      <c r="R20" s="32"/>
      <c r="S20" s="32"/>
    </row>
    <row r="21" spans="1:19" s="20" customFormat="1" ht="15" thickBot="1">
      <c r="A21" s="44"/>
      <c r="B21" s="27"/>
      <c r="C21" s="69">
        <f t="shared" si="0"/>
        <v>1</v>
      </c>
      <c r="D21" s="26"/>
      <c r="E21" s="26"/>
      <c r="F21" s="26"/>
      <c r="G21" s="28"/>
      <c r="H21" s="30"/>
      <c r="I21" s="29"/>
      <c r="J21" s="31"/>
      <c r="K21" s="30"/>
      <c r="L21" s="31"/>
      <c r="M21" s="31"/>
      <c r="N21" s="31"/>
      <c r="O21" s="31"/>
      <c r="P21" s="30"/>
      <c r="Q21" s="28"/>
      <c r="R21" s="32"/>
      <c r="S21" s="32"/>
    </row>
    <row r="22" spans="1:19" s="1" customFormat="1" ht="15.6" thickTop="1" thickBot="1">
      <c r="A22" s="16" t="s">
        <v>36</v>
      </c>
      <c r="B22" s="16"/>
      <c r="C22" s="16"/>
      <c r="D22" s="16"/>
      <c r="E22" s="16"/>
      <c r="F22" s="16"/>
      <c r="G22" s="18">
        <f>SUBTOTAL(109,Aankopen!$G$3:$G$21)</f>
        <v>800</v>
      </c>
      <c r="H22" s="19"/>
      <c r="I22" s="17"/>
      <c r="J22" s="18">
        <f>SUBTOTAL(109,Aankopen!$J$3:$J$21)</f>
        <v>330.58</v>
      </c>
      <c r="K22" s="19"/>
      <c r="L22" s="72">
        <f>SUBTOTAL(109,Aankopen!$L$3:$L$21)</f>
        <v>69.420000000000016</v>
      </c>
      <c r="M22" s="18">
        <f>SUBTOTAL(109,Aankopen!$M$3:$M$21)</f>
        <v>0</v>
      </c>
      <c r="N22" s="18">
        <f>SUBTOTAL(109,Aankopen!$N$3:$N$21)</f>
        <v>0</v>
      </c>
      <c r="O22" s="18">
        <f>SUBTOTAL(109,Aankopen!$O$3:$O$21)</f>
        <v>330.58</v>
      </c>
      <c r="P22" s="18"/>
      <c r="Q22" s="18"/>
      <c r="R22" s="16"/>
      <c r="S22" s="16">
        <f>SUBTOTAL(103,Aankopen!$S$3:$S$21)</f>
        <v>0</v>
      </c>
    </row>
  </sheetData>
  <mergeCells count="2">
    <mergeCell ref="K1:O1"/>
    <mergeCell ref="P1:Q1"/>
  </mergeCells>
  <pageMargins left="0.7" right="0.7" top="0.75" bottom="0.75" header="0.3" footer="0.3"/>
  <pageSetup paperSize="9" scale="85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Basisgegevens!$B$14:$B$16</xm:f>
          </x14:formula1>
          <xm:sqref>I3:I21</xm:sqref>
        </x14:dataValidation>
        <x14:dataValidation type="list" allowBlank="1" showInputMessage="1" showErrorMessage="1">
          <x14:formula1>
            <xm:f>Leveranciers!$B:$B</xm:f>
          </x14:formula1>
          <xm:sqref>E3:E21</xm:sqref>
        </x14:dataValidation>
        <x14:dataValidation type="list" allowBlank="1" showInputMessage="1" showErrorMessage="1">
          <x14:formula1>
            <xm:f>Basisgegevens!$G$14:$G$18</xm:f>
          </x14:formula1>
          <xm:sqref>D3:D21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/>
  <dimension ref="A1:K20"/>
  <sheetViews>
    <sheetView workbookViewId="0"/>
  </sheetViews>
  <sheetFormatPr defaultRowHeight="14.4"/>
  <cols>
    <col min="3" max="3" width="10.5546875" bestFit="1" customWidth="1"/>
    <col min="5" max="5" width="9.21875" bestFit="1" customWidth="1"/>
    <col min="6" max="6" width="9.109375" bestFit="1" customWidth="1"/>
    <col min="7" max="7" width="10.33203125" bestFit="1" customWidth="1"/>
    <col min="11" max="11" width="13.21875" bestFit="1" customWidth="1"/>
  </cols>
  <sheetData>
    <row r="1" spans="1:11" ht="15" thickBot="1">
      <c r="A1" s="5" t="s">
        <v>22</v>
      </c>
      <c r="B1" s="5" t="s">
        <v>23</v>
      </c>
      <c r="C1" s="5" t="s">
        <v>24</v>
      </c>
      <c r="D1" s="5" t="s">
        <v>4</v>
      </c>
      <c r="E1" s="5" t="s">
        <v>25</v>
      </c>
      <c r="F1" s="5" t="s">
        <v>3</v>
      </c>
      <c r="G1" s="5" t="s">
        <v>5</v>
      </c>
      <c r="H1" s="5" t="s">
        <v>26</v>
      </c>
      <c r="I1" s="5" t="s">
        <v>27</v>
      </c>
      <c r="J1" s="5" t="s">
        <v>29</v>
      </c>
      <c r="K1" s="5" t="s">
        <v>28</v>
      </c>
    </row>
    <row r="2" spans="1:11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/>
  <dimension ref="A1:J20"/>
  <sheetViews>
    <sheetView zoomScaleNormal="100" workbookViewId="0">
      <selection activeCell="C1" sqref="C1:C1048576"/>
    </sheetView>
  </sheetViews>
  <sheetFormatPr defaultRowHeight="14.4"/>
  <cols>
    <col min="3" max="3" width="16.44140625" bestFit="1" customWidth="1"/>
    <col min="6" max="6" width="9.6640625" customWidth="1"/>
    <col min="10" max="10" width="12.109375" customWidth="1"/>
  </cols>
  <sheetData>
    <row r="1" spans="1:10" ht="15" thickBot="1">
      <c r="A1" s="5" t="s">
        <v>22</v>
      </c>
      <c r="B1" s="5" t="s">
        <v>23</v>
      </c>
      <c r="C1" s="5" t="s">
        <v>4</v>
      </c>
      <c r="D1" s="5" t="s">
        <v>25</v>
      </c>
      <c r="E1" s="5" t="s">
        <v>3</v>
      </c>
      <c r="F1" s="5" t="s">
        <v>5</v>
      </c>
      <c r="G1" s="5" t="s">
        <v>26</v>
      </c>
      <c r="H1" s="5" t="s">
        <v>27</v>
      </c>
      <c r="I1" s="5" t="s">
        <v>29</v>
      </c>
      <c r="J1" s="5" t="s">
        <v>28</v>
      </c>
    </row>
    <row r="2" spans="1:10">
      <c r="A2" s="7"/>
      <c r="B2" s="7" t="s">
        <v>103</v>
      </c>
      <c r="C2" s="7" t="s">
        <v>107</v>
      </c>
      <c r="D2" s="7">
        <v>100</v>
      </c>
      <c r="E2" s="7">
        <v>2330</v>
      </c>
      <c r="F2" s="7" t="s">
        <v>108</v>
      </c>
      <c r="G2" s="7"/>
      <c r="H2" s="7"/>
      <c r="I2" s="7"/>
      <c r="J2" s="7"/>
    </row>
    <row r="3" spans="1:10">
      <c r="A3" s="3"/>
      <c r="B3" s="3" t="s">
        <v>104</v>
      </c>
      <c r="C3" s="3" t="s">
        <v>105</v>
      </c>
      <c r="D3" s="3">
        <v>1</v>
      </c>
      <c r="E3" s="3">
        <v>2340</v>
      </c>
      <c r="F3" s="3" t="s">
        <v>106</v>
      </c>
      <c r="G3" s="3"/>
      <c r="H3" s="3"/>
      <c r="I3" s="3"/>
      <c r="J3" s="3"/>
    </row>
    <row r="4" spans="1:10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>
      <c r="A20" s="2"/>
      <c r="B20" s="2"/>
      <c r="C20" s="2"/>
      <c r="D20" s="2"/>
      <c r="E20" s="2"/>
      <c r="F20" s="2"/>
      <c r="G20" s="2"/>
      <c r="H20" s="2"/>
      <c r="I20" s="2"/>
      <c r="J20" s="2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1">
    <pageSetUpPr fitToPage="1"/>
  </sheetPr>
  <dimension ref="B1:H45"/>
  <sheetViews>
    <sheetView showGridLines="0" topLeftCell="A7" zoomScaleNormal="100" workbookViewId="0">
      <selection activeCell="F4" sqref="F4"/>
    </sheetView>
  </sheetViews>
  <sheetFormatPr defaultColWidth="9.109375" defaultRowHeight="13.2"/>
  <cols>
    <col min="1" max="1" width="1.5546875" style="83" customWidth="1"/>
    <col min="2" max="2" width="13.88671875" style="83" customWidth="1"/>
    <col min="3" max="3" width="30.88671875" style="83" customWidth="1"/>
    <col min="4" max="4" width="18.109375" style="84" customWidth="1"/>
    <col min="5" max="5" width="14.33203125" style="113" customWidth="1"/>
    <col min="6" max="6" width="15.21875" style="113" customWidth="1"/>
    <col min="7" max="16384" width="9.109375" style="83"/>
  </cols>
  <sheetData>
    <row r="1" spans="2:6" ht="39" customHeight="1"/>
    <row r="2" spans="2:6" ht="107.25" customHeight="1">
      <c r="B2" s="110"/>
      <c r="C2" s="110"/>
      <c r="E2" s="118"/>
      <c r="F2" s="118" t="s">
        <v>99</v>
      </c>
    </row>
    <row r="3" spans="2:6">
      <c r="B3" s="83" t="str">
        <f>Basisgegevens!B3</f>
        <v>Silouette</v>
      </c>
      <c r="C3" s="91"/>
    </row>
    <row r="4" spans="2:6" ht="13.8">
      <c r="B4" s="109" t="str">
        <f>Basisgegevens!B5 &amp;" "&amp; Basisgegevens!B6</f>
        <v>Leest 44</v>
      </c>
      <c r="C4" s="91"/>
      <c r="D4" s="108"/>
      <c r="E4" s="119" t="s">
        <v>18</v>
      </c>
      <c r="F4" s="147"/>
    </row>
    <row r="5" spans="2:6" ht="13.8">
      <c r="B5" s="109" t="str">
        <f>Basisgegevens!B7 &amp;" "&amp; Basisgegevens!B8</f>
        <v>2330 Merksplas</v>
      </c>
      <c r="C5" s="91"/>
      <c r="D5" s="112"/>
      <c r="E5" s="108" t="s">
        <v>116</v>
      </c>
      <c r="F5" s="141">
        <v>2013006</v>
      </c>
    </row>
    <row r="6" spans="2:6" s="106" customFormat="1" ht="12" customHeight="1">
      <c r="B6" s="105" t="str">
        <f>Basisgegevens!A9 &amp;" "&amp; Basisgegevens!B9</f>
        <v>KBO 123456789</v>
      </c>
      <c r="C6" s="107"/>
      <c r="E6" s="120"/>
      <c r="F6" s="114"/>
    </row>
    <row r="7" spans="2:6" ht="13.8">
      <c r="B7" s="105" t="str">
        <f>Basisgegevens!A10 &amp;" "&amp; Basisgegevens!B10</f>
        <v>IBAN BE42733005279254</v>
      </c>
      <c r="C7" s="85"/>
      <c r="D7" s="86"/>
      <c r="E7" s="121"/>
    </row>
    <row r="8" spans="2:6" ht="13.8">
      <c r="B8" s="105" t="str">
        <f>Basisgegevens!A11 &amp;" "&amp; Basisgegevens!B11</f>
        <v>BIC KREDBEBB</v>
      </c>
      <c r="C8" s="85"/>
      <c r="D8" s="86"/>
      <c r="E8" s="121"/>
    </row>
    <row r="9" spans="2:6" ht="13.8">
      <c r="B9" s="85"/>
      <c r="C9" s="85"/>
      <c r="D9" s="86"/>
      <c r="E9" s="121"/>
    </row>
    <row r="10" spans="2:6" ht="13.5" customHeight="1">
      <c r="B10" s="136" t="s">
        <v>98</v>
      </c>
      <c r="C10" s="136"/>
      <c r="D10" s="136"/>
      <c r="E10" s="136"/>
      <c r="F10" s="111"/>
    </row>
    <row r="11" spans="2:6" ht="15.6">
      <c r="B11" s="142" t="s">
        <v>104</v>
      </c>
      <c r="C11" s="143"/>
      <c r="D11" s="143"/>
      <c r="E11" s="143"/>
      <c r="F11" s="144"/>
    </row>
    <row r="12" spans="2:6" ht="15.6">
      <c r="B12" s="145" t="str">
        <f>VLOOKUP(B11,Klanten!B2:F20,2)&amp;" "&amp;VLOOKUP(B11,Klanten!B2:F20,3)</f>
        <v>Gasthuisstraat 1</v>
      </c>
      <c r="C12" s="146"/>
      <c r="D12" s="146"/>
      <c r="E12" s="146"/>
      <c r="F12" s="132"/>
    </row>
    <row r="13" spans="2:6" ht="15.6">
      <c r="B13" s="145" t="str">
        <f>VLOOKUP(B11,Klanten!B2:F20,4)&amp;" "&amp;VLOOKUP(B11,Klanten!B2:F20,5)</f>
        <v>2340 Beerse</v>
      </c>
      <c r="C13" s="146"/>
      <c r="D13" s="146"/>
      <c r="E13" s="146"/>
      <c r="F13" s="132"/>
    </row>
    <row r="14" spans="2:6" ht="15.6">
      <c r="B14" s="137"/>
      <c r="C14" s="138"/>
      <c r="D14" s="138"/>
      <c r="E14" s="138"/>
      <c r="F14" s="132"/>
    </row>
    <row r="15" spans="2:6" ht="15.6">
      <c r="B15" s="139"/>
      <c r="C15" s="140"/>
      <c r="D15" s="140"/>
      <c r="E15" s="140"/>
      <c r="F15" s="133"/>
    </row>
    <row r="16" spans="2:6" ht="13.8">
      <c r="B16" s="92"/>
      <c r="C16" s="92"/>
      <c r="D16" s="104"/>
      <c r="E16" s="122"/>
    </row>
    <row r="17" spans="2:7" s="96" customFormat="1" ht="26.25" customHeight="1">
      <c r="B17" s="103" t="s">
        <v>97</v>
      </c>
      <c r="C17" s="103" t="s">
        <v>96</v>
      </c>
      <c r="D17" s="103" t="s">
        <v>95</v>
      </c>
      <c r="E17" s="123" t="s">
        <v>109</v>
      </c>
      <c r="F17" s="115" t="s">
        <v>110</v>
      </c>
    </row>
    <row r="18" spans="2:7" s="96" customFormat="1" ht="20.100000000000001" customHeight="1">
      <c r="B18" s="101">
        <v>10</v>
      </c>
      <c r="C18" s="95" t="s">
        <v>94</v>
      </c>
      <c r="D18" s="99">
        <v>2</v>
      </c>
      <c r="E18" s="117">
        <f>Tabel1[[#This Row],[Aantal]]*Tabel1[[#This Row],[Prijs per eenheid]]</f>
        <v>20</v>
      </c>
      <c r="F18" s="116">
        <f>Tabel1[[#This Row],[Excl BTW]]*1.21</f>
        <v>24.2</v>
      </c>
    </row>
    <row r="19" spans="2:7" s="96" customFormat="1" ht="20.100000000000001" customHeight="1">
      <c r="B19" s="101">
        <v>1</v>
      </c>
      <c r="C19" s="95" t="s">
        <v>93</v>
      </c>
      <c r="D19" s="99">
        <v>2</v>
      </c>
      <c r="E19" s="117">
        <f>Tabel1[[#This Row],[Aantal]]*Tabel1[[#This Row],[Prijs per eenheid]]</f>
        <v>2</v>
      </c>
      <c r="F19" s="116">
        <f>Tabel1[[#This Row],[Excl BTW]]*1.21</f>
        <v>2.42</v>
      </c>
    </row>
    <row r="20" spans="2:7" s="96" customFormat="1" ht="20.100000000000001" customHeight="1">
      <c r="B20" s="101">
        <v>1</v>
      </c>
      <c r="C20" s="95" t="s">
        <v>92</v>
      </c>
      <c r="D20" s="99">
        <v>2</v>
      </c>
      <c r="E20" s="117">
        <f>Tabel1[[#This Row],[Aantal]]*Tabel1[[#This Row],[Prijs per eenheid]]</f>
        <v>2</v>
      </c>
      <c r="F20" s="116">
        <f>Tabel1[[#This Row],[Excl BTW]]*1.21</f>
        <v>2.42</v>
      </c>
    </row>
    <row r="21" spans="2:7" s="96" customFormat="1" ht="20.100000000000001" customHeight="1">
      <c r="B21" s="101"/>
      <c r="C21" s="95"/>
      <c r="D21" s="100"/>
      <c r="E21" s="117">
        <f>Tabel1[[#This Row],[Aantal]]*Tabel1[[#This Row],[Prijs per eenheid]]</f>
        <v>0</v>
      </c>
      <c r="F21" s="116">
        <f>Tabel1[[#This Row],[Excl BTW]]*1.21</f>
        <v>0</v>
      </c>
    </row>
    <row r="22" spans="2:7" s="96" customFormat="1" ht="20.100000000000001" customHeight="1">
      <c r="B22" s="101"/>
      <c r="C22" s="95"/>
      <c r="D22" s="100"/>
      <c r="E22" s="117">
        <f>Tabel1[[#This Row],[Aantal]]*Tabel1[[#This Row],[Prijs per eenheid]]</f>
        <v>0</v>
      </c>
      <c r="F22" s="116">
        <f>Tabel1[[#This Row],[Excl BTW]]*1.21</f>
        <v>0</v>
      </c>
    </row>
    <row r="23" spans="2:7" s="96" customFormat="1" ht="20.100000000000001" customHeight="1">
      <c r="B23" s="101"/>
      <c r="C23" s="95"/>
      <c r="D23" s="100"/>
      <c r="E23" s="117">
        <f>Tabel1[[#This Row],[Aantal]]*Tabel1[[#This Row],[Prijs per eenheid]]</f>
        <v>0</v>
      </c>
      <c r="F23" s="116">
        <f>Tabel1[[#This Row],[Excl BTW]]*1.21</f>
        <v>0</v>
      </c>
    </row>
    <row r="24" spans="2:7" s="96" customFormat="1" ht="20.100000000000001" customHeight="1">
      <c r="B24" s="101"/>
      <c r="C24" s="95"/>
      <c r="D24" s="100"/>
      <c r="E24" s="117">
        <f>Tabel1[[#This Row],[Aantal]]*Tabel1[[#This Row],[Prijs per eenheid]]</f>
        <v>0</v>
      </c>
      <c r="F24" s="116">
        <f>Tabel1[[#This Row],[Excl BTW]]*1.21</f>
        <v>0</v>
      </c>
    </row>
    <row r="25" spans="2:7" s="96" customFormat="1" ht="20.100000000000001" customHeight="1">
      <c r="B25" s="101"/>
      <c r="C25" s="95"/>
      <c r="D25" s="100"/>
      <c r="E25" s="117">
        <f>Tabel1[[#This Row],[Aantal]]*Tabel1[[#This Row],[Prijs per eenheid]]</f>
        <v>0</v>
      </c>
      <c r="F25" s="116">
        <f>Tabel1[[#This Row],[Excl BTW]]*1.21</f>
        <v>0</v>
      </c>
      <c r="G25" s="102"/>
    </row>
    <row r="26" spans="2:7" s="96" customFormat="1" ht="20.100000000000001" customHeight="1">
      <c r="B26" s="101"/>
      <c r="C26" s="95"/>
      <c r="D26" s="100"/>
      <c r="E26" s="117">
        <f>Tabel1[[#This Row],[Aantal]]*Tabel1[[#This Row],[Prijs per eenheid]]</f>
        <v>0</v>
      </c>
      <c r="F26" s="116">
        <f>Tabel1[[#This Row],[Excl BTW]]*1.21</f>
        <v>0</v>
      </c>
    </row>
    <row r="27" spans="2:7" s="96" customFormat="1" ht="20.100000000000001" customHeight="1">
      <c r="B27" s="98"/>
      <c r="C27" s="98"/>
      <c r="D27" s="97"/>
      <c r="E27" s="117"/>
      <c r="F27" s="117"/>
    </row>
    <row r="28" spans="2:7" ht="13.8">
      <c r="B28" s="95"/>
      <c r="C28" s="94"/>
      <c r="D28" s="93"/>
      <c r="E28" s="124"/>
    </row>
    <row r="29" spans="2:7" ht="16.5" customHeight="1">
      <c r="B29" s="92"/>
      <c r="C29" s="92"/>
      <c r="D29" s="90" t="s">
        <v>112</v>
      </c>
      <c r="F29" s="127"/>
    </row>
    <row r="30" spans="2:7" ht="18" customHeight="1">
      <c r="B30" s="85"/>
      <c r="C30" s="85"/>
      <c r="D30" s="90" t="s">
        <v>115</v>
      </c>
      <c r="F30" s="129"/>
    </row>
    <row r="31" spans="2:7" ht="20.25" customHeight="1">
      <c r="D31" s="90" t="s">
        <v>111</v>
      </c>
      <c r="F31" s="128"/>
    </row>
    <row r="32" spans="2:7" ht="13.8">
      <c r="D32" s="86"/>
      <c r="E32" s="121"/>
    </row>
    <row r="33" spans="2:8">
      <c r="B33" s="89"/>
      <c r="C33" s="84"/>
      <c r="E33" s="125"/>
    </row>
    <row r="34" spans="2:8">
      <c r="B34" s="84"/>
      <c r="C34" s="84"/>
      <c r="E34" s="125"/>
    </row>
    <row r="35" spans="2:8">
      <c r="B35" s="84"/>
      <c r="C35" s="84"/>
      <c r="E35" s="125"/>
    </row>
    <row r="36" spans="2:8" ht="13.8">
      <c r="D36" s="88"/>
      <c r="E36" s="126"/>
    </row>
    <row r="37" spans="2:8" ht="13.8">
      <c r="B37" s="85"/>
      <c r="C37" s="85"/>
      <c r="D37" s="86"/>
      <c r="E37" s="121"/>
      <c r="H37" s="85"/>
    </row>
    <row r="38" spans="2:8" ht="13.8">
      <c r="B38" s="87"/>
      <c r="C38" s="87"/>
      <c r="D38" s="86"/>
      <c r="E38" s="121"/>
      <c r="H38" s="85"/>
    </row>
    <row r="39" spans="2:8" ht="13.8">
      <c r="B39" s="85"/>
      <c r="C39" s="85"/>
      <c r="D39" s="86"/>
      <c r="E39" s="121"/>
    </row>
    <row r="40" spans="2:8" ht="13.8">
      <c r="B40" s="85"/>
      <c r="C40" s="85"/>
      <c r="D40" s="86"/>
      <c r="E40" s="121"/>
    </row>
    <row r="41" spans="2:8" ht="13.8">
      <c r="B41" s="85"/>
      <c r="C41" s="85"/>
      <c r="D41" s="86"/>
      <c r="E41" s="121"/>
    </row>
    <row r="42" spans="2:8" ht="13.8">
      <c r="B42" s="85"/>
      <c r="C42" s="85"/>
      <c r="D42" s="86"/>
      <c r="E42" s="121"/>
    </row>
    <row r="43" spans="2:8" ht="13.8">
      <c r="B43" s="85"/>
      <c r="C43" s="85"/>
      <c r="D43" s="86"/>
      <c r="E43" s="121"/>
    </row>
    <row r="44" spans="2:8" ht="13.8">
      <c r="B44" s="85"/>
      <c r="C44" s="85"/>
      <c r="D44" s="86"/>
      <c r="E44" s="121"/>
    </row>
    <row r="45" spans="2:8" ht="13.8">
      <c r="B45" s="85"/>
      <c r="C45" s="85"/>
    </row>
  </sheetData>
  <mergeCells count="6">
    <mergeCell ref="B13:E13"/>
    <mergeCell ref="B14:E14"/>
    <mergeCell ref="B15:E15"/>
    <mergeCell ref="B10:E10"/>
    <mergeCell ref="B12:E12"/>
    <mergeCell ref="B11:F11"/>
  </mergeCells>
  <pageMargins left="0.7" right="0.7" top="0.75" bottom="0.75" header="0.3" footer="0.3"/>
  <pageSetup paperSize="9" orientation="portrait" horizontalDpi="4294967293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Klanten!$B$2:$B$20</xm:f>
          </x14:formula1>
          <xm:sqref>B11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/>
  <dimension ref="A1"/>
  <sheetViews>
    <sheetView workbookViewId="0">
      <selection activeCell="B2" sqref="B2"/>
    </sheetView>
  </sheetViews>
  <sheetFormatPr defaultRowHeight="14.4"/>
  <sheetData>
    <row r="1" spans="1:1">
      <c r="A1" t="s">
        <v>0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"/>
  <dimension ref="A1"/>
  <sheetViews>
    <sheetView workbookViewId="0"/>
  </sheetViews>
  <sheetFormatPr defaultRowHeight="14.4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1</vt:i4>
      </vt:variant>
    </vt:vector>
  </HeadingPairs>
  <TitlesOfParts>
    <vt:vector size="12" baseType="lpstr">
      <vt:lpstr>Basisgegevens</vt:lpstr>
      <vt:lpstr>Menu</vt:lpstr>
      <vt:lpstr>Verkopen</vt:lpstr>
      <vt:lpstr>Aankopen</vt:lpstr>
      <vt:lpstr>Leveranciers</vt:lpstr>
      <vt:lpstr>Klanten</vt:lpstr>
      <vt:lpstr>Factuur</vt:lpstr>
      <vt:lpstr>Kwartaaloverzicht</vt:lpstr>
      <vt:lpstr>Jaarrekening</vt:lpstr>
      <vt:lpstr>BTW-aangifte</vt:lpstr>
      <vt:lpstr>Afschrijvingstabel</vt:lpstr>
      <vt:lpstr>Factuur!Afdrukbereik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Dave</cp:lastModifiedBy>
  <cp:lastPrinted>2013-09-10T11:38:20Z</cp:lastPrinted>
  <dcterms:created xsi:type="dcterms:W3CDTF">2013-09-08T18:43:25Z</dcterms:created>
  <dcterms:modified xsi:type="dcterms:W3CDTF">2013-09-11T18:32:38Z</dcterms:modified>
</cp:coreProperties>
</file>