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codeName="ThisWorkbook" autoCompressPictures="0"/>
  <bookViews>
    <workbookView xWindow="820" yWindow="340" windowWidth="24760" windowHeight="15040"/>
  </bookViews>
  <sheets>
    <sheet name="5stops" sheetId="10" r:id="rId1"/>
    <sheet name="Tracks" sheetId="4" r:id="rId2"/>
  </sheets>
  <definedNames>
    <definedName name="_xlnm._FilterDatabase" localSheetId="1" hidden="1">Tracks!$A$1:$AB$56</definedName>
    <definedName name="_xlnm.Print_Area" localSheetId="1">Tracks!$D$1:$V$54</definedName>
    <definedName name="_xlnm.Print_Titles" localSheetId="1">Tracks!$1:$1</definedName>
    <definedName name="Circuit">Tracks!$D$2:$D$56</definedName>
    <definedName name="STRATTRACK" localSheetId="0">#REF!</definedName>
    <definedName name="STRATTRACK">#REF!</definedName>
    <definedName name="Tracks">Tracks!$D$2:$D$56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8" i="10" l="1"/>
  <c r="B18" i="10" a="1"/>
  <c r="B18" i="10"/>
  <c r="H23" i="4"/>
  <c r="B34" i="10"/>
  <c r="A22" i="10"/>
  <c r="B22" i="10"/>
  <c r="B49" i="10"/>
  <c r="B30" i="10"/>
  <c r="D49" i="10"/>
  <c r="E49" i="10"/>
  <c r="H32" i="4"/>
  <c r="B35" i="10"/>
  <c r="F49" i="10"/>
  <c r="L11" i="10"/>
  <c r="B29" i="10"/>
  <c r="D48" i="10"/>
  <c r="A21" i="10"/>
  <c r="B21" i="10"/>
  <c r="B48" i="10"/>
  <c r="E48" i="10"/>
  <c r="F48" i="10"/>
  <c r="L9" i="10"/>
  <c r="B28" i="10"/>
  <c r="D47" i="10"/>
  <c r="A20" i="10"/>
  <c r="B20" i="10"/>
  <c r="B47" i="10"/>
  <c r="E47" i="10"/>
  <c r="F47" i="10"/>
  <c r="L8" i="10"/>
  <c r="B27" i="10"/>
  <c r="D46" i="10"/>
  <c r="A19" i="10"/>
  <c r="B19" i="10"/>
  <c r="B46" i="10"/>
  <c r="E46" i="10"/>
  <c r="F46" i="10"/>
  <c r="L7" i="10"/>
  <c r="B26" i="10"/>
  <c r="D45" i="10"/>
  <c r="B45" i="10"/>
  <c r="E45" i="10"/>
  <c r="F45" i="10"/>
  <c r="L6" i="10"/>
  <c r="B25" i="10"/>
  <c r="D44" i="10"/>
  <c r="B44" i="10"/>
  <c r="E44" i="10"/>
  <c r="F44" i="10"/>
  <c r="L5" i="10"/>
  <c r="K11" i="10"/>
  <c r="K9" i="10"/>
  <c r="K8" i="10"/>
  <c r="K7" i="10"/>
  <c r="K6" i="10"/>
  <c r="K5" i="10"/>
  <c r="B50" i="10"/>
  <c r="H48" i="4"/>
  <c r="H49" i="4"/>
  <c r="H57" i="10"/>
  <c r="H58" i="10"/>
  <c r="C22" i="10"/>
  <c r="H55" i="10"/>
  <c r="B24" i="10"/>
  <c r="H56" i="10"/>
  <c r="H59" i="10"/>
  <c r="I11" i="10"/>
  <c r="H52" i="10"/>
  <c r="C21" i="10"/>
  <c r="H48" i="10"/>
  <c r="E22" i="10"/>
  <c r="B41" i="10"/>
  <c r="H50" i="10"/>
  <c r="H53" i="10"/>
  <c r="I9" i="10"/>
  <c r="H44" i="10"/>
  <c r="C20" i="10"/>
  <c r="H40" i="10"/>
  <c r="E21" i="10"/>
  <c r="B40" i="10"/>
  <c r="H42" i="10"/>
  <c r="H45" i="10"/>
  <c r="I8" i="10"/>
  <c r="H36" i="10"/>
  <c r="C19" i="10"/>
  <c r="H32" i="10"/>
  <c r="E20" i="10"/>
  <c r="B39" i="10"/>
  <c r="H34" i="10"/>
  <c r="H37" i="10"/>
  <c r="I7" i="10"/>
  <c r="H28" i="10"/>
  <c r="C18" i="10"/>
  <c r="H24" i="10"/>
  <c r="E19" i="10"/>
  <c r="B38" i="10"/>
  <c r="H26" i="10"/>
  <c r="H29" i="10"/>
  <c r="I6" i="10"/>
  <c r="H20" i="10"/>
  <c r="B32" i="10"/>
  <c r="H16" i="10"/>
  <c r="E18" i="10"/>
  <c r="B37" i="10"/>
  <c r="H18" i="10"/>
  <c r="H21" i="10"/>
  <c r="I5" i="10"/>
  <c r="H51" i="10"/>
  <c r="H43" i="10"/>
  <c r="H35" i="10"/>
  <c r="H27" i="10"/>
  <c r="H19" i="10"/>
  <c r="H49" i="10"/>
  <c r="H41" i="10"/>
  <c r="H33" i="10"/>
  <c r="H25" i="10"/>
  <c r="H17" i="10"/>
  <c r="G11" i="10"/>
  <c r="G5" i="10"/>
  <c r="G6" i="10"/>
  <c r="G7" i="10"/>
  <c r="G8" i="10"/>
  <c r="G9" i="10"/>
  <c r="G13" i="10"/>
  <c r="D42" i="10"/>
  <c r="H11" i="10"/>
  <c r="J11" i="10"/>
  <c r="D41" i="10"/>
  <c r="H9" i="10"/>
  <c r="J9" i="10"/>
  <c r="D40" i="10"/>
  <c r="H8" i="10"/>
  <c r="J8" i="10"/>
  <c r="D21" i="10"/>
  <c r="D22" i="10"/>
  <c r="D39" i="10"/>
  <c r="D38" i="10"/>
  <c r="D37" i="10"/>
  <c r="D20" i="10"/>
  <c r="D19" i="10"/>
  <c r="D18" i="10"/>
  <c r="H7" i="10"/>
  <c r="J7" i="10"/>
  <c r="H6" i="10"/>
  <c r="J6" i="10"/>
  <c r="H5" i="10"/>
  <c r="J5" i="10"/>
  <c r="P56" i="4"/>
  <c r="O56" i="4"/>
  <c r="N56" i="4"/>
  <c r="H56" i="4"/>
  <c r="P55" i="4"/>
  <c r="O55" i="4"/>
  <c r="N55" i="4"/>
  <c r="H55" i="4"/>
  <c r="P54" i="4"/>
  <c r="O54" i="4"/>
  <c r="N54" i="4"/>
  <c r="H54" i="4"/>
  <c r="P53" i="4"/>
  <c r="O53" i="4"/>
  <c r="N53" i="4"/>
  <c r="H53" i="4"/>
  <c r="P52" i="4"/>
  <c r="O52" i="4"/>
  <c r="N52" i="4"/>
  <c r="H52" i="4"/>
  <c r="P51" i="4"/>
  <c r="O51" i="4"/>
  <c r="N51" i="4"/>
  <c r="H51" i="4"/>
  <c r="P50" i="4"/>
  <c r="O50" i="4"/>
  <c r="N50" i="4"/>
  <c r="H50" i="4"/>
  <c r="P49" i="4"/>
  <c r="O49" i="4"/>
  <c r="N49" i="4"/>
  <c r="P48" i="4"/>
  <c r="O48" i="4"/>
  <c r="N48" i="4"/>
  <c r="P47" i="4"/>
  <c r="O47" i="4"/>
  <c r="N47" i="4"/>
  <c r="H47" i="4"/>
  <c r="P46" i="4"/>
  <c r="O46" i="4"/>
  <c r="N46" i="4"/>
  <c r="H46" i="4"/>
  <c r="P45" i="4"/>
  <c r="O45" i="4"/>
  <c r="N45" i="4"/>
  <c r="H45" i="4"/>
  <c r="P44" i="4"/>
  <c r="O44" i="4"/>
  <c r="N44" i="4"/>
  <c r="H44" i="4"/>
  <c r="P43" i="4"/>
  <c r="O43" i="4"/>
  <c r="N43" i="4"/>
  <c r="H43" i="4"/>
  <c r="P42" i="4"/>
  <c r="O42" i="4"/>
  <c r="N42" i="4"/>
  <c r="H42" i="4"/>
  <c r="P41" i="4"/>
  <c r="O41" i="4"/>
  <c r="N41" i="4"/>
  <c r="H41" i="4"/>
  <c r="P40" i="4"/>
  <c r="O40" i="4"/>
  <c r="N40" i="4"/>
  <c r="H40" i="4"/>
  <c r="P39" i="4"/>
  <c r="O39" i="4"/>
  <c r="N39" i="4"/>
  <c r="H39" i="4"/>
  <c r="P38" i="4"/>
  <c r="O38" i="4"/>
  <c r="N38" i="4"/>
  <c r="H38" i="4"/>
  <c r="P37" i="4"/>
  <c r="O37" i="4"/>
  <c r="N37" i="4"/>
  <c r="H37" i="4"/>
  <c r="P36" i="4"/>
  <c r="O36" i="4"/>
  <c r="N36" i="4"/>
  <c r="H36" i="4"/>
  <c r="P35" i="4"/>
  <c r="O35" i="4"/>
  <c r="N35" i="4"/>
  <c r="H35" i="4"/>
  <c r="P34" i="4"/>
  <c r="O34" i="4"/>
  <c r="N34" i="4"/>
  <c r="H34" i="4"/>
  <c r="P33" i="4"/>
  <c r="O33" i="4"/>
  <c r="N33" i="4"/>
  <c r="H33" i="4"/>
  <c r="P32" i="4"/>
  <c r="O32" i="4"/>
  <c r="N32" i="4"/>
  <c r="P31" i="4"/>
  <c r="O31" i="4"/>
  <c r="N31" i="4"/>
  <c r="H31" i="4"/>
  <c r="P30" i="4"/>
  <c r="O30" i="4"/>
  <c r="N30" i="4"/>
  <c r="H30" i="4"/>
  <c r="P29" i="4"/>
  <c r="O29" i="4"/>
  <c r="N29" i="4"/>
  <c r="H29" i="4"/>
  <c r="P28" i="4"/>
  <c r="O28" i="4"/>
  <c r="N28" i="4"/>
  <c r="H28" i="4"/>
  <c r="P27" i="4"/>
  <c r="O27" i="4"/>
  <c r="N27" i="4"/>
  <c r="H27" i="4"/>
  <c r="P26" i="4"/>
  <c r="O26" i="4"/>
  <c r="N26" i="4"/>
  <c r="H26" i="4"/>
  <c r="P25" i="4"/>
  <c r="O25" i="4"/>
  <c r="N25" i="4"/>
  <c r="H25" i="4"/>
  <c r="P24" i="4"/>
  <c r="O24" i="4"/>
  <c r="N24" i="4"/>
  <c r="H24" i="4"/>
  <c r="P23" i="4"/>
  <c r="O23" i="4"/>
  <c r="N23" i="4"/>
  <c r="P22" i="4"/>
  <c r="O22" i="4"/>
  <c r="N22" i="4"/>
  <c r="H22" i="4"/>
  <c r="P21" i="4"/>
  <c r="O21" i="4"/>
  <c r="N21" i="4"/>
  <c r="H21" i="4"/>
  <c r="P20" i="4"/>
  <c r="O20" i="4"/>
  <c r="N20" i="4"/>
  <c r="H20" i="4"/>
  <c r="P19" i="4"/>
  <c r="O19" i="4"/>
  <c r="N19" i="4"/>
  <c r="H19" i="4"/>
  <c r="P18" i="4"/>
  <c r="O18" i="4"/>
  <c r="N18" i="4"/>
  <c r="H18" i="4"/>
  <c r="P17" i="4"/>
  <c r="O17" i="4"/>
  <c r="N17" i="4"/>
  <c r="H17" i="4"/>
  <c r="P16" i="4"/>
  <c r="O16" i="4"/>
  <c r="N16" i="4"/>
  <c r="H16" i="4"/>
  <c r="P15" i="4"/>
  <c r="O15" i="4"/>
  <c r="N15" i="4"/>
  <c r="H15" i="4"/>
  <c r="P14" i="4"/>
  <c r="O14" i="4"/>
  <c r="N14" i="4"/>
  <c r="H14" i="4"/>
  <c r="P13" i="4"/>
  <c r="O13" i="4"/>
  <c r="N13" i="4"/>
  <c r="H13" i="4"/>
  <c r="P12" i="4"/>
  <c r="O12" i="4"/>
  <c r="N12" i="4"/>
  <c r="H12" i="4"/>
  <c r="P11" i="4"/>
  <c r="O11" i="4"/>
  <c r="N11" i="4"/>
  <c r="H11" i="4"/>
  <c r="P10" i="4"/>
  <c r="O10" i="4"/>
  <c r="N10" i="4"/>
  <c r="H10" i="4"/>
  <c r="P9" i="4"/>
  <c r="O9" i="4"/>
  <c r="N9" i="4"/>
  <c r="H9" i="4"/>
  <c r="P8" i="4"/>
  <c r="O8" i="4"/>
  <c r="N8" i="4"/>
  <c r="H8" i="4"/>
  <c r="P7" i="4"/>
  <c r="O7" i="4"/>
  <c r="N7" i="4"/>
  <c r="H7" i="4"/>
  <c r="P6" i="4"/>
  <c r="O6" i="4"/>
  <c r="N6" i="4"/>
  <c r="H6" i="4"/>
  <c r="P5" i="4"/>
  <c r="O5" i="4"/>
  <c r="N5" i="4"/>
  <c r="H5" i="4"/>
  <c r="P4" i="4"/>
  <c r="O4" i="4"/>
  <c r="N4" i="4"/>
  <c r="H4" i="4"/>
  <c r="P3" i="4"/>
  <c r="O3" i="4"/>
  <c r="N3" i="4"/>
  <c r="H3" i="4"/>
  <c r="P2" i="4"/>
  <c r="O2" i="4"/>
  <c r="N2" i="4"/>
  <c r="H2" i="4"/>
</calcChain>
</file>

<file path=xl/sharedStrings.xml><?xml version="1.0" encoding="utf-8"?>
<sst xmlns="http://schemas.openxmlformats.org/spreadsheetml/2006/main" count="573" uniqueCount="184">
  <si>
    <t>Start fuel (liters):</t>
  </si>
  <si>
    <t>Pit</t>
  </si>
  <si>
    <t>Pitstop reason</t>
  </si>
  <si>
    <t>Tyres condition (%)</t>
  </si>
  <si>
    <t>Fuel left (%)</t>
  </si>
  <si>
    <t>Refilled to (liters)</t>
  </si>
  <si>
    <t>Pit time (sec)</t>
  </si>
  <si>
    <t>Tyres condition after finish (%):</t>
  </si>
  <si>
    <t>Fuel left in the car after finish (liters):</t>
  </si>
  <si>
    <t># WearData</t>
  </si>
  <si>
    <t>#SetupData</t>
  </si>
  <si>
    <t>#RaceData</t>
  </si>
  <si>
    <t>Track</t>
  </si>
  <si>
    <t>Country</t>
  </si>
  <si>
    <t>Distance</t>
  </si>
  <si>
    <t>Laps</t>
  </si>
  <si>
    <t>Lap Length</t>
  </si>
  <si>
    <t>Corners</t>
  </si>
  <si>
    <t>In/Out Pit</t>
  </si>
  <si>
    <t>P #</t>
  </si>
  <si>
    <t>H #</t>
  </si>
  <si>
    <t>A #</t>
  </si>
  <si>
    <t>P %</t>
  </si>
  <si>
    <t>H %</t>
  </si>
  <si>
    <t>A %</t>
  </si>
  <si>
    <t>Downforce</t>
  </si>
  <si>
    <t>Overtaking</t>
  </si>
  <si>
    <t>Suspension</t>
  </si>
  <si>
    <t>Fuel Usage</t>
  </si>
  <si>
    <t>Tyre Wear</t>
  </si>
  <si>
    <t>Grip Level</t>
  </si>
  <si>
    <t>A1-Ring</t>
  </si>
  <si>
    <t>Austria</t>
  </si>
  <si>
    <t>low</t>
  </si>
  <si>
    <t>easy</t>
  </si>
  <si>
    <t>medium</t>
  </si>
  <si>
    <t>high</t>
  </si>
  <si>
    <t>Adelaide</t>
  </si>
  <si>
    <t>Australia</t>
  </si>
  <si>
    <t>hard</t>
  </si>
  <si>
    <t>Ahvenisto</t>
  </si>
  <si>
    <t>Finland</t>
  </si>
  <si>
    <t>normal</t>
  </si>
  <si>
    <t>soft</t>
  </si>
  <si>
    <t>Anderstorp</t>
  </si>
  <si>
    <t>Sweden</t>
  </si>
  <si>
    <t>very hard</t>
  </si>
  <si>
    <t>Austin</t>
  </si>
  <si>
    <t>USA</t>
  </si>
  <si>
    <t>Barcelona</t>
  </si>
  <si>
    <t>Spain</t>
  </si>
  <si>
    <t>Brands Hatch</t>
  </si>
  <si>
    <t>United kingdom</t>
  </si>
  <si>
    <t>Brasilia</t>
  </si>
  <si>
    <t>Brazil</t>
  </si>
  <si>
    <t>Brno</t>
  </si>
  <si>
    <t xml:space="preserve">Tsjechie </t>
  </si>
  <si>
    <t>Bucharest Ring</t>
  </si>
  <si>
    <t>Romania</t>
  </si>
  <si>
    <t>very high</t>
  </si>
  <si>
    <t>Buenos Aires</t>
  </si>
  <si>
    <t>Argentinia</t>
  </si>
  <si>
    <t>very low</t>
  </si>
  <si>
    <t>Estoril</t>
  </si>
  <si>
    <t>Portugal</t>
  </si>
  <si>
    <t>Fiorano</t>
  </si>
  <si>
    <t>Italy</t>
  </si>
  <si>
    <t>Fuji</t>
  </si>
  <si>
    <t>Japan</t>
  </si>
  <si>
    <t>Hockenheim</t>
  </si>
  <si>
    <t>Germany</t>
  </si>
  <si>
    <t>Hungaroring</t>
  </si>
  <si>
    <t>Hungary</t>
  </si>
  <si>
    <t>Imola</t>
  </si>
  <si>
    <t>San Marino</t>
  </si>
  <si>
    <t>Indianapolis</t>
  </si>
  <si>
    <t>Indianapolis Oval</t>
  </si>
  <si>
    <t>United States</t>
  </si>
  <si>
    <t>very easy</t>
  </si>
  <si>
    <t>Interlagos</t>
  </si>
  <si>
    <t>Brasil</t>
  </si>
  <si>
    <t>Irungattukottai</t>
  </si>
  <si>
    <t>India</t>
  </si>
  <si>
    <t>Istanbul</t>
  </si>
  <si>
    <t>Turkey</t>
  </si>
  <si>
    <t>Jerez</t>
  </si>
  <si>
    <t>Kaunas</t>
  </si>
  <si>
    <t>Lithuania</t>
  </si>
  <si>
    <t>Kyalami</t>
  </si>
  <si>
    <t>South Africa</t>
  </si>
  <si>
    <t>Laguna Seca</t>
  </si>
  <si>
    <t>Magny Cours</t>
  </si>
  <si>
    <t>France</t>
  </si>
  <si>
    <t>Melbourne</t>
  </si>
  <si>
    <t>Mexico City</t>
  </si>
  <si>
    <t>Mexico</t>
  </si>
  <si>
    <t>Monte Carlo</t>
  </si>
  <si>
    <t>Monaco</t>
  </si>
  <si>
    <t>Montreal</t>
  </si>
  <si>
    <t>Canada</t>
  </si>
  <si>
    <t>Monza</t>
  </si>
  <si>
    <t>Mugello</t>
  </si>
  <si>
    <t>New Delhi</t>
  </si>
  <si>
    <t>Nurburgring</t>
  </si>
  <si>
    <t>Oesterreichring</t>
  </si>
  <si>
    <t>Paul Ricard</t>
  </si>
  <si>
    <t>Portimao</t>
  </si>
  <si>
    <t>Poznan</t>
  </si>
  <si>
    <t>Poland</t>
  </si>
  <si>
    <t>Rafaela Oval</t>
  </si>
  <si>
    <t>Sakhir</t>
  </si>
  <si>
    <t>Bahrain</t>
  </si>
  <si>
    <t>Sepang</t>
  </si>
  <si>
    <t>Malaysia</t>
  </si>
  <si>
    <t>Serres</t>
  </si>
  <si>
    <t>Greece</t>
  </si>
  <si>
    <t>Shanghai</t>
  </si>
  <si>
    <t>China</t>
  </si>
  <si>
    <t>Silverstone</t>
  </si>
  <si>
    <t>Singapore</t>
  </si>
  <si>
    <t>Slovakiaring</t>
  </si>
  <si>
    <t>Slovakia</t>
  </si>
  <si>
    <t>Sochi</t>
  </si>
  <si>
    <t>Russia</t>
  </si>
  <si>
    <t>Spa</t>
  </si>
  <si>
    <t>Belgium</t>
  </si>
  <si>
    <t>Suzuka</t>
  </si>
  <si>
    <t>Valencia</t>
  </si>
  <si>
    <t>Yas Marina</t>
  </si>
  <si>
    <t>Abu Dhabi</t>
  </si>
  <si>
    <t>Yeongam</t>
  </si>
  <si>
    <t>South Korea</t>
  </si>
  <si>
    <t>Zandvoort</t>
  </si>
  <si>
    <t>Netherlands</t>
  </si>
  <si>
    <t>Zolder</t>
  </si>
  <si>
    <t>Sponsoring Priority</t>
  </si>
  <si>
    <t>laps</t>
  </si>
  <si>
    <t>refilled fuel</t>
  </si>
  <si>
    <t>Tyres condition</t>
  </si>
  <si>
    <t>laps of race</t>
  </si>
  <si>
    <t>km per lap</t>
  </si>
  <si>
    <t>fuel left</t>
  </si>
  <si>
    <t>tyre condition after race</t>
  </si>
  <si>
    <t># laps</t>
  </si>
  <si>
    <t>L per lap</t>
  </si>
  <si>
    <t>L per km</t>
  </si>
  <si>
    <t>start fuel</t>
  </si>
  <si>
    <t>first stint</t>
  </si>
  <si>
    <t>2nd stint</t>
  </si>
  <si>
    <t>final stint</t>
  </si>
  <si>
    <t>70 liters</t>
  </si>
  <si>
    <t>4th stint</t>
  </si>
  <si>
    <t>5th stint</t>
  </si>
  <si>
    <t>3th stint</t>
  </si>
  <si>
    <t>The tyres could not do any more laps</t>
  </si>
  <si>
    <t>50 liters</t>
  </si>
  <si>
    <t>fuel used</t>
  </si>
  <si>
    <t>startfuel</t>
  </si>
  <si>
    <t>fuel left %</t>
  </si>
  <si>
    <t>#km</t>
  </si>
  <si>
    <t>km/l</t>
  </si>
  <si>
    <t>km per L</t>
  </si>
  <si>
    <t>refuel</t>
  </si>
  <si>
    <t>FUEL</t>
  </si>
  <si>
    <t>average temp</t>
  </si>
  <si>
    <t>tyre condition after 1st stint</t>
  </si>
  <si>
    <t>%left</t>
  </si>
  <si>
    <t>% per lap</t>
  </si>
  <si>
    <t>% per km</t>
  </si>
  <si>
    <t>TYRES</t>
  </si>
  <si>
    <t>% per L</t>
  </si>
  <si>
    <t>tyre condition after 2st stint</t>
  </si>
  <si>
    <t>tyre condition after 3st stint</t>
  </si>
  <si>
    <t>1st stint</t>
  </si>
  <si>
    <t>tyre condition after 4st stint</t>
  </si>
  <si>
    <t>tyre condition after 5st stint</t>
  </si>
  <si>
    <t>Paste your data here in field A2</t>
  </si>
  <si>
    <t>Chose the correct track!</t>
  </si>
  <si>
    <t>Stop 2 (Lap 28):</t>
  </si>
  <si>
    <t>Stop 1 (Lap 14):</t>
  </si>
  <si>
    <t>73 liters</t>
  </si>
  <si>
    <t>Stop 3 (Lap 42):</t>
  </si>
  <si>
    <t>Stop 4 (Lap 56):</t>
  </si>
  <si>
    <t>Stop 5 (Lap 70):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</si>
</sst>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_(* #,##0.00_);_(* \(#,##0.00\);_(* &quot;-&quot;??_);_(@_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name val="Calibri"/>
      <family val="2"/>
    </font>
    <font>
      <b/>
      <sz val="8"/>
      <color indexed="8"/>
      <name val="Calibri"/>
      <family val="2"/>
    </font>
    <font>
      <sz val="10"/>
      <name val="Arial"/>
      <family val="2"/>
    </font>
    <font>
      <b/>
      <sz val="8"/>
      <color indexed="9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Calibri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scheme val="minor"/>
    </font>
    <font>
      <b/>
      <i/>
      <u/>
      <sz val="11"/>
      <color theme="0"/>
      <name val="Calibri"/>
      <scheme val="minor"/>
    </font>
    <font>
      <b/>
      <i/>
      <u/>
      <sz val="11"/>
      <color theme="1"/>
      <name val="Calibri"/>
      <scheme val="minor"/>
    </font>
    <font>
      <b/>
      <i/>
      <u/>
      <sz val="11"/>
      <color rgb="FF000000"/>
      <name val="Calibri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rgb="FF000000"/>
      </right>
      <top/>
      <bottom style="thick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7" borderId="0" applyNumberFormat="0" applyBorder="0" applyAlignment="0" applyProtection="0"/>
    <xf numFmtId="0" fontId="26" fillId="38" borderId="12" applyNumberFormat="0" applyAlignment="0" applyProtection="0"/>
    <xf numFmtId="166" fontId="1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39" borderId="16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32" fillId="0" borderId="0"/>
    <xf numFmtId="0" fontId="21" fillId="0" borderId="0"/>
    <xf numFmtId="0" fontId="18" fillId="40" borderId="17" applyNumberFormat="0" applyFont="0" applyAlignment="0" applyProtection="0"/>
    <xf numFmtId="0" fontId="33" fillId="41" borderId="18" applyNumberFormat="0" applyAlignment="0" applyProtection="0"/>
    <xf numFmtId="9" fontId="1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/>
    <xf numFmtId="0" fontId="0" fillId="0" borderId="10" xfId="0" applyBorder="1"/>
    <xf numFmtId="0" fontId="19" fillId="33" borderId="11" xfId="42" applyFont="1" applyFill="1" applyBorder="1" applyAlignment="1">
      <alignment horizontal="center" vertical="center"/>
    </xf>
    <xf numFmtId="0" fontId="19" fillId="33" borderId="11" xfId="42" applyFont="1" applyFill="1" applyBorder="1" applyAlignment="1">
      <alignment horizontal="center" vertical="center" wrapText="1"/>
    </xf>
    <xf numFmtId="0" fontId="19" fillId="34" borderId="11" xfId="42" applyFont="1" applyFill="1" applyBorder="1" applyAlignment="1">
      <alignment horizontal="left" vertical="center"/>
    </xf>
    <xf numFmtId="164" fontId="19" fillId="34" borderId="11" xfId="42" applyNumberFormat="1" applyFont="1" applyFill="1" applyBorder="1" applyAlignment="1">
      <alignment horizontal="left" vertical="center"/>
    </xf>
    <xf numFmtId="165" fontId="19" fillId="34" borderId="11" xfId="42" applyNumberFormat="1" applyFont="1" applyFill="1" applyBorder="1" applyAlignment="1">
      <alignment horizontal="left" vertical="center"/>
    </xf>
    <xf numFmtId="0" fontId="19" fillId="34" borderId="11" xfId="42" applyFont="1" applyFill="1" applyBorder="1" applyAlignment="1">
      <alignment horizontal="center" vertical="center"/>
    </xf>
    <xf numFmtId="9" fontId="19" fillId="34" borderId="11" xfId="42" applyNumberFormat="1" applyFont="1" applyFill="1" applyBorder="1" applyAlignment="1">
      <alignment horizontal="center" vertical="center"/>
    </xf>
    <xf numFmtId="0" fontId="20" fillId="0" borderId="0" xfId="42" applyFont="1" applyBorder="1" applyAlignment="1">
      <alignment horizontal="left" vertical="center" wrapText="1"/>
    </xf>
    <xf numFmtId="1" fontId="22" fillId="35" borderId="11" xfId="43" applyNumberFormat="1" applyFont="1" applyFill="1" applyBorder="1" applyAlignment="1">
      <alignment horizontal="center" vertical="center"/>
    </xf>
    <xf numFmtId="0" fontId="23" fillId="0" borderId="11" xfId="42" applyFont="1" applyFill="1" applyBorder="1" applyAlignment="1">
      <alignment horizontal="left" vertical="center"/>
    </xf>
    <xf numFmtId="164" fontId="23" fillId="0" borderId="11" xfId="42" applyNumberFormat="1" applyFont="1" applyFill="1" applyBorder="1" applyAlignment="1">
      <alignment horizontal="left" vertical="center"/>
    </xf>
    <xf numFmtId="165" fontId="23" fillId="0" borderId="11" xfId="42" applyNumberFormat="1" applyFont="1" applyFill="1" applyBorder="1" applyAlignment="1">
      <alignment horizontal="left" vertical="center"/>
    </xf>
    <xf numFmtId="0" fontId="23" fillId="0" borderId="11" xfId="42" applyFont="1" applyFill="1" applyBorder="1" applyAlignment="1">
      <alignment horizontal="center" vertical="center"/>
    </xf>
    <xf numFmtId="9" fontId="23" fillId="0" borderId="11" xfId="43" applyNumberFormat="1" applyFont="1" applyFill="1" applyBorder="1" applyAlignment="1">
      <alignment horizontal="center" vertical="center"/>
    </xf>
    <xf numFmtId="1" fontId="24" fillId="0" borderId="0" xfId="42" applyNumberFormat="1" applyFont="1" applyBorder="1" applyAlignment="1">
      <alignment horizontal="left" vertical="center"/>
    </xf>
    <xf numFmtId="0" fontId="24" fillId="0" borderId="0" xfId="42" applyFont="1" applyBorder="1" applyAlignment="1">
      <alignment horizontal="left" vertical="center"/>
    </xf>
    <xf numFmtId="0" fontId="23" fillId="0" borderId="11" xfId="44" applyFont="1" applyFill="1" applyBorder="1" applyAlignment="1">
      <alignment horizontal="left" vertical="center"/>
    </xf>
    <xf numFmtId="164" fontId="23" fillId="0" borderId="11" xfId="44" applyNumberFormat="1" applyFont="1" applyFill="1" applyBorder="1" applyAlignment="1">
      <alignment horizontal="left" vertical="center"/>
    </xf>
    <xf numFmtId="0" fontId="23" fillId="0" borderId="11" xfId="44" applyFont="1" applyFill="1" applyBorder="1" applyAlignment="1">
      <alignment horizontal="center" vertical="center"/>
    </xf>
    <xf numFmtId="0" fontId="23" fillId="0" borderId="11" xfId="45" applyFont="1" applyFill="1" applyBorder="1" applyAlignment="1">
      <alignment horizontal="left" vertical="center"/>
    </xf>
    <xf numFmtId="164" fontId="23" fillId="0" borderId="11" xfId="45" applyNumberFormat="1" applyFont="1" applyFill="1" applyBorder="1" applyAlignment="1">
      <alignment horizontal="left" vertical="center"/>
    </xf>
    <xf numFmtId="0" fontId="23" fillId="0" borderId="11" xfId="45" applyFont="1" applyFill="1" applyBorder="1" applyAlignment="1">
      <alignment horizontal="center" vertical="center"/>
    </xf>
    <xf numFmtId="0" fontId="23" fillId="0" borderId="11" xfId="46" applyFont="1" applyFill="1" applyBorder="1" applyAlignment="1">
      <alignment horizontal="left" vertical="center"/>
    </xf>
    <xf numFmtId="164" fontId="23" fillId="0" borderId="11" xfId="46" applyNumberFormat="1" applyFont="1" applyFill="1" applyBorder="1" applyAlignment="1">
      <alignment horizontal="left" vertical="center"/>
    </xf>
    <xf numFmtId="0" fontId="23" fillId="0" borderId="11" xfId="46" applyFont="1" applyFill="1" applyBorder="1" applyAlignment="1">
      <alignment horizontal="center" vertical="center"/>
    </xf>
    <xf numFmtId="0" fontId="23" fillId="0" borderId="11" xfId="43" applyFont="1" applyFill="1" applyBorder="1" applyAlignment="1">
      <alignment horizontal="left" vertical="center"/>
    </xf>
    <xf numFmtId="164" fontId="23" fillId="0" borderId="11" xfId="43" applyNumberFormat="1" applyFont="1" applyFill="1" applyBorder="1" applyAlignment="1">
      <alignment horizontal="left" vertical="center"/>
    </xf>
    <xf numFmtId="0" fontId="23" fillId="0" borderId="11" xfId="43" applyFont="1" applyFill="1" applyBorder="1" applyAlignment="1">
      <alignment horizontal="center" vertical="center"/>
    </xf>
    <xf numFmtId="0" fontId="23" fillId="0" borderId="11" xfId="47" applyFont="1" applyFill="1" applyBorder="1" applyAlignment="1">
      <alignment horizontal="left" vertical="center"/>
    </xf>
    <xf numFmtId="164" fontId="23" fillId="0" borderId="11" xfId="47" applyNumberFormat="1" applyFont="1" applyFill="1" applyBorder="1" applyAlignment="1">
      <alignment horizontal="left" vertical="center"/>
    </xf>
    <xf numFmtId="0" fontId="23" fillId="0" borderId="11" xfId="47" applyFont="1" applyFill="1" applyBorder="1" applyAlignment="1">
      <alignment horizontal="center" vertical="center"/>
    </xf>
    <xf numFmtId="0" fontId="23" fillId="0" borderId="11" xfId="48" applyFont="1" applyFill="1" applyBorder="1" applyAlignment="1">
      <alignment horizontal="left" vertical="center"/>
    </xf>
    <xf numFmtId="164" fontId="23" fillId="0" borderId="11" xfId="48" applyNumberFormat="1" applyFont="1" applyFill="1" applyBorder="1" applyAlignment="1">
      <alignment horizontal="left" vertical="center"/>
    </xf>
    <xf numFmtId="0" fontId="23" fillId="0" borderId="11" xfId="48" applyFont="1" applyFill="1" applyBorder="1" applyAlignment="1">
      <alignment horizontal="center" vertical="center"/>
    </xf>
    <xf numFmtId="0" fontId="23" fillId="0" borderId="11" xfId="49" applyFont="1" applyBorder="1" applyAlignment="1">
      <alignment horizontal="left" vertical="center"/>
    </xf>
    <xf numFmtId="0" fontId="23" fillId="0" borderId="11" xfId="50" applyFont="1" applyFill="1" applyBorder="1" applyAlignment="1">
      <alignment horizontal="left" vertical="center"/>
    </xf>
    <xf numFmtId="164" fontId="23" fillId="0" borderId="11" xfId="50" applyNumberFormat="1" applyFont="1" applyFill="1" applyBorder="1" applyAlignment="1">
      <alignment horizontal="left" vertical="center"/>
    </xf>
    <xf numFmtId="0" fontId="23" fillId="0" borderId="11" xfId="50" applyFont="1" applyFill="1" applyBorder="1" applyAlignment="1">
      <alignment horizontal="center" vertical="center"/>
    </xf>
    <xf numFmtId="0" fontId="23" fillId="0" borderId="11" xfId="51" applyFont="1" applyFill="1" applyBorder="1" applyAlignment="1">
      <alignment horizontal="left" vertical="center"/>
    </xf>
    <xf numFmtId="164" fontId="23" fillId="0" borderId="11" xfId="51" applyNumberFormat="1" applyFont="1" applyFill="1" applyBorder="1" applyAlignment="1">
      <alignment horizontal="left" vertical="center"/>
    </xf>
    <xf numFmtId="0" fontId="23" fillId="0" borderId="11" xfId="51" applyFont="1" applyFill="1" applyBorder="1" applyAlignment="1">
      <alignment horizontal="center" vertical="center"/>
    </xf>
    <xf numFmtId="0" fontId="23" fillId="0" borderId="11" xfId="52" applyFont="1" applyFill="1" applyBorder="1" applyAlignment="1">
      <alignment horizontal="left" vertical="center"/>
    </xf>
    <xf numFmtId="164" fontId="23" fillId="0" borderId="11" xfId="52" applyNumberFormat="1" applyFont="1" applyFill="1" applyBorder="1" applyAlignment="1">
      <alignment horizontal="left" vertical="center"/>
    </xf>
    <xf numFmtId="0" fontId="23" fillId="0" borderId="11" xfId="52" applyFont="1" applyFill="1" applyBorder="1" applyAlignment="1">
      <alignment horizontal="center" vertical="center"/>
    </xf>
    <xf numFmtId="0" fontId="23" fillId="0" borderId="11" xfId="53" applyFont="1" applyFill="1" applyBorder="1" applyAlignment="1">
      <alignment horizontal="left" vertical="center"/>
    </xf>
    <xf numFmtId="164" fontId="23" fillId="0" borderId="11" xfId="53" applyNumberFormat="1" applyFont="1" applyFill="1" applyBorder="1" applyAlignment="1">
      <alignment horizontal="left" vertical="center"/>
    </xf>
    <xf numFmtId="0" fontId="23" fillId="0" borderId="11" xfId="53" applyFont="1" applyFill="1" applyBorder="1" applyAlignment="1">
      <alignment horizontal="center" vertical="center"/>
    </xf>
    <xf numFmtId="0" fontId="23" fillId="0" borderId="11" xfId="54" applyFont="1" applyFill="1" applyBorder="1" applyAlignment="1">
      <alignment horizontal="left" vertical="center"/>
    </xf>
    <xf numFmtId="164" fontId="23" fillId="0" borderId="11" xfId="54" applyNumberFormat="1" applyFont="1" applyFill="1" applyBorder="1" applyAlignment="1">
      <alignment horizontal="left" vertical="center"/>
    </xf>
    <xf numFmtId="0" fontId="23" fillId="0" borderId="11" xfId="54" applyFont="1" applyFill="1" applyBorder="1" applyAlignment="1">
      <alignment horizontal="center" vertical="center"/>
    </xf>
    <xf numFmtId="0" fontId="23" fillId="0" borderId="11" xfId="55" applyFont="1" applyFill="1" applyBorder="1" applyAlignment="1">
      <alignment horizontal="left" vertical="center"/>
    </xf>
    <xf numFmtId="164" fontId="23" fillId="0" borderId="11" xfId="55" applyNumberFormat="1" applyFont="1" applyFill="1" applyBorder="1" applyAlignment="1">
      <alignment horizontal="left" vertical="center"/>
    </xf>
    <xf numFmtId="0" fontId="23" fillId="0" borderId="11" xfId="55" applyFont="1" applyFill="1" applyBorder="1" applyAlignment="1">
      <alignment horizontal="center" vertical="center"/>
    </xf>
    <xf numFmtId="0" fontId="23" fillId="0" borderId="11" xfId="56" applyFont="1" applyFill="1" applyBorder="1" applyAlignment="1">
      <alignment horizontal="left" vertical="center"/>
    </xf>
    <xf numFmtId="164" fontId="23" fillId="0" borderId="11" xfId="56" applyNumberFormat="1" applyFont="1" applyFill="1" applyBorder="1" applyAlignment="1">
      <alignment horizontal="left" vertical="center"/>
    </xf>
    <xf numFmtId="0" fontId="23" fillId="0" borderId="11" xfId="56" applyFont="1" applyFill="1" applyBorder="1" applyAlignment="1">
      <alignment horizontal="center" vertical="center"/>
    </xf>
    <xf numFmtId="0" fontId="24" fillId="0" borderId="0" xfId="42" applyFont="1" applyBorder="1" applyAlignment="1">
      <alignment horizontal="center" vertical="center"/>
    </xf>
    <xf numFmtId="164" fontId="24" fillId="0" borderId="0" xfId="42" applyNumberFormat="1" applyFont="1" applyBorder="1" applyAlignment="1">
      <alignment horizontal="left" vertical="center"/>
    </xf>
    <xf numFmtId="165" fontId="24" fillId="0" borderId="0" xfId="42" applyNumberFormat="1" applyFont="1" applyBorder="1" applyAlignment="1">
      <alignment horizontal="left" vertical="center"/>
    </xf>
    <xf numFmtId="9" fontId="24" fillId="0" borderId="0" xfId="42" applyNumberFormat="1" applyFont="1" applyBorder="1" applyAlignment="1">
      <alignment horizontal="center" vertical="center"/>
    </xf>
    <xf numFmtId="0" fontId="24" fillId="0" borderId="11" xfId="42" applyFont="1" applyBorder="1" applyAlignment="1">
      <alignment horizontal="center" vertical="center"/>
    </xf>
    <xf numFmtId="0" fontId="23" fillId="0" borderId="0" xfId="42" applyFont="1" applyBorder="1" applyAlignment="1">
      <alignment horizontal="left" vertical="center"/>
    </xf>
    <xf numFmtId="0" fontId="0" fillId="0" borderId="20" xfId="0" applyBorder="1"/>
    <xf numFmtId="0" fontId="0" fillId="0" borderId="19" xfId="0" applyBorder="1"/>
    <xf numFmtId="2" fontId="0" fillId="0" borderId="0" xfId="0" applyNumberFormat="1"/>
    <xf numFmtId="1" fontId="0" fillId="0" borderId="10" xfId="0" applyNumberFormat="1" applyBorder="1"/>
    <xf numFmtId="1" fontId="0" fillId="0" borderId="0" xfId="0" applyNumberFormat="1"/>
    <xf numFmtId="9" fontId="0" fillId="0" borderId="0" xfId="0" applyNumberFormat="1"/>
    <xf numFmtId="0" fontId="0" fillId="0" borderId="10" xfId="0" quotePrefix="1" applyBorder="1"/>
    <xf numFmtId="0" fontId="0" fillId="0" borderId="21" xfId="0" applyBorder="1"/>
    <xf numFmtId="0" fontId="36" fillId="0" borderId="0" xfId="0" applyFont="1" applyFill="1" applyBorder="1" applyAlignment="1">
      <alignment horizontal="center" wrapText="1"/>
    </xf>
    <xf numFmtId="165" fontId="0" fillId="0" borderId="0" xfId="0" applyNumberFormat="1"/>
    <xf numFmtId="0" fontId="0" fillId="0" borderId="0" xfId="0" applyFill="1" applyBorder="1"/>
    <xf numFmtId="0" fontId="37" fillId="0" borderId="0" xfId="0" applyFont="1" applyFill="1" applyBorder="1" applyAlignment="1">
      <alignment horizontal="center" wrapText="1"/>
    </xf>
    <xf numFmtId="0" fontId="0" fillId="0" borderId="22" xfId="0" applyBorder="1"/>
    <xf numFmtId="0" fontId="0" fillId="0" borderId="0" xfId="0" quotePrefix="1" applyBorder="1"/>
    <xf numFmtId="0" fontId="0" fillId="0" borderId="0" xfId="0" applyBorder="1"/>
    <xf numFmtId="0" fontId="0" fillId="0" borderId="22" xfId="0" quotePrefix="1" applyBorder="1"/>
    <xf numFmtId="1" fontId="0" fillId="0" borderId="0" xfId="0" applyNumberFormat="1" applyBorder="1"/>
    <xf numFmtId="0" fontId="0" fillId="0" borderId="10" xfId="0" applyFill="1" applyBorder="1"/>
    <xf numFmtId="0" fontId="0" fillId="0" borderId="10" xfId="0" quotePrefix="1" applyFill="1" applyBorder="1"/>
    <xf numFmtId="1" fontId="0" fillId="44" borderId="10" xfId="0" applyNumberFormat="1" applyFill="1" applyBorder="1" applyAlignment="1">
      <alignment horizontal="right"/>
    </xf>
    <xf numFmtId="165" fontId="0" fillId="44" borderId="0" xfId="0" applyNumberFormat="1" applyFill="1"/>
    <xf numFmtId="1" fontId="0" fillId="0" borderId="23" xfId="0" applyNumberFormat="1" applyBorder="1"/>
    <xf numFmtId="0" fontId="0" fillId="0" borderId="25" xfId="0" applyBorder="1"/>
    <xf numFmtId="0" fontId="0" fillId="0" borderId="27" xfId="0" applyBorder="1"/>
    <xf numFmtId="0" fontId="0" fillId="0" borderId="26" xfId="0" applyBorder="1"/>
    <xf numFmtId="0" fontId="16" fillId="0" borderId="27" xfId="0" quotePrefix="1" applyFont="1" applyBorder="1"/>
    <xf numFmtId="0" fontId="16" fillId="0" borderId="26" xfId="0" quotePrefix="1" applyFont="1" applyBorder="1"/>
    <xf numFmtId="165" fontId="0" fillId="44" borderId="27" xfId="0" applyNumberFormat="1" applyFill="1" applyBorder="1"/>
    <xf numFmtId="165" fontId="0" fillId="44" borderId="26" xfId="0" applyNumberFormat="1" applyFill="1" applyBorder="1"/>
    <xf numFmtId="0" fontId="0" fillId="44" borderId="27" xfId="0" applyFill="1" applyBorder="1"/>
    <xf numFmtId="0" fontId="0" fillId="44" borderId="26" xfId="0" applyFill="1" applyBorder="1"/>
    <xf numFmtId="0" fontId="0" fillId="0" borderId="28" xfId="0" applyBorder="1"/>
    <xf numFmtId="0" fontId="0" fillId="0" borderId="24" xfId="0" applyBorder="1"/>
    <xf numFmtId="0" fontId="0" fillId="46" borderId="0" xfId="0" applyFill="1"/>
    <xf numFmtId="0" fontId="40" fillId="42" borderId="10" xfId="0" applyFont="1" applyFill="1" applyBorder="1"/>
    <xf numFmtId="0" fontId="37" fillId="0" borderId="0" xfId="0" applyFont="1" applyAlignment="1">
      <alignment wrapText="1"/>
    </xf>
    <xf numFmtId="0" fontId="37" fillId="0" borderId="0" xfId="0" applyFont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horizontal="left" wrapText="1"/>
    </xf>
    <xf numFmtId="0" fontId="38" fillId="0" borderId="0" xfId="0" applyFont="1"/>
    <xf numFmtId="0" fontId="38" fillId="0" borderId="0" xfId="0" applyFont="1" applyAlignment="1">
      <alignment horizontal="center" wrapText="1"/>
    </xf>
    <xf numFmtId="3" fontId="38" fillId="0" borderId="0" xfId="0" applyNumberFormat="1" applyFont="1" applyAlignment="1">
      <alignment horizontal="center" wrapText="1"/>
    </xf>
    <xf numFmtId="0" fontId="38" fillId="0" borderId="0" xfId="0" applyFont="1" applyAlignment="1">
      <alignment wrapText="1"/>
    </xf>
    <xf numFmtId="0" fontId="39" fillId="0" borderId="27" xfId="0" applyFont="1" applyBorder="1" applyAlignment="1">
      <alignment horizontal="center"/>
    </xf>
    <xf numFmtId="0" fontId="39" fillId="0" borderId="26" xfId="0" applyFont="1" applyBorder="1" applyAlignment="1">
      <alignment horizontal="center"/>
    </xf>
    <xf numFmtId="0" fontId="41" fillId="43" borderId="24" xfId="0" applyFont="1" applyFill="1" applyBorder="1" applyAlignment="1">
      <alignment horizontal="center"/>
    </xf>
    <xf numFmtId="0" fontId="41" fillId="43" borderId="25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42" fillId="45" borderId="23" xfId="0" applyFont="1" applyFill="1" applyBorder="1" applyAlignment="1">
      <alignment horizontal="center"/>
    </xf>
    <xf numFmtId="0" fontId="42" fillId="45" borderId="24" xfId="0" applyFont="1" applyFill="1" applyBorder="1" applyAlignment="1">
      <alignment horizontal="center"/>
    </xf>
    <xf numFmtId="0" fontId="42" fillId="45" borderId="29" xfId="0" applyFont="1" applyFill="1" applyBorder="1" applyAlignment="1">
      <alignment horizontal="center"/>
    </xf>
    <xf numFmtId="0" fontId="20" fillId="36" borderId="11" xfId="42" applyFont="1" applyFill="1" applyBorder="1" applyAlignment="1">
      <alignment horizontal="center" vertical="center"/>
    </xf>
    <xf numFmtId="0" fontId="18" fillId="36" borderId="11" xfId="42" applyFill="1" applyBorder="1" applyAlignment="1">
      <alignment horizontal="center" vertical="center"/>
    </xf>
  </cellXfs>
  <cellStyles count="26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57"/>
    <cellStyle name="Berekening" xfId="11" builtinId="22" customBuiltin="1"/>
    <cellStyle name="Check Cell" xfId="58"/>
    <cellStyle name="Comma 2" xfId="59"/>
    <cellStyle name="Controlecel" xfId="13" builtinId="23" customBuiltin="1"/>
    <cellStyle name="Explanatory Text" xfId="60"/>
    <cellStyle name="Gekoppelde cel" xfId="12" builtinId="24" customBuilti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evolgde hyperlink" xfId="221" builtinId="9" hidden="1"/>
    <cellStyle name="Gevolgde hyperlink" xfId="223" builtinId="9" hidden="1"/>
    <cellStyle name="Gevolgde hyperlink" xfId="225" builtinId="9" hidden="1"/>
    <cellStyle name="Gevolgde hyperlink" xfId="227" builtinId="9" hidden="1"/>
    <cellStyle name="Gevolgde hyperlink" xfId="229" builtinId="9" hidden="1"/>
    <cellStyle name="Gevolgde hyperlink" xfId="231" builtinId="9" hidden="1"/>
    <cellStyle name="Gevolgde hyperlink" xfId="233" builtinId="9" hidden="1"/>
    <cellStyle name="Gevolgde hyperlink" xfId="235" builtinId="9" hidden="1"/>
    <cellStyle name="Gevolgde hyperlink" xfId="237" builtinId="9" hidden="1"/>
    <cellStyle name="Gevolgde hyperlink" xfId="239" builtinId="9" hidden="1"/>
    <cellStyle name="Gevolgde hyperlink" xfId="241" builtinId="9" hidden="1"/>
    <cellStyle name="Gevolgde hyperlink" xfId="243" builtinId="9" hidden="1"/>
    <cellStyle name="Gevolgde hyperlink" xfId="245" builtinId="9" hidden="1"/>
    <cellStyle name="Gevolgde hyperlink" xfId="247" builtinId="9" hidden="1"/>
    <cellStyle name="Gevolgde hyperlink" xfId="249" builtinId="9" hidden="1"/>
    <cellStyle name="Gevolgde hyperlink" xfId="251" builtinId="9" hidden="1"/>
    <cellStyle name="Gevolgde hyperlink" xfId="253" builtinId="9" hidden="1"/>
    <cellStyle name="Gevolgde hyperlink" xfId="255" builtinId="9" hidden="1"/>
    <cellStyle name="Gevolgde hyperlink" xfId="257" builtinId="9" hidden="1"/>
    <cellStyle name="Gevolgde hyperlink" xfId="259" builtinId="9" hidden="1"/>
    <cellStyle name="Gevolgde hyperlink" xfId="261" builtinId="9" hidden="1"/>
    <cellStyle name="Gevolgde hyperlink" xfId="263" builtinId="9" hidden="1"/>
    <cellStyle name="Gevolgde hyperlink" xfId="265" builtinId="9" hidden="1"/>
    <cellStyle name="Gevolgde hyperlink" xfId="267" builtinId="9" hidden="1"/>
    <cellStyle name="Goed" xfId="6" builtinId="26" customBuiltin="1"/>
    <cellStyle name="Heading 1" xfId="61"/>
    <cellStyle name="Heading 2" xfId="62"/>
    <cellStyle name="Heading 3" xfId="63"/>
    <cellStyle name="Heading 4" xfId="64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Input" xfId="65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al" xfId="0" builtinId="0"/>
    <cellStyle name="Normaal 2" xfId="42"/>
    <cellStyle name="Normal 10" xfId="46"/>
    <cellStyle name="Normal 11" xfId="52"/>
    <cellStyle name="Normal 12" xfId="50"/>
    <cellStyle name="Normal 13" xfId="56"/>
    <cellStyle name="Normal 14" xfId="53"/>
    <cellStyle name="Normal 15" xfId="66"/>
    <cellStyle name="Normal 16" xfId="67"/>
    <cellStyle name="Normal 17" xfId="68"/>
    <cellStyle name="Normal 18" xfId="69"/>
    <cellStyle name="Normal 19" xfId="70"/>
    <cellStyle name="Normal 2" xfId="71"/>
    <cellStyle name="Normal 20" xfId="55"/>
    <cellStyle name="Normal 21" xfId="72"/>
    <cellStyle name="Normal 22" xfId="49"/>
    <cellStyle name="Normal 24" xfId="44"/>
    <cellStyle name="Normal 3" xfId="73"/>
    <cellStyle name="Normal 9 10" xfId="74"/>
    <cellStyle name="Normal_Blad1 12" xfId="45"/>
    <cellStyle name="Normal_Blad1 2" xfId="47"/>
    <cellStyle name="Normal_Blad1 4" xfId="54"/>
    <cellStyle name="Normal_Blad1 9" xfId="51"/>
    <cellStyle name="Normal_Blad1_tracks" xfId="43"/>
    <cellStyle name="Note" xfId="75"/>
    <cellStyle name="Notitie" xfId="15" builtinId="10" customBuiltin="1"/>
    <cellStyle name="Ongeldig" xfId="7" builtinId="27" customBuiltin="1"/>
    <cellStyle name="Output" xfId="76"/>
    <cellStyle name="Percent 2" xfId="77"/>
    <cellStyle name="Standaard 2" xfId="48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/>
        <i val="0"/>
        <condense val="0"/>
        <extend val="0"/>
        <color indexed="8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 enableFormatConditionsCalculation="0"/>
  <dimension ref="A1:M91"/>
  <sheetViews>
    <sheetView tabSelected="1" workbookViewId="0">
      <selection activeCell="A6" sqref="A6"/>
    </sheetView>
  </sheetViews>
  <sheetFormatPr baseColWidth="10" defaultColWidth="30.83203125" defaultRowHeight="14" x14ac:dyDescent="0"/>
  <cols>
    <col min="1" max="1" width="35" style="1" bestFit="1" customWidth="1"/>
    <col min="2" max="2" width="43.83203125" style="1" customWidth="1"/>
    <col min="3" max="3" width="18.33203125" style="1" bestFit="1" customWidth="1"/>
    <col min="4" max="4" width="11.83203125" style="1" bestFit="1" customWidth="1"/>
    <col min="5" max="5" width="16.83203125" style="1" bestFit="1" customWidth="1"/>
    <col min="6" max="6" width="12.6640625" style="1" bestFit="1" customWidth="1"/>
    <col min="7" max="8" width="11.5" style="1" customWidth="1"/>
    <col min="9" max="9" width="7.83203125" style="1" bestFit="1" customWidth="1"/>
    <col min="10" max="10" width="7.1640625" style="1" bestFit="1" customWidth="1"/>
    <col min="11" max="11" width="8.1640625" style="1" bestFit="1" customWidth="1"/>
    <col min="12" max="12" width="8.33203125" style="1" bestFit="1" customWidth="1"/>
    <col min="13" max="13" width="11.5" style="1" customWidth="1"/>
    <col min="14" max="16384" width="30.83203125" style="1"/>
  </cols>
  <sheetData>
    <row r="1" spans="1:13" ht="15" thickBot="1">
      <c r="A1" s="110" t="s">
        <v>176</v>
      </c>
      <c r="B1" s="110"/>
      <c r="C1" s="110"/>
      <c r="D1" s="110"/>
      <c r="E1" s="110"/>
      <c r="F1" s="111"/>
      <c r="G1" s="113" t="s">
        <v>177</v>
      </c>
      <c r="H1" s="114"/>
      <c r="I1" s="114"/>
      <c r="J1" s="114"/>
      <c r="K1" s="114"/>
      <c r="L1" s="115"/>
    </row>
    <row r="2" spans="1:13" ht="15" thickTop="1">
      <c r="A2" s="100" t="s">
        <v>0</v>
      </c>
      <c r="B2" s="103">
        <v>65</v>
      </c>
      <c r="C2" s="104"/>
      <c r="D2" s="104"/>
      <c r="E2" s="104"/>
      <c r="F2" s="104"/>
      <c r="G2" s="99" t="s">
        <v>114</v>
      </c>
      <c r="K2" s="88"/>
      <c r="L2" s="89"/>
    </row>
    <row r="3" spans="1:13">
      <c r="A3" s="104"/>
      <c r="B3" s="104"/>
      <c r="C3" s="104"/>
      <c r="D3" s="104"/>
      <c r="E3" s="104"/>
      <c r="F3" s="104"/>
      <c r="G3" s="2"/>
      <c r="H3" s="112" t="s">
        <v>163</v>
      </c>
      <c r="I3" s="112"/>
      <c r="J3" s="112"/>
      <c r="K3" s="108" t="s">
        <v>169</v>
      </c>
      <c r="L3" s="109"/>
    </row>
    <row r="4" spans="1:13">
      <c r="A4" s="101" t="s">
        <v>1</v>
      </c>
      <c r="B4" s="101" t="s">
        <v>2</v>
      </c>
      <c r="C4" s="101" t="s">
        <v>3</v>
      </c>
      <c r="D4" s="101" t="s">
        <v>4</v>
      </c>
      <c r="E4" s="101" t="s">
        <v>5</v>
      </c>
      <c r="F4" s="101" t="s">
        <v>6</v>
      </c>
      <c r="G4" s="71" t="s">
        <v>143</v>
      </c>
      <c r="H4" s="73" t="s">
        <v>144</v>
      </c>
      <c r="I4" s="76" t="s">
        <v>161</v>
      </c>
      <c r="J4" s="73" t="s">
        <v>145</v>
      </c>
      <c r="K4" s="90" t="s">
        <v>170</v>
      </c>
      <c r="L4" s="91" t="s">
        <v>168</v>
      </c>
    </row>
    <row r="5" spans="1:13">
      <c r="A5" s="105" t="s">
        <v>179</v>
      </c>
      <c r="B5" s="105" t="s">
        <v>154</v>
      </c>
      <c r="C5" s="105">
        <v>5</v>
      </c>
      <c r="D5" s="105">
        <v>18</v>
      </c>
      <c r="E5" s="105" t="s">
        <v>180</v>
      </c>
      <c r="F5" s="106">
        <v>22165</v>
      </c>
      <c r="G5" s="84" t="str">
        <f>B18</f>
        <v>14</v>
      </c>
      <c r="H5" s="85">
        <f>D37/G5</f>
        <v>2.3285714285714287</v>
      </c>
      <c r="I5" s="85">
        <f>H21</f>
        <v>1.3683282208588956</v>
      </c>
      <c r="J5" s="85">
        <f>H5/B35</f>
        <v>0.73081880849632908</v>
      </c>
      <c r="K5" s="92">
        <f t="shared" ref="K5:L9" si="0">E44</f>
        <v>6.7857142857142856</v>
      </c>
      <c r="L5" s="93">
        <f t="shared" si="0"/>
        <v>2.1296867118758054</v>
      </c>
    </row>
    <row r="6" spans="1:13">
      <c r="A6" s="105" t="s">
        <v>178</v>
      </c>
      <c r="B6" s="105" t="s">
        <v>154</v>
      </c>
      <c r="C6" s="105">
        <v>7</v>
      </c>
      <c r="D6" s="105">
        <v>22</v>
      </c>
      <c r="E6" s="105" t="s">
        <v>150</v>
      </c>
      <c r="F6" s="106">
        <v>21022</v>
      </c>
      <c r="G6" s="84">
        <f>B19-B18</f>
        <v>14</v>
      </c>
      <c r="H6" s="85">
        <f>D38/G6</f>
        <v>2.3857142857142857</v>
      </c>
      <c r="I6" s="85">
        <f>H29</f>
        <v>1.335553892215569</v>
      </c>
      <c r="J6" s="85">
        <f>H6/B35</f>
        <v>0.74875301238580949</v>
      </c>
      <c r="K6" s="92">
        <f t="shared" si="0"/>
        <v>6.6428571428571432</v>
      </c>
      <c r="L6" s="93">
        <f t="shared" si="0"/>
        <v>2.0848512021521044</v>
      </c>
    </row>
    <row r="7" spans="1:13">
      <c r="A7" s="105" t="s">
        <v>181</v>
      </c>
      <c r="B7" s="105" t="s">
        <v>154</v>
      </c>
      <c r="C7" s="105">
        <v>7</v>
      </c>
      <c r="D7" s="105">
        <v>21</v>
      </c>
      <c r="E7" s="105" t="s">
        <v>155</v>
      </c>
      <c r="F7" s="106">
        <v>30742</v>
      </c>
      <c r="G7" s="84">
        <f>B20-B19</f>
        <v>14</v>
      </c>
      <c r="H7" s="85">
        <f>D39/G7</f>
        <v>2.2999999999999998</v>
      </c>
      <c r="I7" s="85">
        <f>H37</f>
        <v>1.385326086956522</v>
      </c>
      <c r="J7" s="85">
        <f>H7/B35</f>
        <v>0.7218517065515887</v>
      </c>
      <c r="K7" s="92">
        <f t="shared" si="0"/>
        <v>6.6428571428571432</v>
      </c>
      <c r="L7" s="93">
        <f t="shared" si="0"/>
        <v>2.0848512021521044</v>
      </c>
    </row>
    <row r="8" spans="1:13">
      <c r="A8" s="105" t="s">
        <v>182</v>
      </c>
      <c r="B8" s="105" t="s">
        <v>154</v>
      </c>
      <c r="C8" s="105">
        <v>7</v>
      </c>
      <c r="D8" s="105">
        <v>9</v>
      </c>
      <c r="E8" s="105" t="s">
        <v>155</v>
      </c>
      <c r="F8" s="106">
        <v>30230</v>
      </c>
      <c r="G8" s="84">
        <f t="shared" ref="G8:G9" si="1">B21-B20</f>
        <v>14</v>
      </c>
      <c r="H8" s="85">
        <f>D40/G8</f>
        <v>2.4142857142857141</v>
      </c>
      <c r="I8" s="85">
        <f>H45</f>
        <v>1.3197485207100594</v>
      </c>
      <c r="J8" s="85">
        <f>H8/B35</f>
        <v>0.75772011433054964</v>
      </c>
      <c r="K8" s="92">
        <f t="shared" si="0"/>
        <v>6.6428571428571432</v>
      </c>
      <c r="L8" s="93">
        <f t="shared" si="0"/>
        <v>2.0848512021521044</v>
      </c>
    </row>
    <row r="9" spans="1:13">
      <c r="A9" s="105" t="s">
        <v>183</v>
      </c>
      <c r="B9" s="105" t="s">
        <v>154</v>
      </c>
      <c r="C9" s="105">
        <v>5</v>
      </c>
      <c r="D9" s="105">
        <v>9</v>
      </c>
      <c r="E9" s="105" t="s">
        <v>155</v>
      </c>
      <c r="F9" s="106">
        <v>23064</v>
      </c>
      <c r="G9" s="84">
        <f t="shared" si="1"/>
        <v>14</v>
      </c>
      <c r="H9" s="85">
        <f>D41/G9</f>
        <v>2.4142857142857141</v>
      </c>
      <c r="I9" s="85">
        <f>H53</f>
        <v>1.3197485207100594</v>
      </c>
      <c r="J9" s="85">
        <f>H9/B35</f>
        <v>0.75772011433054964</v>
      </c>
      <c r="K9" s="92">
        <f t="shared" si="0"/>
        <v>6.7857142857142856</v>
      </c>
      <c r="L9" s="93">
        <f t="shared" si="0"/>
        <v>2.1296867118758054</v>
      </c>
    </row>
    <row r="10" spans="1:13">
      <c r="A10" s="104"/>
      <c r="B10" s="104"/>
      <c r="C10" s="104"/>
      <c r="D10" s="104"/>
      <c r="E10" s="104"/>
      <c r="F10" s="104"/>
      <c r="G10" s="84"/>
      <c r="H10" s="85"/>
      <c r="I10" s="85"/>
      <c r="J10" s="85"/>
      <c r="K10" s="94"/>
      <c r="L10" s="95"/>
    </row>
    <row r="11" spans="1:13">
      <c r="A11" s="102" t="s">
        <v>7</v>
      </c>
      <c r="B11" s="103">
        <v>32</v>
      </c>
      <c r="C11" s="104"/>
      <c r="D11" s="104"/>
      <c r="E11" s="104"/>
      <c r="F11" s="104"/>
      <c r="G11" s="84">
        <f>B34-B22</f>
        <v>10</v>
      </c>
      <c r="H11" s="85">
        <f>D42/G11</f>
        <v>2.4</v>
      </c>
      <c r="I11" s="85">
        <f>H59</f>
        <v>1.3276041666666669</v>
      </c>
      <c r="J11" s="85">
        <f>H11/B35</f>
        <v>0.75323656335817957</v>
      </c>
      <c r="K11" s="92">
        <f>E49</f>
        <v>6.8</v>
      </c>
      <c r="L11" s="93">
        <f>F49</f>
        <v>2.1341702628481753</v>
      </c>
    </row>
    <row r="12" spans="1:13" ht="15" thickBot="1">
      <c r="A12" s="107"/>
      <c r="B12" s="107"/>
      <c r="C12" s="104"/>
      <c r="D12" s="104"/>
      <c r="E12" s="104"/>
      <c r="F12" s="104"/>
      <c r="G12" s="86"/>
      <c r="H12" s="97"/>
      <c r="I12" s="97"/>
      <c r="J12" s="97"/>
      <c r="K12" s="96"/>
      <c r="L12" s="87"/>
    </row>
    <row r="13" spans="1:13" ht="15" thickTop="1">
      <c r="A13" s="102" t="s">
        <v>8</v>
      </c>
      <c r="B13" s="103">
        <v>26</v>
      </c>
      <c r="C13" s="104"/>
      <c r="D13" s="104"/>
      <c r="E13" s="104"/>
      <c r="F13" s="104"/>
      <c r="G13" s="68">
        <f>G5+G6+G7+G8+G9+G11</f>
        <v>80</v>
      </c>
      <c r="H13" s="79"/>
      <c r="I13" s="79"/>
      <c r="J13" s="79"/>
      <c r="K13" s="79"/>
      <c r="L13" s="79"/>
      <c r="M13" s="72"/>
    </row>
    <row r="14" spans="1:13">
      <c r="A14" s="98"/>
      <c r="B14" s="98"/>
      <c r="C14" s="98"/>
      <c r="D14" s="98"/>
      <c r="E14" s="98"/>
      <c r="F14" s="98"/>
      <c r="G14" s="2"/>
    </row>
    <row r="15" spans="1:13">
      <c r="A15" s="98"/>
      <c r="B15" s="98"/>
      <c r="C15" s="98"/>
      <c r="D15" s="98"/>
      <c r="E15" s="98"/>
      <c r="F15" s="98"/>
      <c r="G15" s="2"/>
    </row>
    <row r="16" spans="1:13" ht="15" thickBot="1">
      <c r="A16" s="98"/>
      <c r="B16" s="98"/>
      <c r="C16" s="98"/>
      <c r="D16" s="98"/>
      <c r="E16" s="98"/>
      <c r="F16" s="98"/>
      <c r="G16" s="2" t="s">
        <v>157</v>
      </c>
      <c r="H16" s="1">
        <f>B32</f>
        <v>65</v>
      </c>
    </row>
    <row r="17" spans="1:8" ht="15" thickTop="1">
      <c r="A17" s="65"/>
      <c r="B17" s="65" t="s">
        <v>136</v>
      </c>
      <c r="C17" s="65" t="s">
        <v>137</v>
      </c>
      <c r="D17" s="65" t="s">
        <v>138</v>
      </c>
      <c r="E17" s="65" t="s">
        <v>141</v>
      </c>
      <c r="F17" s="66"/>
      <c r="G17" s="2" t="s">
        <v>158</v>
      </c>
      <c r="H17" s="67">
        <f>E18</f>
        <v>18</v>
      </c>
    </row>
    <row r="18" spans="1:8">
      <c r="A18" s="1" t="str">
        <f>RIGHT(A5,4)</f>
        <v>14):</v>
      </c>
      <c r="B18" s="67" t="str">
        <f t="array" ref="B18">MID(A18,MATCH(TRUE,ISNUMBER(1*MID(A18,ROW($1:$9),1)),0),COUNT(1*MID(A18,ROW($1:$9),1)))</f>
        <v>14</v>
      </c>
      <c r="C18" s="69" t="str">
        <f>LEFT(E5,3)</f>
        <v xml:space="preserve">73 </v>
      </c>
      <c r="D18" s="70">
        <f>C5/100</f>
        <v>0.05</v>
      </c>
      <c r="E18" s="67">
        <f>D5</f>
        <v>18</v>
      </c>
      <c r="G18" s="2" t="s">
        <v>141</v>
      </c>
      <c r="H18" s="1">
        <f>B37</f>
        <v>32.4</v>
      </c>
    </row>
    <row r="19" spans="1:8">
      <c r="A19" s="1" t="str">
        <f>RIGHT(A6,4)</f>
        <v>28):</v>
      </c>
      <c r="B19" s="67" t="str">
        <f>LEFT(A19,2)</f>
        <v>28</v>
      </c>
      <c r="C19" s="69" t="str">
        <f>LEFT(E6,2)</f>
        <v>70</v>
      </c>
      <c r="D19" s="70">
        <f t="shared" ref="D19:D22" si="2">C6/100</f>
        <v>7.0000000000000007E-2</v>
      </c>
      <c r="E19" s="67">
        <f>D6</f>
        <v>22</v>
      </c>
      <c r="G19" s="2" t="s">
        <v>156</v>
      </c>
      <c r="H19" s="1">
        <f>H16-H18</f>
        <v>32.6</v>
      </c>
    </row>
    <row r="20" spans="1:8">
      <c r="A20" s="1" t="str">
        <f>RIGHT(A7,4)</f>
        <v>42):</v>
      </c>
      <c r="B20" s="67" t="str">
        <f>LEFT(A20,2)</f>
        <v>42</v>
      </c>
      <c r="C20" s="69" t="str">
        <f>LEFT(E7,2)</f>
        <v>50</v>
      </c>
      <c r="D20" s="70">
        <f t="shared" si="2"/>
        <v>7.0000000000000007E-2</v>
      </c>
      <c r="E20" s="67">
        <f>D7</f>
        <v>21</v>
      </c>
      <c r="G20" s="71" t="s">
        <v>159</v>
      </c>
      <c r="H20" s="1">
        <f>B18*B35</f>
        <v>44.607500000000002</v>
      </c>
    </row>
    <row r="21" spans="1:8">
      <c r="A21" s="1" t="str">
        <f t="shared" ref="A21:A22" si="3">RIGHT(A8,4)</f>
        <v>56):</v>
      </c>
      <c r="B21" s="67" t="str">
        <f t="shared" ref="B21:B22" si="4">LEFT(A21,2)</f>
        <v>56</v>
      </c>
      <c r="C21" s="69" t="str">
        <f t="shared" ref="C21:C22" si="5">LEFT(E8,2)</f>
        <v>50</v>
      </c>
      <c r="D21" s="70">
        <f t="shared" si="2"/>
        <v>7.0000000000000007E-2</v>
      </c>
      <c r="E21" s="67">
        <f t="shared" ref="E21:E22" si="6">D8</f>
        <v>9</v>
      </c>
      <c r="G21" s="2" t="s">
        <v>160</v>
      </c>
      <c r="H21" s="1">
        <f>H20/(H16-H18)</f>
        <v>1.3683282208588956</v>
      </c>
    </row>
    <row r="22" spans="1:8">
      <c r="A22" s="1" t="str">
        <f t="shared" si="3"/>
        <v>70):</v>
      </c>
      <c r="B22" s="67" t="str">
        <f t="shared" si="4"/>
        <v>70</v>
      </c>
      <c r="C22" s="69" t="str">
        <f t="shared" si="5"/>
        <v>50</v>
      </c>
      <c r="D22" s="70">
        <f t="shared" si="2"/>
        <v>0.05</v>
      </c>
      <c r="E22" s="67">
        <f t="shared" si="6"/>
        <v>9</v>
      </c>
      <c r="G22" s="2"/>
    </row>
    <row r="23" spans="1:8">
      <c r="B23" s="67"/>
      <c r="C23" s="69"/>
      <c r="D23" s="70"/>
      <c r="E23" s="67"/>
      <c r="G23" s="2" t="s">
        <v>148</v>
      </c>
      <c r="H23" s="69"/>
    </row>
    <row r="24" spans="1:8">
      <c r="A24" s="1" t="s">
        <v>141</v>
      </c>
      <c r="B24" s="69">
        <f>B13</f>
        <v>26</v>
      </c>
      <c r="G24" s="2" t="s">
        <v>162</v>
      </c>
      <c r="H24" s="69" t="str">
        <f>C18</f>
        <v xml:space="preserve">73 </v>
      </c>
    </row>
    <row r="25" spans="1:8">
      <c r="A25" s="1" t="s">
        <v>165</v>
      </c>
      <c r="B25" s="69">
        <f>C5</f>
        <v>5</v>
      </c>
      <c r="G25" s="2" t="s">
        <v>141</v>
      </c>
      <c r="H25" s="67">
        <f>E19</f>
        <v>22</v>
      </c>
    </row>
    <row r="26" spans="1:8">
      <c r="A26" s="1" t="s">
        <v>171</v>
      </c>
      <c r="B26" s="69">
        <f>C6</f>
        <v>7</v>
      </c>
      <c r="G26" s="82" t="s">
        <v>141</v>
      </c>
      <c r="H26" s="1">
        <f>B38</f>
        <v>39.6</v>
      </c>
    </row>
    <row r="27" spans="1:8">
      <c r="A27" s="1" t="s">
        <v>172</v>
      </c>
      <c r="B27" s="69">
        <f>C7</f>
        <v>7</v>
      </c>
      <c r="G27" s="82" t="s">
        <v>156</v>
      </c>
      <c r="H27" s="67">
        <f>H24-H26</f>
        <v>33.4</v>
      </c>
    </row>
    <row r="28" spans="1:8">
      <c r="A28" s="1" t="s">
        <v>174</v>
      </c>
      <c r="B28" s="69">
        <f>C8</f>
        <v>7</v>
      </c>
      <c r="G28" s="83" t="s">
        <v>159</v>
      </c>
      <c r="H28" s="1">
        <f>(B19-B18)*B35</f>
        <v>44.607500000000002</v>
      </c>
    </row>
    <row r="29" spans="1:8">
      <c r="A29" s="1" t="s">
        <v>175</v>
      </c>
      <c r="B29" s="69">
        <f>C9</f>
        <v>5</v>
      </c>
      <c r="G29" s="82" t="s">
        <v>160</v>
      </c>
      <c r="H29" s="1">
        <f>H28/(H24-H26)</f>
        <v>1.335553892215569</v>
      </c>
    </row>
    <row r="30" spans="1:8">
      <c r="A30" s="1" t="s">
        <v>142</v>
      </c>
      <c r="B30" s="69">
        <f>B11</f>
        <v>32</v>
      </c>
      <c r="D30" s="70"/>
      <c r="G30" s="2"/>
    </row>
    <row r="31" spans="1:8">
      <c r="D31" s="70"/>
      <c r="G31" s="2" t="s">
        <v>153</v>
      </c>
      <c r="H31" s="69"/>
    </row>
    <row r="32" spans="1:8">
      <c r="A32" s="1" t="s">
        <v>146</v>
      </c>
      <c r="B32" s="1">
        <f>B2</f>
        <v>65</v>
      </c>
      <c r="D32" s="70"/>
      <c r="G32" s="2" t="s">
        <v>162</v>
      </c>
      <c r="H32" s="69" t="str">
        <f>C19</f>
        <v>70</v>
      </c>
    </row>
    <row r="33" spans="1:8">
      <c r="G33" s="2" t="s">
        <v>141</v>
      </c>
      <c r="H33" s="67">
        <f>E20</f>
        <v>21</v>
      </c>
    </row>
    <row r="34" spans="1:8">
      <c r="A34" s="1" t="s">
        <v>139</v>
      </c>
      <c r="B34" s="1">
        <f>VLOOKUP(G2,Tracks!D2:V56,4)</f>
        <v>80</v>
      </c>
      <c r="G34" s="82" t="s">
        <v>141</v>
      </c>
      <c r="H34" s="1">
        <f>B39</f>
        <v>37.800000000000004</v>
      </c>
    </row>
    <row r="35" spans="1:8">
      <c r="A35" s="1" t="s">
        <v>140</v>
      </c>
      <c r="B35" s="1">
        <f>VLOOKUP(G2,Tracks!D2:V56,5)</f>
        <v>3.1862500000000002</v>
      </c>
      <c r="G35" s="82" t="s">
        <v>156</v>
      </c>
      <c r="H35" s="69">
        <f>H32-H34</f>
        <v>32.199999999999996</v>
      </c>
    </row>
    <row r="36" spans="1:8">
      <c r="G36" s="83" t="s">
        <v>159</v>
      </c>
      <c r="H36" s="1">
        <f>(B20-B19)*B35</f>
        <v>44.607500000000002</v>
      </c>
    </row>
    <row r="37" spans="1:8">
      <c r="A37" s="1" t="s">
        <v>147</v>
      </c>
      <c r="B37" s="1">
        <f>1.8*E18</f>
        <v>32.4</v>
      </c>
      <c r="D37" s="67">
        <f>B32-B37</f>
        <v>32.6</v>
      </c>
      <c r="G37" s="82" t="s">
        <v>160</v>
      </c>
      <c r="H37" s="1">
        <f>H36/(H32-H34)</f>
        <v>1.385326086956522</v>
      </c>
    </row>
    <row r="38" spans="1:8">
      <c r="A38" s="1" t="s">
        <v>148</v>
      </c>
      <c r="B38" s="1">
        <f>1.8*E19</f>
        <v>39.6</v>
      </c>
      <c r="D38" s="67">
        <f>C18-B38</f>
        <v>33.4</v>
      </c>
      <c r="G38" s="2"/>
    </row>
    <row r="39" spans="1:8">
      <c r="A39" s="1" t="s">
        <v>153</v>
      </c>
      <c r="B39" s="1">
        <f>1.8*E20</f>
        <v>37.800000000000004</v>
      </c>
      <c r="D39" s="67">
        <f>C19-B39</f>
        <v>32.199999999999996</v>
      </c>
      <c r="G39" s="2" t="s">
        <v>151</v>
      </c>
      <c r="H39" s="69"/>
    </row>
    <row r="40" spans="1:8">
      <c r="A40" s="1" t="s">
        <v>151</v>
      </c>
      <c r="B40" s="1">
        <f>1.8*E21</f>
        <v>16.2</v>
      </c>
      <c r="D40" s="67">
        <f>C20-B40</f>
        <v>33.799999999999997</v>
      </c>
      <c r="G40" s="2" t="s">
        <v>162</v>
      </c>
      <c r="H40" s="69" t="str">
        <f>C20</f>
        <v>50</v>
      </c>
    </row>
    <row r="41" spans="1:8">
      <c r="A41" s="1" t="s">
        <v>152</v>
      </c>
      <c r="B41" s="1">
        <f>1.8*E22</f>
        <v>16.2</v>
      </c>
      <c r="D41" s="67">
        <f>C21-B41</f>
        <v>33.799999999999997</v>
      </c>
      <c r="G41" s="2" t="s">
        <v>141</v>
      </c>
      <c r="H41" s="67">
        <f>E21</f>
        <v>9</v>
      </c>
    </row>
    <row r="42" spans="1:8" ht="15" thickBot="1">
      <c r="A42" s="1" t="s">
        <v>149</v>
      </c>
      <c r="B42" s="69"/>
      <c r="D42" s="67">
        <f>C22-B24</f>
        <v>24</v>
      </c>
      <c r="G42" s="82" t="s">
        <v>141</v>
      </c>
      <c r="H42" s="1">
        <f>B40</f>
        <v>16.2</v>
      </c>
    </row>
    <row r="43" spans="1:8">
      <c r="A43" s="77"/>
      <c r="B43" s="77" t="s">
        <v>136</v>
      </c>
      <c r="C43" s="77" t="s">
        <v>164</v>
      </c>
      <c r="D43" s="80" t="s">
        <v>166</v>
      </c>
      <c r="E43" s="80" t="s">
        <v>167</v>
      </c>
      <c r="F43" s="80" t="s">
        <v>168</v>
      </c>
      <c r="G43" s="82" t="s">
        <v>156</v>
      </c>
      <c r="H43" s="69">
        <f>H40-H42</f>
        <v>33.799999999999997</v>
      </c>
    </row>
    <row r="44" spans="1:8">
      <c r="A44" s="78" t="s">
        <v>173</v>
      </c>
      <c r="B44" s="81" t="str">
        <f>B18</f>
        <v>14</v>
      </c>
      <c r="C44" s="67">
        <v>35</v>
      </c>
      <c r="D44" s="69">
        <f t="shared" ref="D44:D49" si="7">100-B25</f>
        <v>95</v>
      </c>
      <c r="E44" s="74">
        <f t="shared" ref="E44:E49" si="8">D44/B44</f>
        <v>6.7857142857142856</v>
      </c>
      <c r="F44" s="74">
        <f>E44/B35</f>
        <v>2.1296867118758054</v>
      </c>
      <c r="G44" s="83" t="s">
        <v>159</v>
      </c>
      <c r="H44" s="1">
        <f>(B21-B20)*B35</f>
        <v>44.607500000000002</v>
      </c>
    </row>
    <row r="45" spans="1:8">
      <c r="A45" s="78" t="s">
        <v>148</v>
      </c>
      <c r="B45" s="81">
        <f>B19-B18</f>
        <v>14</v>
      </c>
      <c r="C45" s="67">
        <v>32.590000000000003</v>
      </c>
      <c r="D45" s="69">
        <f t="shared" si="7"/>
        <v>93</v>
      </c>
      <c r="E45" s="74">
        <f t="shared" si="8"/>
        <v>6.6428571428571432</v>
      </c>
      <c r="F45" s="74">
        <f>E45/B35</f>
        <v>2.0848512021521044</v>
      </c>
      <c r="G45" s="82" t="s">
        <v>160</v>
      </c>
      <c r="H45" s="1">
        <f>H44/(H40-H42)</f>
        <v>1.3197485207100594</v>
      </c>
    </row>
    <row r="46" spans="1:8">
      <c r="A46" s="78" t="s">
        <v>153</v>
      </c>
      <c r="B46" s="81">
        <f>B20-B19</f>
        <v>14</v>
      </c>
      <c r="C46" s="67">
        <v>33.04</v>
      </c>
      <c r="D46" s="69">
        <f t="shared" si="7"/>
        <v>93</v>
      </c>
      <c r="E46" s="74">
        <f t="shared" si="8"/>
        <v>6.6428571428571432</v>
      </c>
      <c r="F46" s="74">
        <f>E46/B35</f>
        <v>2.0848512021521044</v>
      </c>
      <c r="G46" s="2"/>
    </row>
    <row r="47" spans="1:8">
      <c r="A47" s="78" t="s">
        <v>151</v>
      </c>
      <c r="B47" s="81">
        <f>B21-B20</f>
        <v>14</v>
      </c>
      <c r="C47" s="67">
        <v>30.6</v>
      </c>
      <c r="D47" s="69">
        <f t="shared" si="7"/>
        <v>93</v>
      </c>
      <c r="E47" s="74">
        <f t="shared" si="8"/>
        <v>6.6428571428571432</v>
      </c>
      <c r="F47" s="74">
        <f>E47/B35</f>
        <v>2.0848512021521044</v>
      </c>
      <c r="G47" s="2" t="s">
        <v>152</v>
      </c>
      <c r="H47" s="69"/>
    </row>
    <row r="48" spans="1:8">
      <c r="A48" s="75" t="s">
        <v>152</v>
      </c>
      <c r="B48" s="81">
        <f>B22-B21</f>
        <v>14</v>
      </c>
      <c r="C48" s="67">
        <v>30.6</v>
      </c>
      <c r="D48" s="69">
        <f t="shared" si="7"/>
        <v>95</v>
      </c>
      <c r="E48" s="74">
        <f t="shared" si="8"/>
        <v>6.7857142857142856</v>
      </c>
      <c r="F48" s="74">
        <f>E48/B35</f>
        <v>2.1296867118758054</v>
      </c>
      <c r="G48" s="2" t="s">
        <v>162</v>
      </c>
      <c r="H48" s="69" t="str">
        <f>C21</f>
        <v>50</v>
      </c>
    </row>
    <row r="49" spans="1:8">
      <c r="A49" s="78" t="s">
        <v>149</v>
      </c>
      <c r="B49" s="81">
        <f>B34-B22</f>
        <v>10</v>
      </c>
      <c r="C49" s="67">
        <v>32</v>
      </c>
      <c r="D49" s="69">
        <f t="shared" si="7"/>
        <v>68</v>
      </c>
      <c r="E49" s="74">
        <f t="shared" si="8"/>
        <v>6.8</v>
      </c>
      <c r="F49" s="74">
        <f>E49/B35</f>
        <v>2.1341702628481753</v>
      </c>
      <c r="G49" s="2" t="s">
        <v>141</v>
      </c>
      <c r="H49" s="67">
        <f>E22</f>
        <v>9</v>
      </c>
    </row>
    <row r="50" spans="1:8">
      <c r="B50" s="69">
        <f>B44+B45+B46+B47+B48+B49</f>
        <v>80</v>
      </c>
      <c r="G50" s="82" t="s">
        <v>141</v>
      </c>
      <c r="H50" s="1">
        <f>B41</f>
        <v>16.2</v>
      </c>
    </row>
    <row r="51" spans="1:8">
      <c r="G51" s="82" t="s">
        <v>156</v>
      </c>
      <c r="H51" s="69">
        <f>H48-H50</f>
        <v>33.799999999999997</v>
      </c>
    </row>
    <row r="52" spans="1:8">
      <c r="G52" s="83" t="s">
        <v>159</v>
      </c>
      <c r="H52" s="1">
        <f>(B22-B21)*B35</f>
        <v>44.607500000000002</v>
      </c>
    </row>
    <row r="53" spans="1:8">
      <c r="G53" s="82" t="s">
        <v>160</v>
      </c>
      <c r="H53" s="1">
        <f>H52/(H48-H50)</f>
        <v>1.3197485207100594</v>
      </c>
    </row>
    <row r="54" spans="1:8">
      <c r="G54" s="2"/>
    </row>
    <row r="55" spans="1:8">
      <c r="G55" s="2" t="s">
        <v>149</v>
      </c>
      <c r="H55" s="69" t="str">
        <f>C22</f>
        <v>50</v>
      </c>
    </row>
    <row r="56" spans="1:8">
      <c r="G56" s="2" t="s">
        <v>141</v>
      </c>
      <c r="H56" s="69">
        <f>B24</f>
        <v>26</v>
      </c>
    </row>
    <row r="57" spans="1:8">
      <c r="G57" s="2" t="s">
        <v>136</v>
      </c>
      <c r="H57" s="67">
        <f>(B34-B22)</f>
        <v>10</v>
      </c>
    </row>
    <row r="58" spans="1:8">
      <c r="G58" s="71" t="s">
        <v>159</v>
      </c>
      <c r="H58" s="67">
        <f>H57*B35</f>
        <v>31.862500000000004</v>
      </c>
    </row>
    <row r="59" spans="1:8">
      <c r="G59" s="2" t="s">
        <v>160</v>
      </c>
      <c r="H59" s="1">
        <f>H58/(H55-H56)</f>
        <v>1.3276041666666669</v>
      </c>
    </row>
    <row r="90" spans="7:7">
      <c r="G90" s="79"/>
    </row>
    <row r="91" spans="7:7">
      <c r="G91" s="79"/>
    </row>
  </sheetData>
  <mergeCells count="5">
    <mergeCell ref="A12:B12"/>
    <mergeCell ref="H3:J3"/>
    <mergeCell ref="K3:L3"/>
    <mergeCell ref="A1:F1"/>
    <mergeCell ref="G1:L1"/>
  </mergeCells>
  <pageMargins left="0.7" right="0.7" top="0.75" bottom="0.75" header="0.3" footer="0.3"/>
  <pageSetup paperSize="9" orientation="portrait" horizontalDpi="4294967292" verticalDpi="429496729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Tracks!$D$2:$D$57</xm:f>
          </x14:formula1>
          <xm:sqref>G2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 enableFormatConditionsCalculation="0"/>
  <dimension ref="A1:W63"/>
  <sheetViews>
    <sheetView workbookViewId="0">
      <pane ySplit="1" topLeftCell="A2" activePane="bottomLeft" state="frozen"/>
      <selection activeCell="BO33" sqref="BO33"/>
      <selection pane="bottomLeft" activeCell="AD9" sqref="AD9"/>
    </sheetView>
  </sheetViews>
  <sheetFormatPr baseColWidth="10" defaultColWidth="9.1640625" defaultRowHeight="12.75" customHeight="1" outlineLevelCol="1" x14ac:dyDescent="0"/>
  <cols>
    <col min="1" max="1" width="8.6640625" style="59" bestFit="1" customWidth="1"/>
    <col min="2" max="3" width="8.5" style="59" customWidth="1"/>
    <col min="4" max="4" width="12.6640625" style="64" bestFit="1" customWidth="1"/>
    <col min="5" max="5" width="11.5" style="18" customWidth="1" outlineLevel="1"/>
    <col min="6" max="6" width="6.83203125" style="60" customWidth="1" outlineLevel="1"/>
    <col min="7" max="7" width="4" style="18" customWidth="1" outlineLevel="1"/>
    <col min="8" max="8" width="8.33203125" style="61" customWidth="1" outlineLevel="1"/>
    <col min="9" max="9" width="6.33203125" style="18" customWidth="1" outlineLevel="1"/>
    <col min="10" max="10" width="7.6640625" style="18" customWidth="1" outlineLevel="1"/>
    <col min="11" max="13" width="4" style="59" customWidth="1"/>
    <col min="14" max="16" width="4" style="62" customWidth="1"/>
    <col min="17" max="17" width="8.33203125" style="18" bestFit="1" customWidth="1"/>
    <col min="18" max="18" width="8.1640625" style="18" bestFit="1" customWidth="1"/>
    <col min="19" max="19" width="9" style="18" bestFit="1" customWidth="1"/>
    <col min="20" max="20" width="8" style="18" bestFit="1" customWidth="1"/>
    <col min="21" max="22" width="7.6640625" style="18" bestFit="1" customWidth="1"/>
    <col min="23" max="16384" width="9.1640625" style="18"/>
  </cols>
  <sheetData>
    <row r="1" spans="1:23" s="10" customFormat="1" ht="12.75" customHeight="1">
      <c r="A1" s="3" t="s">
        <v>9</v>
      </c>
      <c r="B1" s="3" t="s">
        <v>10</v>
      </c>
      <c r="C1" s="4" t="s">
        <v>11</v>
      </c>
      <c r="D1" s="5" t="s">
        <v>12</v>
      </c>
      <c r="E1" s="5" t="s">
        <v>13</v>
      </c>
      <c r="F1" s="6" t="s">
        <v>14</v>
      </c>
      <c r="G1" s="5" t="s">
        <v>15</v>
      </c>
      <c r="H1" s="7" t="s">
        <v>16</v>
      </c>
      <c r="I1" s="5" t="s">
        <v>17</v>
      </c>
      <c r="J1" s="5" t="s">
        <v>18</v>
      </c>
      <c r="K1" s="8" t="s">
        <v>19</v>
      </c>
      <c r="L1" s="8" t="s">
        <v>20</v>
      </c>
      <c r="M1" s="8" t="s">
        <v>21</v>
      </c>
      <c r="N1" s="9" t="s">
        <v>22</v>
      </c>
      <c r="O1" s="9" t="s">
        <v>23</v>
      </c>
      <c r="P1" s="9" t="s">
        <v>24</v>
      </c>
      <c r="Q1" s="5" t="s">
        <v>25</v>
      </c>
      <c r="R1" s="5" t="s">
        <v>26</v>
      </c>
      <c r="S1" s="5" t="s">
        <v>27</v>
      </c>
      <c r="T1" s="5" t="s">
        <v>28</v>
      </c>
      <c r="U1" s="5" t="s">
        <v>29</v>
      </c>
      <c r="V1" s="5" t="s">
        <v>30</v>
      </c>
    </row>
    <row r="2" spans="1:23" ht="12.75" customHeight="1">
      <c r="A2" s="11"/>
      <c r="B2" s="11"/>
      <c r="C2" s="11"/>
      <c r="D2" s="12" t="s">
        <v>31</v>
      </c>
      <c r="E2" s="12" t="s">
        <v>32</v>
      </c>
      <c r="F2" s="13">
        <v>307.10000000000002</v>
      </c>
      <c r="G2" s="12">
        <v>71</v>
      </c>
      <c r="H2" s="14">
        <f>F2/G2</f>
        <v>4.3253521126760566</v>
      </c>
      <c r="I2" s="12">
        <v>9</v>
      </c>
      <c r="J2" s="12">
        <v>21</v>
      </c>
      <c r="K2" s="15">
        <v>13</v>
      </c>
      <c r="L2" s="15">
        <v>8</v>
      </c>
      <c r="M2" s="15">
        <v>9</v>
      </c>
      <c r="N2" s="16">
        <f t="shared" ref="N2:P43" si="0">K2/SUM($K2:$M2)</f>
        <v>0.43333333333333335</v>
      </c>
      <c r="O2" s="16">
        <f t="shared" si="0"/>
        <v>0.26666666666666666</v>
      </c>
      <c r="P2" s="16">
        <f t="shared" si="0"/>
        <v>0.3</v>
      </c>
      <c r="Q2" s="12" t="s">
        <v>33</v>
      </c>
      <c r="R2" s="12" t="s">
        <v>34</v>
      </c>
      <c r="S2" s="12" t="s">
        <v>35</v>
      </c>
      <c r="T2" s="12" t="s">
        <v>36</v>
      </c>
      <c r="U2" s="12" t="s">
        <v>35</v>
      </c>
      <c r="V2" s="12" t="s">
        <v>33</v>
      </c>
      <c r="W2" s="17"/>
    </row>
    <row r="3" spans="1:23" ht="12.75" customHeight="1">
      <c r="A3" s="11"/>
      <c r="B3" s="11"/>
      <c r="C3" s="11"/>
      <c r="D3" s="19" t="s">
        <v>37</v>
      </c>
      <c r="E3" s="19" t="s">
        <v>38</v>
      </c>
      <c r="F3" s="20">
        <v>298.60000000000002</v>
      </c>
      <c r="G3" s="19">
        <v>79</v>
      </c>
      <c r="H3" s="14">
        <f t="shared" ref="H3:H56" si="1">F3/G3</f>
        <v>3.7797468354430381</v>
      </c>
      <c r="I3" s="19">
        <v>12</v>
      </c>
      <c r="J3" s="19">
        <v>19.5</v>
      </c>
      <c r="K3" s="21">
        <v>8</v>
      </c>
      <c r="L3" s="21">
        <v>9</v>
      </c>
      <c r="M3" s="21">
        <v>10</v>
      </c>
      <c r="N3" s="16">
        <f t="shared" si="0"/>
        <v>0.29629629629629628</v>
      </c>
      <c r="O3" s="16">
        <f t="shared" si="0"/>
        <v>0.33333333333333331</v>
      </c>
      <c r="P3" s="16">
        <f t="shared" si="0"/>
        <v>0.37037037037037035</v>
      </c>
      <c r="Q3" s="19" t="s">
        <v>35</v>
      </c>
      <c r="R3" s="19" t="s">
        <v>39</v>
      </c>
      <c r="S3" s="19" t="s">
        <v>35</v>
      </c>
      <c r="T3" s="19" t="s">
        <v>33</v>
      </c>
      <c r="U3" s="12" t="s">
        <v>35</v>
      </c>
      <c r="V3" s="12" t="s">
        <v>33</v>
      </c>
      <c r="W3" s="17"/>
    </row>
    <row r="4" spans="1:23" ht="12.75" customHeight="1">
      <c r="A4" s="11"/>
      <c r="B4" s="11"/>
      <c r="C4" s="11"/>
      <c r="D4" s="22" t="s">
        <v>40</v>
      </c>
      <c r="E4" s="22" t="s">
        <v>41</v>
      </c>
      <c r="F4" s="23">
        <v>243.2</v>
      </c>
      <c r="G4" s="22">
        <v>80</v>
      </c>
      <c r="H4" s="14">
        <f t="shared" si="1"/>
        <v>3.04</v>
      </c>
      <c r="I4" s="22">
        <v>10</v>
      </c>
      <c r="J4" s="23">
        <v>11.5</v>
      </c>
      <c r="K4" s="24">
        <v>5</v>
      </c>
      <c r="L4" s="24">
        <v>10</v>
      </c>
      <c r="M4" s="24">
        <v>7</v>
      </c>
      <c r="N4" s="16">
        <f t="shared" si="0"/>
        <v>0.22727272727272727</v>
      </c>
      <c r="O4" s="16">
        <f t="shared" si="0"/>
        <v>0.45454545454545453</v>
      </c>
      <c r="P4" s="16">
        <f t="shared" si="0"/>
        <v>0.31818181818181818</v>
      </c>
      <c r="Q4" s="22" t="s">
        <v>36</v>
      </c>
      <c r="R4" s="22" t="s">
        <v>42</v>
      </c>
      <c r="S4" s="22" t="s">
        <v>43</v>
      </c>
      <c r="T4" s="22" t="s">
        <v>35</v>
      </c>
      <c r="U4" s="22" t="s">
        <v>36</v>
      </c>
      <c r="V4" s="12" t="s">
        <v>42</v>
      </c>
      <c r="W4" s="17"/>
    </row>
    <row r="5" spans="1:23" ht="12.75" customHeight="1">
      <c r="A5" s="11"/>
      <c r="B5" s="11"/>
      <c r="C5" s="11"/>
      <c r="D5" s="25" t="s">
        <v>44</v>
      </c>
      <c r="E5" s="25" t="s">
        <v>45</v>
      </c>
      <c r="F5" s="26">
        <v>281.8</v>
      </c>
      <c r="G5" s="25">
        <v>70</v>
      </c>
      <c r="H5" s="14">
        <f t="shared" si="1"/>
        <v>4.0257142857142858</v>
      </c>
      <c r="I5" s="25">
        <v>10</v>
      </c>
      <c r="J5" s="25">
        <v>13.5</v>
      </c>
      <c r="K5" s="27">
        <v>9</v>
      </c>
      <c r="L5" s="27">
        <v>11</v>
      </c>
      <c r="M5" s="27">
        <v>9</v>
      </c>
      <c r="N5" s="16">
        <f t="shared" si="0"/>
        <v>0.31034482758620691</v>
      </c>
      <c r="O5" s="16">
        <f t="shared" si="0"/>
        <v>0.37931034482758619</v>
      </c>
      <c r="P5" s="16">
        <f t="shared" si="0"/>
        <v>0.31034482758620691</v>
      </c>
      <c r="Q5" s="25" t="s">
        <v>33</v>
      </c>
      <c r="R5" s="25" t="s">
        <v>46</v>
      </c>
      <c r="S5" s="25" t="s">
        <v>43</v>
      </c>
      <c r="T5" s="25" t="s">
        <v>36</v>
      </c>
      <c r="U5" s="25" t="s">
        <v>35</v>
      </c>
      <c r="V5" s="12" t="s">
        <v>33</v>
      </c>
      <c r="W5" s="17"/>
    </row>
    <row r="6" spans="1:23" ht="12.75" customHeight="1">
      <c r="A6" s="11"/>
      <c r="B6" s="11"/>
      <c r="C6" s="11"/>
      <c r="D6" s="22" t="s">
        <v>47</v>
      </c>
      <c r="E6" s="22" t="s">
        <v>48</v>
      </c>
      <c r="F6" s="23">
        <v>308.89999999999998</v>
      </c>
      <c r="G6" s="22">
        <v>56</v>
      </c>
      <c r="H6" s="14">
        <f t="shared" si="1"/>
        <v>5.5160714285714283</v>
      </c>
      <c r="I6" s="22">
        <v>20</v>
      </c>
      <c r="J6" s="23">
        <v>17.5</v>
      </c>
      <c r="K6" s="24">
        <v>11</v>
      </c>
      <c r="L6" s="24">
        <v>18</v>
      </c>
      <c r="M6" s="24">
        <v>10</v>
      </c>
      <c r="N6" s="16">
        <f t="shared" si="0"/>
        <v>0.28205128205128205</v>
      </c>
      <c r="O6" s="16">
        <f t="shared" si="0"/>
        <v>0.46153846153846156</v>
      </c>
      <c r="P6" s="16">
        <f t="shared" si="0"/>
        <v>0.25641025641025639</v>
      </c>
      <c r="Q6" s="22" t="s">
        <v>35</v>
      </c>
      <c r="R6" s="22" t="s">
        <v>34</v>
      </c>
      <c r="S6" s="22" t="s">
        <v>39</v>
      </c>
      <c r="T6" s="22" t="s">
        <v>35</v>
      </c>
      <c r="U6" s="22" t="s">
        <v>35</v>
      </c>
      <c r="V6" s="12" t="s">
        <v>36</v>
      </c>
      <c r="W6" s="17"/>
    </row>
    <row r="7" spans="1:23" ht="12.75" customHeight="1">
      <c r="A7" s="11"/>
      <c r="B7" s="11"/>
      <c r="C7" s="11"/>
      <c r="D7" s="12" t="s">
        <v>49</v>
      </c>
      <c r="E7" s="12" t="s">
        <v>50</v>
      </c>
      <c r="F7" s="13">
        <v>307.3</v>
      </c>
      <c r="G7" s="12">
        <v>65</v>
      </c>
      <c r="H7" s="14">
        <f t="shared" si="1"/>
        <v>4.7276923076923083</v>
      </c>
      <c r="I7" s="12">
        <v>16</v>
      </c>
      <c r="J7" s="12">
        <v>21</v>
      </c>
      <c r="K7" s="15">
        <v>11</v>
      </c>
      <c r="L7" s="15">
        <v>13</v>
      </c>
      <c r="M7" s="15">
        <v>8</v>
      </c>
      <c r="N7" s="16">
        <f t="shared" si="0"/>
        <v>0.34375</v>
      </c>
      <c r="O7" s="16">
        <f t="shared" si="0"/>
        <v>0.40625</v>
      </c>
      <c r="P7" s="16">
        <f t="shared" si="0"/>
        <v>0.25</v>
      </c>
      <c r="Q7" s="12" t="s">
        <v>35</v>
      </c>
      <c r="R7" s="12" t="s">
        <v>39</v>
      </c>
      <c r="S7" s="12" t="s">
        <v>43</v>
      </c>
      <c r="T7" s="12" t="s">
        <v>36</v>
      </c>
      <c r="U7" s="12" t="s">
        <v>35</v>
      </c>
      <c r="V7" s="12" t="s">
        <v>33</v>
      </c>
      <c r="W7" s="17"/>
    </row>
    <row r="8" spans="1:23" ht="12.75" customHeight="1">
      <c r="A8" s="11"/>
      <c r="B8" s="11"/>
      <c r="C8" s="11"/>
      <c r="D8" s="28" t="s">
        <v>51</v>
      </c>
      <c r="E8" s="28" t="s">
        <v>52</v>
      </c>
      <c r="F8" s="29">
        <v>315.5</v>
      </c>
      <c r="G8" s="28">
        <v>75</v>
      </c>
      <c r="H8" s="14">
        <f t="shared" si="1"/>
        <v>4.206666666666667</v>
      </c>
      <c r="I8" s="28">
        <v>12</v>
      </c>
      <c r="J8" s="28">
        <v>25.5</v>
      </c>
      <c r="K8" s="30">
        <v>10</v>
      </c>
      <c r="L8" s="30">
        <v>12</v>
      </c>
      <c r="M8" s="30">
        <v>8</v>
      </c>
      <c r="N8" s="16">
        <f t="shared" si="0"/>
        <v>0.33333333333333331</v>
      </c>
      <c r="O8" s="16">
        <f t="shared" si="0"/>
        <v>0.4</v>
      </c>
      <c r="P8" s="16">
        <f t="shared" si="0"/>
        <v>0.26666666666666666</v>
      </c>
      <c r="Q8" s="28" t="s">
        <v>35</v>
      </c>
      <c r="R8" s="28" t="s">
        <v>42</v>
      </c>
      <c r="S8" s="28" t="s">
        <v>35</v>
      </c>
      <c r="T8" s="28" t="s">
        <v>33</v>
      </c>
      <c r="U8" s="28" t="s">
        <v>33</v>
      </c>
      <c r="V8" s="12" t="s">
        <v>42</v>
      </c>
      <c r="W8" s="17"/>
    </row>
    <row r="9" spans="1:23" ht="12.75" customHeight="1">
      <c r="A9" s="11"/>
      <c r="B9" s="11"/>
      <c r="C9" s="11"/>
      <c r="D9" s="22" t="s">
        <v>53</v>
      </c>
      <c r="E9" s="22" t="s">
        <v>54</v>
      </c>
      <c r="F9" s="23">
        <v>301.10000000000002</v>
      </c>
      <c r="G9" s="22">
        <v>55</v>
      </c>
      <c r="H9" s="14">
        <f t="shared" si="1"/>
        <v>5.4745454545454546</v>
      </c>
      <c r="I9" s="22">
        <v>12</v>
      </c>
      <c r="J9" s="23">
        <v>13.5</v>
      </c>
      <c r="K9" s="24">
        <v>16</v>
      </c>
      <c r="L9" s="24">
        <v>15</v>
      </c>
      <c r="M9" s="24">
        <v>7</v>
      </c>
      <c r="N9" s="16">
        <f t="shared" si="0"/>
        <v>0.42105263157894735</v>
      </c>
      <c r="O9" s="16">
        <f t="shared" si="0"/>
        <v>0.39473684210526316</v>
      </c>
      <c r="P9" s="16">
        <f t="shared" si="0"/>
        <v>0.18421052631578946</v>
      </c>
      <c r="Q9" s="22" t="s">
        <v>35</v>
      </c>
      <c r="R9" s="22" t="s">
        <v>39</v>
      </c>
      <c r="S9" s="22" t="s">
        <v>39</v>
      </c>
      <c r="T9" s="22" t="s">
        <v>36</v>
      </c>
      <c r="U9" s="22" t="s">
        <v>35</v>
      </c>
      <c r="V9" s="12" t="s">
        <v>42</v>
      </c>
      <c r="W9" s="17"/>
    </row>
    <row r="10" spans="1:23" ht="12.75" customHeight="1">
      <c r="A10" s="11"/>
      <c r="B10" s="11"/>
      <c r="C10" s="11"/>
      <c r="D10" s="31" t="s">
        <v>55</v>
      </c>
      <c r="E10" s="31" t="s">
        <v>56</v>
      </c>
      <c r="F10" s="32">
        <v>308</v>
      </c>
      <c r="G10" s="31">
        <v>57</v>
      </c>
      <c r="H10" s="14">
        <f t="shared" si="1"/>
        <v>5.4035087719298245</v>
      </c>
      <c r="I10" s="31">
        <v>15</v>
      </c>
      <c r="J10" s="31">
        <v>14</v>
      </c>
      <c r="K10" s="33">
        <v>12</v>
      </c>
      <c r="L10" s="33">
        <v>12</v>
      </c>
      <c r="M10" s="33">
        <v>14</v>
      </c>
      <c r="N10" s="16">
        <f t="shared" si="0"/>
        <v>0.31578947368421051</v>
      </c>
      <c r="O10" s="16">
        <f t="shared" si="0"/>
        <v>0.31578947368421051</v>
      </c>
      <c r="P10" s="16">
        <f t="shared" si="0"/>
        <v>0.36842105263157893</v>
      </c>
      <c r="Q10" s="31" t="s">
        <v>35</v>
      </c>
      <c r="R10" s="31" t="s">
        <v>34</v>
      </c>
      <c r="S10" s="31" t="s">
        <v>35</v>
      </c>
      <c r="T10" s="31" t="s">
        <v>35</v>
      </c>
      <c r="U10" s="31" t="s">
        <v>36</v>
      </c>
      <c r="V10" s="12" t="s">
        <v>42</v>
      </c>
      <c r="W10" s="17"/>
    </row>
    <row r="11" spans="1:23" ht="12.75" customHeight="1">
      <c r="A11" s="11"/>
      <c r="B11" s="11"/>
      <c r="C11" s="11"/>
      <c r="D11" s="34" t="s">
        <v>57</v>
      </c>
      <c r="E11" s="34" t="s">
        <v>58</v>
      </c>
      <c r="F11" s="35">
        <v>245.7</v>
      </c>
      <c r="G11" s="34">
        <v>80</v>
      </c>
      <c r="H11" s="14">
        <f t="shared" si="1"/>
        <v>3.07125</v>
      </c>
      <c r="I11" s="34">
        <v>14</v>
      </c>
      <c r="J11" s="34">
        <v>24</v>
      </c>
      <c r="K11" s="36">
        <v>8</v>
      </c>
      <c r="L11" s="36">
        <v>6</v>
      </c>
      <c r="M11" s="36">
        <v>8</v>
      </c>
      <c r="N11" s="16">
        <f t="shared" si="0"/>
        <v>0.36363636363636365</v>
      </c>
      <c r="O11" s="16">
        <f t="shared" si="0"/>
        <v>0.27272727272727271</v>
      </c>
      <c r="P11" s="16">
        <f t="shared" si="0"/>
        <v>0.36363636363636365</v>
      </c>
      <c r="Q11" s="34" t="s">
        <v>33</v>
      </c>
      <c r="R11" s="34" t="s">
        <v>34</v>
      </c>
      <c r="S11" s="34" t="s">
        <v>39</v>
      </c>
      <c r="T11" s="34" t="s">
        <v>59</v>
      </c>
      <c r="U11" s="34" t="s">
        <v>33</v>
      </c>
      <c r="V11" s="12" t="s">
        <v>42</v>
      </c>
      <c r="W11" s="17"/>
    </row>
    <row r="12" spans="1:23" ht="12.75" customHeight="1">
      <c r="A12" s="11"/>
      <c r="B12" s="11"/>
      <c r="C12" s="11"/>
      <c r="D12" s="12" t="s">
        <v>60</v>
      </c>
      <c r="E12" s="12" t="s">
        <v>61</v>
      </c>
      <c r="F12" s="13">
        <v>306.60000000000002</v>
      </c>
      <c r="G12" s="12">
        <v>72</v>
      </c>
      <c r="H12" s="14">
        <f t="shared" si="1"/>
        <v>4.2583333333333337</v>
      </c>
      <c r="I12" s="12">
        <v>16</v>
      </c>
      <c r="J12" s="12">
        <v>19.5</v>
      </c>
      <c r="K12" s="15">
        <v>12</v>
      </c>
      <c r="L12" s="15">
        <v>11</v>
      </c>
      <c r="M12" s="15">
        <v>9</v>
      </c>
      <c r="N12" s="16">
        <f t="shared" si="0"/>
        <v>0.375</v>
      </c>
      <c r="O12" s="16">
        <f t="shared" si="0"/>
        <v>0.34375</v>
      </c>
      <c r="P12" s="16">
        <f t="shared" si="0"/>
        <v>0.28125</v>
      </c>
      <c r="Q12" s="12" t="s">
        <v>36</v>
      </c>
      <c r="R12" s="12" t="s">
        <v>46</v>
      </c>
      <c r="S12" s="12" t="s">
        <v>39</v>
      </c>
      <c r="T12" s="12" t="s">
        <v>62</v>
      </c>
      <c r="U12" s="12" t="s">
        <v>36</v>
      </c>
      <c r="V12" s="12" t="s">
        <v>42</v>
      </c>
      <c r="W12" s="17"/>
    </row>
    <row r="13" spans="1:23" ht="12.75" customHeight="1">
      <c r="A13" s="11"/>
      <c r="B13" s="11"/>
      <c r="C13" s="11"/>
      <c r="D13" s="34" t="s">
        <v>63</v>
      </c>
      <c r="E13" s="34" t="s">
        <v>64</v>
      </c>
      <c r="F13" s="35">
        <v>305.2</v>
      </c>
      <c r="G13" s="34">
        <v>70</v>
      </c>
      <c r="H13" s="14">
        <f t="shared" si="1"/>
        <v>4.3599999999999994</v>
      </c>
      <c r="I13" s="34">
        <v>13</v>
      </c>
      <c r="J13" s="34">
        <v>22.5</v>
      </c>
      <c r="K13" s="36">
        <v>11</v>
      </c>
      <c r="L13" s="36">
        <v>8</v>
      </c>
      <c r="M13" s="36">
        <v>14</v>
      </c>
      <c r="N13" s="16">
        <f t="shared" si="0"/>
        <v>0.33333333333333331</v>
      </c>
      <c r="O13" s="16">
        <f t="shared" si="0"/>
        <v>0.24242424242424243</v>
      </c>
      <c r="P13" s="16">
        <f t="shared" si="0"/>
        <v>0.42424242424242425</v>
      </c>
      <c r="Q13" s="34" t="s">
        <v>35</v>
      </c>
      <c r="R13" s="34" t="s">
        <v>42</v>
      </c>
      <c r="S13" s="34" t="s">
        <v>35</v>
      </c>
      <c r="T13" s="34" t="s">
        <v>35</v>
      </c>
      <c r="U13" s="34" t="s">
        <v>35</v>
      </c>
      <c r="V13" s="12" t="s">
        <v>33</v>
      </c>
      <c r="W13" s="17"/>
    </row>
    <row r="14" spans="1:23" ht="12.75" customHeight="1">
      <c r="A14" s="11"/>
      <c r="B14" s="11"/>
      <c r="C14" s="11"/>
      <c r="D14" s="12" t="s">
        <v>65</v>
      </c>
      <c r="E14" s="12" t="s">
        <v>66</v>
      </c>
      <c r="F14" s="13">
        <v>238.6</v>
      </c>
      <c r="G14" s="12">
        <v>79</v>
      </c>
      <c r="H14" s="14">
        <f t="shared" si="1"/>
        <v>3.0202531645569621</v>
      </c>
      <c r="I14" s="12">
        <v>14</v>
      </c>
      <c r="J14" s="12">
        <v>16.5</v>
      </c>
      <c r="K14" s="15">
        <v>8</v>
      </c>
      <c r="L14" s="15">
        <v>6</v>
      </c>
      <c r="M14" s="15">
        <v>7</v>
      </c>
      <c r="N14" s="16">
        <f t="shared" si="0"/>
        <v>0.38095238095238093</v>
      </c>
      <c r="O14" s="16">
        <f t="shared" si="0"/>
        <v>0.2857142857142857</v>
      </c>
      <c r="P14" s="16">
        <f t="shared" si="0"/>
        <v>0.33333333333333331</v>
      </c>
      <c r="Q14" s="12" t="s">
        <v>35</v>
      </c>
      <c r="R14" s="12" t="s">
        <v>42</v>
      </c>
      <c r="S14" s="12" t="s">
        <v>39</v>
      </c>
      <c r="T14" s="12" t="s">
        <v>59</v>
      </c>
      <c r="U14" s="12" t="s">
        <v>36</v>
      </c>
      <c r="V14" s="12" t="s">
        <v>33</v>
      </c>
      <c r="W14" s="17"/>
    </row>
    <row r="15" spans="1:23" ht="12.75" customHeight="1">
      <c r="A15" s="11"/>
      <c r="B15" s="11"/>
      <c r="C15" s="11"/>
      <c r="D15" s="34" t="s">
        <v>67</v>
      </c>
      <c r="E15" s="34" t="s">
        <v>68</v>
      </c>
      <c r="F15" s="35">
        <v>305.39999999999998</v>
      </c>
      <c r="G15" s="34">
        <v>67</v>
      </c>
      <c r="H15" s="14">
        <f t="shared" si="1"/>
        <v>4.55820895522388</v>
      </c>
      <c r="I15" s="34">
        <v>16</v>
      </c>
      <c r="J15" s="34">
        <v>18.5</v>
      </c>
      <c r="K15" s="36">
        <v>13</v>
      </c>
      <c r="L15" s="36">
        <v>11</v>
      </c>
      <c r="M15" s="36">
        <v>8</v>
      </c>
      <c r="N15" s="16">
        <f t="shared" si="0"/>
        <v>0.40625</v>
      </c>
      <c r="O15" s="16">
        <f t="shared" si="0"/>
        <v>0.34375</v>
      </c>
      <c r="P15" s="16">
        <f t="shared" si="0"/>
        <v>0.25</v>
      </c>
      <c r="Q15" s="34" t="s">
        <v>33</v>
      </c>
      <c r="R15" s="34" t="s">
        <v>34</v>
      </c>
      <c r="S15" s="34" t="s">
        <v>35</v>
      </c>
      <c r="T15" s="34" t="s">
        <v>35</v>
      </c>
      <c r="U15" s="34" t="s">
        <v>35</v>
      </c>
      <c r="V15" s="12" t="s">
        <v>42</v>
      </c>
      <c r="W15" s="17"/>
    </row>
    <row r="16" spans="1:23" ht="12.75" customHeight="1">
      <c r="A16" s="11"/>
      <c r="B16" s="11"/>
      <c r="C16" s="11"/>
      <c r="D16" s="28" t="s">
        <v>69</v>
      </c>
      <c r="E16" s="28" t="s">
        <v>70</v>
      </c>
      <c r="F16" s="29">
        <v>306.39999999999998</v>
      </c>
      <c r="G16" s="28">
        <v>67</v>
      </c>
      <c r="H16" s="14">
        <f t="shared" si="1"/>
        <v>4.5731343283582087</v>
      </c>
      <c r="I16" s="28">
        <v>12</v>
      </c>
      <c r="J16" s="28">
        <v>16.5</v>
      </c>
      <c r="K16" s="30">
        <v>12</v>
      </c>
      <c r="L16" s="30">
        <v>9</v>
      </c>
      <c r="M16" s="30">
        <v>11</v>
      </c>
      <c r="N16" s="16">
        <f t="shared" si="0"/>
        <v>0.375</v>
      </c>
      <c r="O16" s="16">
        <f t="shared" si="0"/>
        <v>0.28125</v>
      </c>
      <c r="P16" s="16">
        <f t="shared" si="0"/>
        <v>0.34375</v>
      </c>
      <c r="Q16" s="28" t="s">
        <v>35</v>
      </c>
      <c r="R16" s="28" t="s">
        <v>42</v>
      </c>
      <c r="S16" s="28" t="s">
        <v>43</v>
      </c>
      <c r="T16" s="28" t="s">
        <v>36</v>
      </c>
      <c r="U16" s="28" t="s">
        <v>35</v>
      </c>
      <c r="V16" s="12" t="s">
        <v>36</v>
      </c>
      <c r="W16" s="17"/>
    </row>
    <row r="17" spans="1:23" ht="12.75" customHeight="1">
      <c r="A17" s="11"/>
      <c r="B17" s="11"/>
      <c r="C17" s="11"/>
      <c r="D17" s="34" t="s">
        <v>71</v>
      </c>
      <c r="E17" s="34" t="s">
        <v>72</v>
      </c>
      <c r="F17" s="35">
        <v>305.5</v>
      </c>
      <c r="G17" s="34">
        <v>77</v>
      </c>
      <c r="H17" s="14">
        <f t="shared" si="1"/>
        <v>3.9675324675324677</v>
      </c>
      <c r="I17" s="34">
        <v>14</v>
      </c>
      <c r="J17" s="34">
        <v>16.5</v>
      </c>
      <c r="K17" s="36">
        <v>7</v>
      </c>
      <c r="L17" s="36">
        <v>10</v>
      </c>
      <c r="M17" s="36">
        <v>13</v>
      </c>
      <c r="N17" s="16">
        <f t="shared" si="0"/>
        <v>0.23333333333333334</v>
      </c>
      <c r="O17" s="16">
        <f t="shared" si="0"/>
        <v>0.33333333333333331</v>
      </c>
      <c r="P17" s="16">
        <f t="shared" si="0"/>
        <v>0.43333333333333335</v>
      </c>
      <c r="Q17" s="34" t="s">
        <v>36</v>
      </c>
      <c r="R17" s="34" t="s">
        <v>46</v>
      </c>
      <c r="S17" s="34" t="s">
        <v>35</v>
      </c>
      <c r="T17" s="34" t="s">
        <v>62</v>
      </c>
      <c r="U17" s="34" t="s">
        <v>62</v>
      </c>
      <c r="V17" s="12" t="s">
        <v>59</v>
      </c>
      <c r="W17" s="17"/>
    </row>
    <row r="18" spans="1:23" ht="12.75" customHeight="1">
      <c r="A18" s="11"/>
      <c r="B18" s="11"/>
      <c r="C18" s="11"/>
      <c r="D18" s="28" t="s">
        <v>73</v>
      </c>
      <c r="E18" s="28" t="s">
        <v>74</v>
      </c>
      <c r="F18" s="29">
        <v>305.60000000000002</v>
      </c>
      <c r="G18" s="28">
        <v>62</v>
      </c>
      <c r="H18" s="14">
        <f t="shared" si="1"/>
        <v>4.9290322580645167</v>
      </c>
      <c r="I18" s="28">
        <v>16</v>
      </c>
      <c r="J18" s="28">
        <v>12</v>
      </c>
      <c r="K18" s="30">
        <v>12</v>
      </c>
      <c r="L18" s="30">
        <v>13</v>
      </c>
      <c r="M18" s="30">
        <v>9</v>
      </c>
      <c r="N18" s="16">
        <f t="shared" si="0"/>
        <v>0.35294117647058826</v>
      </c>
      <c r="O18" s="16">
        <f t="shared" si="0"/>
        <v>0.38235294117647056</v>
      </c>
      <c r="P18" s="16">
        <f t="shared" si="0"/>
        <v>0.26470588235294118</v>
      </c>
      <c r="Q18" s="28" t="s">
        <v>35</v>
      </c>
      <c r="R18" s="28" t="s">
        <v>39</v>
      </c>
      <c r="S18" s="28" t="s">
        <v>35</v>
      </c>
      <c r="T18" s="28" t="s">
        <v>35</v>
      </c>
      <c r="U18" s="28" t="s">
        <v>35</v>
      </c>
      <c r="V18" s="12" t="s">
        <v>33</v>
      </c>
      <c r="W18" s="17"/>
    </row>
    <row r="19" spans="1:23" ht="12.75" customHeight="1">
      <c r="A19" s="11"/>
      <c r="B19" s="11"/>
      <c r="C19" s="11"/>
      <c r="D19" s="12" t="s">
        <v>75</v>
      </c>
      <c r="E19" s="12" t="s">
        <v>48</v>
      </c>
      <c r="F19" s="13">
        <v>306.60000000000002</v>
      </c>
      <c r="G19" s="12">
        <v>73</v>
      </c>
      <c r="H19" s="14">
        <f t="shared" si="1"/>
        <v>4.2</v>
      </c>
      <c r="I19" s="12">
        <v>13</v>
      </c>
      <c r="J19" s="12">
        <v>25.5</v>
      </c>
      <c r="K19" s="15">
        <v>10</v>
      </c>
      <c r="L19" s="15">
        <v>9</v>
      </c>
      <c r="M19" s="15">
        <v>11</v>
      </c>
      <c r="N19" s="16">
        <f t="shared" si="0"/>
        <v>0.33333333333333331</v>
      </c>
      <c r="O19" s="16">
        <f t="shared" si="0"/>
        <v>0.3</v>
      </c>
      <c r="P19" s="16">
        <f t="shared" si="0"/>
        <v>0.36666666666666664</v>
      </c>
      <c r="Q19" s="12" t="s">
        <v>33</v>
      </c>
      <c r="R19" s="12" t="s">
        <v>34</v>
      </c>
      <c r="S19" s="12" t="s">
        <v>35</v>
      </c>
      <c r="T19" s="12" t="s">
        <v>36</v>
      </c>
      <c r="U19" s="12" t="s">
        <v>35</v>
      </c>
      <c r="V19" s="12" t="s">
        <v>36</v>
      </c>
      <c r="W19" s="17"/>
    </row>
    <row r="20" spans="1:23" ht="12.75" customHeight="1">
      <c r="A20" s="11"/>
      <c r="B20" s="11"/>
      <c r="C20" s="11"/>
      <c r="D20" s="22" t="s">
        <v>76</v>
      </c>
      <c r="E20" s="22" t="s">
        <v>77</v>
      </c>
      <c r="F20" s="23">
        <v>321.8</v>
      </c>
      <c r="G20" s="22">
        <v>80</v>
      </c>
      <c r="H20" s="14">
        <f t="shared" si="1"/>
        <v>4.0225</v>
      </c>
      <c r="I20" s="22">
        <v>4</v>
      </c>
      <c r="J20" s="23">
        <v>45</v>
      </c>
      <c r="K20" s="24">
        <v>17</v>
      </c>
      <c r="L20" s="24">
        <v>9</v>
      </c>
      <c r="M20" s="24">
        <v>2</v>
      </c>
      <c r="N20" s="16">
        <f t="shared" si="0"/>
        <v>0.6071428571428571</v>
      </c>
      <c r="O20" s="16">
        <f t="shared" si="0"/>
        <v>0.32142857142857145</v>
      </c>
      <c r="P20" s="16">
        <f t="shared" si="0"/>
        <v>7.1428571428571425E-2</v>
      </c>
      <c r="Q20" s="22" t="s">
        <v>33</v>
      </c>
      <c r="R20" s="22" t="s">
        <v>78</v>
      </c>
      <c r="S20" s="22" t="s">
        <v>43</v>
      </c>
      <c r="T20" s="22" t="s">
        <v>59</v>
      </c>
      <c r="U20" s="22" t="s">
        <v>33</v>
      </c>
      <c r="V20" s="12" t="s">
        <v>33</v>
      </c>
      <c r="W20" s="17"/>
    </row>
    <row r="21" spans="1:23" ht="12.75" customHeight="1">
      <c r="A21" s="11"/>
      <c r="B21" s="11"/>
      <c r="C21" s="11"/>
      <c r="D21" s="28" t="s">
        <v>79</v>
      </c>
      <c r="E21" s="28" t="s">
        <v>80</v>
      </c>
      <c r="F21" s="29">
        <v>305.89999999999998</v>
      </c>
      <c r="G21" s="28">
        <v>71</v>
      </c>
      <c r="H21" s="14">
        <f t="shared" si="1"/>
        <v>4.3084507042253515</v>
      </c>
      <c r="I21" s="28">
        <v>14</v>
      </c>
      <c r="J21" s="28">
        <v>18</v>
      </c>
      <c r="K21" s="30">
        <v>12</v>
      </c>
      <c r="L21" s="30">
        <v>9</v>
      </c>
      <c r="M21" s="30">
        <v>10</v>
      </c>
      <c r="N21" s="16">
        <f t="shared" si="0"/>
        <v>0.38709677419354838</v>
      </c>
      <c r="O21" s="16">
        <f t="shared" si="0"/>
        <v>0.29032258064516131</v>
      </c>
      <c r="P21" s="16">
        <f t="shared" si="0"/>
        <v>0.32258064516129031</v>
      </c>
      <c r="Q21" s="28" t="s">
        <v>35</v>
      </c>
      <c r="R21" s="28" t="s">
        <v>42</v>
      </c>
      <c r="S21" s="28" t="s">
        <v>43</v>
      </c>
      <c r="T21" s="28" t="s">
        <v>35</v>
      </c>
      <c r="U21" s="28" t="s">
        <v>35</v>
      </c>
      <c r="V21" s="12" t="s">
        <v>36</v>
      </c>
      <c r="W21" s="17"/>
    </row>
    <row r="22" spans="1:23" ht="12.75" customHeight="1">
      <c r="A22" s="11"/>
      <c r="B22" s="11"/>
      <c r="C22" s="11"/>
      <c r="D22" s="37" t="s">
        <v>81</v>
      </c>
      <c r="E22" s="34" t="s">
        <v>82</v>
      </c>
      <c r="F22" s="35">
        <v>293.60000000000002</v>
      </c>
      <c r="G22" s="34">
        <v>79</v>
      </c>
      <c r="H22" s="14">
        <f t="shared" si="1"/>
        <v>3.7164556962025319</v>
      </c>
      <c r="I22" s="34">
        <v>12</v>
      </c>
      <c r="J22" s="35">
        <v>14</v>
      </c>
      <c r="K22" s="36">
        <v>8</v>
      </c>
      <c r="L22" s="36">
        <v>12</v>
      </c>
      <c r="M22" s="36">
        <v>7</v>
      </c>
      <c r="N22" s="16">
        <f t="shared" si="0"/>
        <v>0.29629629629629628</v>
      </c>
      <c r="O22" s="16">
        <f t="shared" si="0"/>
        <v>0.44444444444444442</v>
      </c>
      <c r="P22" s="16">
        <f t="shared" si="0"/>
        <v>0.25925925925925924</v>
      </c>
      <c r="Q22" s="34" t="s">
        <v>35</v>
      </c>
      <c r="R22" s="34" t="s">
        <v>34</v>
      </c>
      <c r="S22" s="34" t="s">
        <v>35</v>
      </c>
      <c r="T22" s="34" t="s">
        <v>35</v>
      </c>
      <c r="U22" s="34" t="s">
        <v>36</v>
      </c>
      <c r="V22" s="12" t="s">
        <v>36</v>
      </c>
      <c r="W22" s="17"/>
    </row>
    <row r="23" spans="1:23" ht="12.75" customHeight="1">
      <c r="A23" s="11"/>
      <c r="B23" s="11"/>
      <c r="C23" s="11"/>
      <c r="D23" s="34" t="s">
        <v>83</v>
      </c>
      <c r="E23" s="34" t="s">
        <v>84</v>
      </c>
      <c r="F23" s="35">
        <v>309.39999999999998</v>
      </c>
      <c r="G23" s="34">
        <v>58</v>
      </c>
      <c r="H23" s="14">
        <f t="shared" si="1"/>
        <v>5.3344827586206893</v>
      </c>
      <c r="I23" s="34">
        <v>14</v>
      </c>
      <c r="J23" s="35">
        <v>16</v>
      </c>
      <c r="K23" s="36">
        <v>13</v>
      </c>
      <c r="L23" s="36">
        <v>10</v>
      </c>
      <c r="M23" s="36">
        <v>14</v>
      </c>
      <c r="N23" s="16">
        <f t="shared" si="0"/>
        <v>0.35135135135135137</v>
      </c>
      <c r="O23" s="16">
        <f t="shared" si="0"/>
        <v>0.27027027027027029</v>
      </c>
      <c r="P23" s="16">
        <f t="shared" si="0"/>
        <v>0.3783783783783784</v>
      </c>
      <c r="Q23" s="34" t="s">
        <v>35</v>
      </c>
      <c r="R23" s="34" t="s">
        <v>42</v>
      </c>
      <c r="S23" s="34" t="s">
        <v>35</v>
      </c>
      <c r="T23" s="34" t="s">
        <v>35</v>
      </c>
      <c r="U23" s="34" t="s">
        <v>35</v>
      </c>
      <c r="V23" s="12" t="s">
        <v>36</v>
      </c>
      <c r="W23" s="17"/>
    </row>
    <row r="24" spans="1:23" ht="12.75" customHeight="1">
      <c r="A24" s="11"/>
      <c r="B24" s="11"/>
      <c r="C24" s="11"/>
      <c r="D24" s="12" t="s">
        <v>85</v>
      </c>
      <c r="E24" s="12" t="s">
        <v>50</v>
      </c>
      <c r="F24" s="13">
        <v>306.39999999999998</v>
      </c>
      <c r="G24" s="12">
        <v>69</v>
      </c>
      <c r="H24" s="14">
        <f t="shared" si="1"/>
        <v>4.4405797101449274</v>
      </c>
      <c r="I24" s="12">
        <v>14</v>
      </c>
      <c r="J24" s="13">
        <v>18</v>
      </c>
      <c r="K24" s="15">
        <v>8</v>
      </c>
      <c r="L24" s="15">
        <v>16</v>
      </c>
      <c r="M24" s="15">
        <v>8</v>
      </c>
      <c r="N24" s="16">
        <f t="shared" si="0"/>
        <v>0.25</v>
      </c>
      <c r="O24" s="16">
        <f t="shared" si="0"/>
        <v>0.5</v>
      </c>
      <c r="P24" s="16">
        <f t="shared" si="0"/>
        <v>0.25</v>
      </c>
      <c r="Q24" s="12" t="s">
        <v>35</v>
      </c>
      <c r="R24" s="12" t="s">
        <v>39</v>
      </c>
      <c r="S24" s="12" t="s">
        <v>43</v>
      </c>
      <c r="T24" s="12" t="s">
        <v>36</v>
      </c>
      <c r="U24" s="12" t="s">
        <v>59</v>
      </c>
      <c r="V24" s="12" t="s">
        <v>33</v>
      </c>
      <c r="W24" s="17"/>
    </row>
    <row r="25" spans="1:23" ht="12.75" customHeight="1">
      <c r="A25" s="11"/>
      <c r="B25" s="11"/>
      <c r="C25" s="11"/>
      <c r="D25" s="22" t="s">
        <v>86</v>
      </c>
      <c r="E25" s="22" t="s">
        <v>87</v>
      </c>
      <c r="F25" s="23">
        <v>264.10000000000002</v>
      </c>
      <c r="G25" s="22">
        <v>80</v>
      </c>
      <c r="H25" s="14">
        <f t="shared" si="1"/>
        <v>3.3012500000000005</v>
      </c>
      <c r="I25" s="22">
        <v>10</v>
      </c>
      <c r="J25" s="23">
        <v>11</v>
      </c>
      <c r="K25" s="24">
        <v>9</v>
      </c>
      <c r="L25" s="24">
        <v>10</v>
      </c>
      <c r="M25" s="24">
        <v>5</v>
      </c>
      <c r="N25" s="16">
        <f t="shared" si="0"/>
        <v>0.375</v>
      </c>
      <c r="O25" s="16">
        <f t="shared" si="0"/>
        <v>0.41666666666666669</v>
      </c>
      <c r="P25" s="16">
        <f t="shared" si="0"/>
        <v>0.20833333333333334</v>
      </c>
      <c r="Q25" s="22" t="s">
        <v>35</v>
      </c>
      <c r="R25" s="22" t="s">
        <v>42</v>
      </c>
      <c r="S25" s="22" t="s">
        <v>35</v>
      </c>
      <c r="T25" s="22" t="s">
        <v>35</v>
      </c>
      <c r="U25" s="22" t="s">
        <v>36</v>
      </c>
      <c r="V25" s="12" t="s">
        <v>33</v>
      </c>
      <c r="W25" s="17"/>
    </row>
    <row r="26" spans="1:23" ht="12.75" customHeight="1">
      <c r="A26" s="11"/>
      <c r="B26" s="11"/>
      <c r="C26" s="11"/>
      <c r="D26" s="38" t="s">
        <v>88</v>
      </c>
      <c r="E26" s="38" t="s">
        <v>89</v>
      </c>
      <c r="F26" s="39">
        <v>306.8</v>
      </c>
      <c r="G26" s="38">
        <v>72</v>
      </c>
      <c r="H26" s="14">
        <f t="shared" si="1"/>
        <v>4.2611111111111111</v>
      </c>
      <c r="I26" s="38">
        <v>14</v>
      </c>
      <c r="J26" s="39">
        <v>15</v>
      </c>
      <c r="K26" s="40">
        <v>9</v>
      </c>
      <c r="L26" s="40">
        <v>12</v>
      </c>
      <c r="M26" s="40">
        <v>9</v>
      </c>
      <c r="N26" s="16">
        <f t="shared" si="0"/>
        <v>0.3</v>
      </c>
      <c r="O26" s="16">
        <f t="shared" si="0"/>
        <v>0.4</v>
      </c>
      <c r="P26" s="16">
        <f t="shared" si="0"/>
        <v>0.3</v>
      </c>
      <c r="Q26" s="38" t="s">
        <v>36</v>
      </c>
      <c r="R26" s="38" t="s">
        <v>39</v>
      </c>
      <c r="S26" s="38" t="s">
        <v>39</v>
      </c>
      <c r="T26" s="38" t="s">
        <v>62</v>
      </c>
      <c r="U26" s="38" t="s">
        <v>35</v>
      </c>
      <c r="V26" s="12" t="s">
        <v>62</v>
      </c>
      <c r="W26" s="17"/>
    </row>
    <row r="27" spans="1:23" ht="12.75" customHeight="1">
      <c r="A27" s="11"/>
      <c r="B27" s="11"/>
      <c r="C27" s="11"/>
      <c r="D27" s="28" t="s">
        <v>90</v>
      </c>
      <c r="E27" s="28" t="s">
        <v>48</v>
      </c>
      <c r="F27" s="29">
        <v>284.5</v>
      </c>
      <c r="G27" s="28">
        <v>79</v>
      </c>
      <c r="H27" s="14">
        <f t="shared" si="1"/>
        <v>3.6012658227848102</v>
      </c>
      <c r="I27" s="28">
        <v>11</v>
      </c>
      <c r="J27" s="29">
        <v>16.7</v>
      </c>
      <c r="K27" s="30">
        <v>13</v>
      </c>
      <c r="L27" s="30">
        <v>10</v>
      </c>
      <c r="M27" s="30">
        <v>8</v>
      </c>
      <c r="N27" s="16">
        <f t="shared" si="0"/>
        <v>0.41935483870967744</v>
      </c>
      <c r="O27" s="16">
        <f t="shared" si="0"/>
        <v>0.32258064516129031</v>
      </c>
      <c r="P27" s="16">
        <f t="shared" si="0"/>
        <v>0.25806451612903225</v>
      </c>
      <c r="Q27" s="28" t="s">
        <v>35</v>
      </c>
      <c r="R27" s="28" t="s">
        <v>34</v>
      </c>
      <c r="S27" s="28" t="s">
        <v>43</v>
      </c>
      <c r="T27" s="28" t="s">
        <v>59</v>
      </c>
      <c r="U27" s="28" t="s">
        <v>36</v>
      </c>
      <c r="V27" s="12" t="s">
        <v>62</v>
      </c>
      <c r="W27" s="17"/>
    </row>
    <row r="28" spans="1:23" ht="12.75" customHeight="1">
      <c r="A28" s="11"/>
      <c r="B28" s="11"/>
      <c r="C28" s="11"/>
      <c r="D28" s="12" t="s">
        <v>91</v>
      </c>
      <c r="E28" s="12" t="s">
        <v>92</v>
      </c>
      <c r="F28" s="13">
        <v>305.8</v>
      </c>
      <c r="G28" s="12">
        <v>72</v>
      </c>
      <c r="H28" s="14">
        <f t="shared" si="1"/>
        <v>4.2472222222222227</v>
      </c>
      <c r="I28" s="12">
        <v>17</v>
      </c>
      <c r="J28" s="13">
        <v>18</v>
      </c>
      <c r="K28" s="15">
        <v>18</v>
      </c>
      <c r="L28" s="15">
        <v>8</v>
      </c>
      <c r="M28" s="15">
        <v>11</v>
      </c>
      <c r="N28" s="16">
        <f t="shared" si="0"/>
        <v>0.48648648648648651</v>
      </c>
      <c r="O28" s="16">
        <f t="shared" si="0"/>
        <v>0.21621621621621623</v>
      </c>
      <c r="P28" s="16">
        <f t="shared" si="0"/>
        <v>0.29729729729729731</v>
      </c>
      <c r="Q28" s="12" t="s">
        <v>35</v>
      </c>
      <c r="R28" s="12" t="s">
        <v>39</v>
      </c>
      <c r="S28" s="12" t="s">
        <v>35</v>
      </c>
      <c r="T28" s="12" t="s">
        <v>35</v>
      </c>
      <c r="U28" s="12" t="s">
        <v>35</v>
      </c>
      <c r="V28" s="12" t="s">
        <v>36</v>
      </c>
      <c r="W28" s="17"/>
    </row>
    <row r="29" spans="1:23" ht="12.75" customHeight="1">
      <c r="A29" s="11"/>
      <c r="B29" s="11"/>
      <c r="C29" s="11"/>
      <c r="D29" s="12" t="s">
        <v>93</v>
      </c>
      <c r="E29" s="12" t="s">
        <v>38</v>
      </c>
      <c r="F29" s="13">
        <v>307.60000000000002</v>
      </c>
      <c r="G29" s="12">
        <v>58</v>
      </c>
      <c r="H29" s="14">
        <f t="shared" si="1"/>
        <v>5.3034482758620696</v>
      </c>
      <c r="I29" s="12">
        <v>17</v>
      </c>
      <c r="J29" s="13">
        <v>16.5</v>
      </c>
      <c r="K29" s="15">
        <v>12</v>
      </c>
      <c r="L29" s="15">
        <v>15</v>
      </c>
      <c r="M29" s="15">
        <v>10</v>
      </c>
      <c r="N29" s="16">
        <f t="shared" si="0"/>
        <v>0.32432432432432434</v>
      </c>
      <c r="O29" s="16">
        <f t="shared" si="0"/>
        <v>0.40540540540540543</v>
      </c>
      <c r="P29" s="16">
        <f t="shared" si="0"/>
        <v>0.27027027027027029</v>
      </c>
      <c r="Q29" s="12" t="s">
        <v>35</v>
      </c>
      <c r="R29" s="12" t="s">
        <v>39</v>
      </c>
      <c r="S29" s="12" t="s">
        <v>43</v>
      </c>
      <c r="T29" s="12" t="s">
        <v>35</v>
      </c>
      <c r="U29" s="12" t="s">
        <v>35</v>
      </c>
      <c r="V29" s="12" t="s">
        <v>33</v>
      </c>
      <c r="W29" s="17"/>
    </row>
    <row r="30" spans="1:23" ht="12.75" customHeight="1">
      <c r="A30" s="11"/>
      <c r="B30" s="11"/>
      <c r="C30" s="11"/>
      <c r="D30" s="12" t="s">
        <v>94</v>
      </c>
      <c r="E30" s="12" t="s">
        <v>95</v>
      </c>
      <c r="F30" s="13">
        <v>305</v>
      </c>
      <c r="G30" s="12">
        <v>69</v>
      </c>
      <c r="H30" s="14">
        <f t="shared" si="1"/>
        <v>4.4202898550724639</v>
      </c>
      <c r="I30" s="12">
        <v>9</v>
      </c>
      <c r="J30" s="13">
        <v>24</v>
      </c>
      <c r="K30" s="15">
        <v>13</v>
      </c>
      <c r="L30" s="15">
        <v>12</v>
      </c>
      <c r="M30" s="15">
        <v>7</v>
      </c>
      <c r="N30" s="16">
        <f t="shared" si="0"/>
        <v>0.40625</v>
      </c>
      <c r="O30" s="16">
        <f t="shared" si="0"/>
        <v>0.375</v>
      </c>
      <c r="P30" s="16">
        <f t="shared" si="0"/>
        <v>0.21875</v>
      </c>
      <c r="Q30" s="12" t="s">
        <v>35</v>
      </c>
      <c r="R30" s="12" t="s">
        <v>39</v>
      </c>
      <c r="S30" s="12" t="s">
        <v>43</v>
      </c>
      <c r="T30" s="12" t="s">
        <v>33</v>
      </c>
      <c r="U30" s="12" t="s">
        <v>35</v>
      </c>
      <c r="V30" s="12" t="s">
        <v>42</v>
      </c>
      <c r="W30" s="17"/>
    </row>
    <row r="31" spans="1:23" ht="12.75" customHeight="1">
      <c r="A31" s="11"/>
      <c r="B31" s="11"/>
      <c r="C31" s="11"/>
      <c r="D31" s="41" t="s">
        <v>96</v>
      </c>
      <c r="E31" s="41" t="s">
        <v>97</v>
      </c>
      <c r="F31" s="42">
        <v>262.8</v>
      </c>
      <c r="G31" s="41">
        <v>78</v>
      </c>
      <c r="H31" s="14">
        <f t="shared" si="1"/>
        <v>3.3692307692307693</v>
      </c>
      <c r="I31" s="41">
        <v>19</v>
      </c>
      <c r="J31" s="42">
        <v>18</v>
      </c>
      <c r="K31" s="43">
        <v>7</v>
      </c>
      <c r="L31" s="43">
        <v>7</v>
      </c>
      <c r="M31" s="43">
        <v>12</v>
      </c>
      <c r="N31" s="16">
        <f t="shared" si="0"/>
        <v>0.26923076923076922</v>
      </c>
      <c r="O31" s="16">
        <f t="shared" si="0"/>
        <v>0.26923076923076922</v>
      </c>
      <c r="P31" s="16">
        <f t="shared" si="0"/>
        <v>0.46153846153846156</v>
      </c>
      <c r="Q31" s="41" t="s">
        <v>36</v>
      </c>
      <c r="R31" s="41" t="s">
        <v>46</v>
      </c>
      <c r="S31" s="41" t="s">
        <v>35</v>
      </c>
      <c r="T31" s="41" t="s">
        <v>33</v>
      </c>
      <c r="U31" s="41" t="s">
        <v>35</v>
      </c>
      <c r="V31" s="12" t="s">
        <v>42</v>
      </c>
      <c r="W31" s="17"/>
    </row>
    <row r="32" spans="1:23" ht="12.75" customHeight="1">
      <c r="A32" s="11"/>
      <c r="B32" s="11"/>
      <c r="C32" s="11"/>
      <c r="D32" s="44" t="s">
        <v>98</v>
      </c>
      <c r="E32" s="44" t="s">
        <v>99</v>
      </c>
      <c r="F32" s="45">
        <v>305</v>
      </c>
      <c r="G32" s="44">
        <v>69</v>
      </c>
      <c r="H32" s="14">
        <f t="shared" si="1"/>
        <v>4.4202898550724639</v>
      </c>
      <c r="I32" s="44">
        <v>12</v>
      </c>
      <c r="J32" s="45">
        <v>16.5</v>
      </c>
      <c r="K32" s="46">
        <v>12</v>
      </c>
      <c r="L32" s="46">
        <v>7</v>
      </c>
      <c r="M32" s="46">
        <v>13</v>
      </c>
      <c r="N32" s="16">
        <f t="shared" si="0"/>
        <v>0.375</v>
      </c>
      <c r="O32" s="16">
        <f t="shared" si="0"/>
        <v>0.21875</v>
      </c>
      <c r="P32" s="16">
        <f t="shared" si="0"/>
        <v>0.40625</v>
      </c>
      <c r="Q32" s="44" t="s">
        <v>35</v>
      </c>
      <c r="R32" s="44" t="s">
        <v>42</v>
      </c>
      <c r="S32" s="44" t="s">
        <v>43</v>
      </c>
      <c r="T32" s="44" t="s">
        <v>35</v>
      </c>
      <c r="U32" s="44" t="s">
        <v>35</v>
      </c>
      <c r="V32" s="12" t="s">
        <v>62</v>
      </c>
      <c r="W32" s="17"/>
    </row>
    <row r="33" spans="1:23" ht="12.75" customHeight="1">
      <c r="A33" s="11"/>
      <c r="B33" s="11"/>
      <c r="C33" s="11"/>
      <c r="D33" s="34" t="s">
        <v>100</v>
      </c>
      <c r="E33" s="34" t="s">
        <v>66</v>
      </c>
      <c r="F33" s="35">
        <v>306.7</v>
      </c>
      <c r="G33" s="34">
        <v>53</v>
      </c>
      <c r="H33" s="14">
        <f t="shared" si="1"/>
        <v>5.7867924528301886</v>
      </c>
      <c r="I33" s="34">
        <v>13</v>
      </c>
      <c r="J33" s="35">
        <v>25.5</v>
      </c>
      <c r="K33" s="36">
        <v>17</v>
      </c>
      <c r="L33" s="36">
        <v>12</v>
      </c>
      <c r="M33" s="36">
        <v>9</v>
      </c>
      <c r="N33" s="16">
        <f t="shared" si="0"/>
        <v>0.44736842105263158</v>
      </c>
      <c r="O33" s="16">
        <f t="shared" si="0"/>
        <v>0.31578947368421051</v>
      </c>
      <c r="P33" s="16">
        <f t="shared" si="0"/>
        <v>0.23684210526315788</v>
      </c>
      <c r="Q33" s="34" t="s">
        <v>33</v>
      </c>
      <c r="R33" s="34" t="s">
        <v>34</v>
      </c>
      <c r="S33" s="34" t="s">
        <v>35</v>
      </c>
      <c r="T33" s="34" t="s">
        <v>59</v>
      </c>
      <c r="U33" s="34" t="s">
        <v>35</v>
      </c>
      <c r="V33" s="12" t="s">
        <v>62</v>
      </c>
      <c r="W33" s="17"/>
    </row>
    <row r="34" spans="1:23" ht="12.75" customHeight="1">
      <c r="A34" s="11"/>
      <c r="B34" s="11"/>
      <c r="C34" s="11"/>
      <c r="D34" s="12" t="s">
        <v>101</v>
      </c>
      <c r="E34" s="12" t="s">
        <v>66</v>
      </c>
      <c r="F34" s="13">
        <v>304.3</v>
      </c>
      <c r="G34" s="12">
        <v>58</v>
      </c>
      <c r="H34" s="14">
        <f t="shared" si="1"/>
        <v>5.2465517241379311</v>
      </c>
      <c r="I34" s="12">
        <v>14</v>
      </c>
      <c r="J34" s="13">
        <v>13.5</v>
      </c>
      <c r="K34" s="15">
        <v>11</v>
      </c>
      <c r="L34" s="15">
        <v>13</v>
      </c>
      <c r="M34" s="15">
        <v>12</v>
      </c>
      <c r="N34" s="16">
        <f t="shared" si="0"/>
        <v>0.30555555555555558</v>
      </c>
      <c r="O34" s="16">
        <f t="shared" si="0"/>
        <v>0.3611111111111111</v>
      </c>
      <c r="P34" s="16">
        <f t="shared" si="0"/>
        <v>0.33333333333333331</v>
      </c>
      <c r="Q34" s="12" t="s">
        <v>35</v>
      </c>
      <c r="R34" s="12" t="s">
        <v>39</v>
      </c>
      <c r="S34" s="12" t="s">
        <v>35</v>
      </c>
      <c r="T34" s="12" t="s">
        <v>35</v>
      </c>
      <c r="U34" s="12" t="s">
        <v>35</v>
      </c>
      <c r="V34" s="12" t="s">
        <v>36</v>
      </c>
      <c r="W34" s="17"/>
    </row>
    <row r="35" spans="1:23" ht="12.75" customHeight="1">
      <c r="A35" s="11"/>
      <c r="B35" s="11"/>
      <c r="C35" s="11"/>
      <c r="D35" s="37" t="s">
        <v>102</v>
      </c>
      <c r="E35" s="34" t="s">
        <v>82</v>
      </c>
      <c r="F35" s="35">
        <v>308.2</v>
      </c>
      <c r="G35" s="34">
        <v>60</v>
      </c>
      <c r="H35" s="14">
        <f t="shared" si="1"/>
        <v>5.1366666666666667</v>
      </c>
      <c r="I35" s="34">
        <v>16</v>
      </c>
      <c r="J35" s="35">
        <v>19</v>
      </c>
      <c r="K35" s="36">
        <v>11</v>
      </c>
      <c r="L35" s="36">
        <v>15</v>
      </c>
      <c r="M35" s="36">
        <v>10</v>
      </c>
      <c r="N35" s="16">
        <f t="shared" si="0"/>
        <v>0.30555555555555558</v>
      </c>
      <c r="O35" s="16">
        <f t="shared" si="0"/>
        <v>0.41666666666666669</v>
      </c>
      <c r="P35" s="16">
        <f t="shared" si="0"/>
        <v>0.27777777777777779</v>
      </c>
      <c r="Q35" s="34" t="s">
        <v>35</v>
      </c>
      <c r="R35" s="34" t="s">
        <v>42</v>
      </c>
      <c r="S35" s="34" t="s">
        <v>35</v>
      </c>
      <c r="T35" s="34" t="s">
        <v>35</v>
      </c>
      <c r="U35" s="34" t="s">
        <v>59</v>
      </c>
      <c r="V35" s="12" t="s">
        <v>62</v>
      </c>
      <c r="W35" s="17"/>
    </row>
    <row r="36" spans="1:23" ht="12.75" customHeight="1">
      <c r="A36" s="11"/>
      <c r="B36" s="11"/>
      <c r="C36" s="11"/>
      <c r="D36" s="47" t="s">
        <v>103</v>
      </c>
      <c r="E36" s="47" t="s">
        <v>70</v>
      </c>
      <c r="F36" s="48">
        <v>308.7</v>
      </c>
      <c r="G36" s="47">
        <v>60</v>
      </c>
      <c r="H36" s="14">
        <f t="shared" si="1"/>
        <v>5.1449999999999996</v>
      </c>
      <c r="I36" s="47">
        <v>16</v>
      </c>
      <c r="J36" s="48">
        <v>15</v>
      </c>
      <c r="K36" s="49">
        <v>12</v>
      </c>
      <c r="L36" s="49">
        <v>12</v>
      </c>
      <c r="M36" s="49">
        <v>13</v>
      </c>
      <c r="N36" s="16">
        <f t="shared" si="0"/>
        <v>0.32432432432432434</v>
      </c>
      <c r="O36" s="16">
        <f t="shared" si="0"/>
        <v>0.32432432432432434</v>
      </c>
      <c r="P36" s="16">
        <f t="shared" si="0"/>
        <v>0.35135135135135137</v>
      </c>
      <c r="Q36" s="47" t="s">
        <v>35</v>
      </c>
      <c r="R36" s="47" t="s">
        <v>42</v>
      </c>
      <c r="S36" s="47" t="s">
        <v>43</v>
      </c>
      <c r="T36" s="47" t="s">
        <v>62</v>
      </c>
      <c r="U36" s="47" t="s">
        <v>33</v>
      </c>
      <c r="V36" s="12" t="s">
        <v>42</v>
      </c>
      <c r="W36" s="17"/>
    </row>
    <row r="37" spans="1:23" ht="12" customHeight="1">
      <c r="A37" s="11"/>
      <c r="B37" s="11"/>
      <c r="C37" s="11"/>
      <c r="D37" s="28" t="s">
        <v>104</v>
      </c>
      <c r="E37" s="28" t="s">
        <v>32</v>
      </c>
      <c r="F37" s="29">
        <v>308.89999999999998</v>
      </c>
      <c r="G37" s="28">
        <v>52</v>
      </c>
      <c r="H37" s="14">
        <f t="shared" si="1"/>
        <v>5.9403846153846152</v>
      </c>
      <c r="I37" s="28">
        <v>11</v>
      </c>
      <c r="J37" s="29">
        <v>21</v>
      </c>
      <c r="K37" s="30">
        <v>19</v>
      </c>
      <c r="L37" s="30">
        <v>14</v>
      </c>
      <c r="M37" s="30">
        <v>9</v>
      </c>
      <c r="N37" s="16">
        <f t="shared" si="0"/>
        <v>0.45238095238095238</v>
      </c>
      <c r="O37" s="16">
        <f t="shared" si="0"/>
        <v>0.33333333333333331</v>
      </c>
      <c r="P37" s="16">
        <f t="shared" si="0"/>
        <v>0.21428571428571427</v>
      </c>
      <c r="Q37" s="28" t="s">
        <v>35</v>
      </c>
      <c r="R37" s="28" t="s">
        <v>34</v>
      </c>
      <c r="S37" s="28" t="s">
        <v>35</v>
      </c>
      <c r="T37" s="28" t="s">
        <v>36</v>
      </c>
      <c r="U37" s="28" t="s">
        <v>35</v>
      </c>
      <c r="V37" s="12" t="s">
        <v>33</v>
      </c>
      <c r="W37" s="17"/>
    </row>
    <row r="38" spans="1:23" ht="12.75" customHeight="1">
      <c r="A38" s="11"/>
      <c r="B38" s="11"/>
      <c r="C38" s="11"/>
      <c r="D38" s="28" t="s">
        <v>105</v>
      </c>
      <c r="E38" s="28" t="s">
        <v>92</v>
      </c>
      <c r="F38" s="29">
        <v>305</v>
      </c>
      <c r="G38" s="28">
        <v>79</v>
      </c>
      <c r="H38" s="14">
        <f t="shared" si="1"/>
        <v>3.8607594936708862</v>
      </c>
      <c r="I38" s="28">
        <v>11</v>
      </c>
      <c r="J38" s="29">
        <v>19.5</v>
      </c>
      <c r="K38" s="30">
        <v>9</v>
      </c>
      <c r="L38" s="30">
        <v>11</v>
      </c>
      <c r="M38" s="30">
        <v>8</v>
      </c>
      <c r="N38" s="16">
        <f t="shared" si="0"/>
        <v>0.32142857142857145</v>
      </c>
      <c r="O38" s="16">
        <f t="shared" si="0"/>
        <v>0.39285714285714285</v>
      </c>
      <c r="P38" s="16">
        <f t="shared" si="0"/>
        <v>0.2857142857142857</v>
      </c>
      <c r="Q38" s="28" t="s">
        <v>35</v>
      </c>
      <c r="R38" s="28" t="s">
        <v>34</v>
      </c>
      <c r="S38" s="28" t="s">
        <v>35</v>
      </c>
      <c r="T38" s="28" t="s">
        <v>36</v>
      </c>
      <c r="U38" s="28" t="s">
        <v>59</v>
      </c>
      <c r="V38" s="12" t="s">
        <v>59</v>
      </c>
      <c r="W38" s="17"/>
    </row>
    <row r="39" spans="1:23" ht="12.75" customHeight="1">
      <c r="A39" s="11"/>
      <c r="B39" s="11"/>
      <c r="C39" s="11"/>
      <c r="D39" s="28" t="s">
        <v>106</v>
      </c>
      <c r="E39" s="28" t="s">
        <v>64</v>
      </c>
      <c r="F39" s="29">
        <v>309.7</v>
      </c>
      <c r="G39" s="28">
        <v>66</v>
      </c>
      <c r="H39" s="14">
        <f t="shared" si="1"/>
        <v>4.6924242424242424</v>
      </c>
      <c r="I39" s="28">
        <v>18</v>
      </c>
      <c r="J39" s="29">
        <v>15.5</v>
      </c>
      <c r="K39" s="30">
        <v>9</v>
      </c>
      <c r="L39" s="30">
        <v>14</v>
      </c>
      <c r="M39" s="30">
        <v>11</v>
      </c>
      <c r="N39" s="16">
        <f t="shared" si="0"/>
        <v>0.26470588235294118</v>
      </c>
      <c r="O39" s="16">
        <f t="shared" si="0"/>
        <v>0.41176470588235292</v>
      </c>
      <c r="P39" s="16">
        <f t="shared" si="0"/>
        <v>0.3235294117647059</v>
      </c>
      <c r="Q39" s="28" t="s">
        <v>36</v>
      </c>
      <c r="R39" s="28" t="s">
        <v>34</v>
      </c>
      <c r="S39" s="28" t="s">
        <v>43</v>
      </c>
      <c r="T39" s="28" t="s">
        <v>35</v>
      </c>
      <c r="U39" s="28" t="s">
        <v>36</v>
      </c>
      <c r="V39" s="12" t="s">
        <v>33</v>
      </c>
      <c r="W39" s="17"/>
    </row>
    <row r="40" spans="1:23" ht="12.75" customHeight="1">
      <c r="A40" s="11"/>
      <c r="B40" s="11"/>
      <c r="C40" s="11"/>
      <c r="D40" s="50" t="s">
        <v>107</v>
      </c>
      <c r="E40" s="50" t="s">
        <v>108</v>
      </c>
      <c r="F40" s="51">
        <v>306.2</v>
      </c>
      <c r="G40" s="50">
        <v>75</v>
      </c>
      <c r="H40" s="14">
        <f t="shared" si="1"/>
        <v>4.0826666666666664</v>
      </c>
      <c r="I40" s="50">
        <v>14</v>
      </c>
      <c r="J40" s="51">
        <v>14</v>
      </c>
      <c r="K40" s="52">
        <v>7</v>
      </c>
      <c r="L40" s="52">
        <v>14</v>
      </c>
      <c r="M40" s="52">
        <v>8</v>
      </c>
      <c r="N40" s="16">
        <f t="shared" si="0"/>
        <v>0.2413793103448276</v>
      </c>
      <c r="O40" s="16">
        <f t="shared" si="0"/>
        <v>0.48275862068965519</v>
      </c>
      <c r="P40" s="16">
        <f t="shared" si="0"/>
        <v>0.27586206896551724</v>
      </c>
      <c r="Q40" s="50" t="s">
        <v>35</v>
      </c>
      <c r="R40" s="50" t="s">
        <v>39</v>
      </c>
      <c r="S40" s="28" t="s">
        <v>35</v>
      </c>
      <c r="T40" s="50" t="s">
        <v>33</v>
      </c>
      <c r="U40" s="50" t="s">
        <v>35</v>
      </c>
      <c r="V40" s="12" t="s">
        <v>42</v>
      </c>
      <c r="W40" s="17"/>
    </row>
    <row r="41" spans="1:23" ht="12.75" customHeight="1">
      <c r="A41" s="11"/>
      <c r="B41" s="11"/>
      <c r="C41" s="11"/>
      <c r="D41" s="50" t="s">
        <v>109</v>
      </c>
      <c r="E41" s="50" t="s">
        <v>61</v>
      </c>
      <c r="F41" s="51">
        <v>317.3</v>
      </c>
      <c r="G41" s="50">
        <v>67</v>
      </c>
      <c r="H41" s="14">
        <f t="shared" si="1"/>
        <v>4.7358208955223882</v>
      </c>
      <c r="I41" s="50">
        <v>8</v>
      </c>
      <c r="J41" s="51">
        <v>10</v>
      </c>
      <c r="K41" s="52">
        <v>18</v>
      </c>
      <c r="L41" s="52">
        <v>10</v>
      </c>
      <c r="M41" s="52">
        <v>6</v>
      </c>
      <c r="N41" s="16">
        <f t="shared" si="0"/>
        <v>0.52941176470588236</v>
      </c>
      <c r="O41" s="16">
        <f t="shared" si="0"/>
        <v>0.29411764705882354</v>
      </c>
      <c r="P41" s="16">
        <f t="shared" si="0"/>
        <v>0.17647058823529413</v>
      </c>
      <c r="Q41" s="50" t="s">
        <v>33</v>
      </c>
      <c r="R41" s="50" t="s">
        <v>78</v>
      </c>
      <c r="S41" s="28" t="s">
        <v>35</v>
      </c>
      <c r="T41" s="50" t="s">
        <v>59</v>
      </c>
      <c r="U41" s="50" t="s">
        <v>36</v>
      </c>
      <c r="V41" s="12" t="s">
        <v>42</v>
      </c>
      <c r="W41" s="17"/>
    </row>
    <row r="42" spans="1:23" ht="12.75" customHeight="1">
      <c r="A42" s="11"/>
      <c r="B42" s="11"/>
      <c r="C42" s="11"/>
      <c r="D42" s="53" t="s">
        <v>110</v>
      </c>
      <c r="E42" s="53" t="s">
        <v>111</v>
      </c>
      <c r="F42" s="54">
        <v>308.5</v>
      </c>
      <c r="G42" s="53">
        <v>57</v>
      </c>
      <c r="H42" s="14">
        <f t="shared" si="1"/>
        <v>5.4122807017543861</v>
      </c>
      <c r="I42" s="53">
        <v>14</v>
      </c>
      <c r="J42" s="54">
        <v>25.5</v>
      </c>
      <c r="K42" s="55">
        <v>16</v>
      </c>
      <c r="L42" s="55">
        <v>11</v>
      </c>
      <c r="M42" s="55">
        <v>9</v>
      </c>
      <c r="N42" s="16">
        <f t="shared" si="0"/>
        <v>0.44444444444444442</v>
      </c>
      <c r="O42" s="16">
        <f t="shared" si="0"/>
        <v>0.30555555555555558</v>
      </c>
      <c r="P42" s="16">
        <f t="shared" si="0"/>
        <v>0.25</v>
      </c>
      <c r="Q42" s="53" t="s">
        <v>33</v>
      </c>
      <c r="R42" s="53" t="s">
        <v>42</v>
      </c>
      <c r="S42" s="53" t="s">
        <v>43</v>
      </c>
      <c r="T42" s="53" t="s">
        <v>59</v>
      </c>
      <c r="U42" s="53" t="s">
        <v>35</v>
      </c>
      <c r="V42" s="12" t="s">
        <v>59</v>
      </c>
      <c r="W42" s="17"/>
    </row>
    <row r="43" spans="1:23" ht="12.75" customHeight="1">
      <c r="A43" s="11"/>
      <c r="B43" s="11"/>
      <c r="C43" s="11"/>
      <c r="D43" s="28" t="s">
        <v>112</v>
      </c>
      <c r="E43" s="28" t="s">
        <v>113</v>
      </c>
      <c r="F43" s="29">
        <v>310.39999999999998</v>
      </c>
      <c r="G43" s="28">
        <v>55</v>
      </c>
      <c r="H43" s="14">
        <f t="shared" si="1"/>
        <v>5.6436363636363636</v>
      </c>
      <c r="I43" s="28">
        <v>17</v>
      </c>
      <c r="J43" s="29">
        <v>24</v>
      </c>
      <c r="K43" s="30">
        <v>14</v>
      </c>
      <c r="L43" s="30">
        <v>11</v>
      </c>
      <c r="M43" s="30">
        <v>14</v>
      </c>
      <c r="N43" s="16">
        <f t="shared" si="0"/>
        <v>0.35897435897435898</v>
      </c>
      <c r="O43" s="16">
        <f t="shared" si="0"/>
        <v>0.28205128205128205</v>
      </c>
      <c r="P43" s="16">
        <f t="shared" si="0"/>
        <v>0.35897435897435898</v>
      </c>
      <c r="Q43" s="28" t="s">
        <v>35</v>
      </c>
      <c r="R43" s="28" t="s">
        <v>42</v>
      </c>
      <c r="S43" s="28" t="s">
        <v>35</v>
      </c>
      <c r="T43" s="28" t="s">
        <v>35</v>
      </c>
      <c r="U43" s="28" t="s">
        <v>35</v>
      </c>
      <c r="V43" s="12" t="s">
        <v>59</v>
      </c>
      <c r="W43" s="17"/>
    </row>
    <row r="44" spans="1:23" ht="12.75" customHeight="1">
      <c r="A44" s="11"/>
      <c r="B44" s="11"/>
      <c r="C44" s="11"/>
      <c r="D44" s="28" t="s">
        <v>114</v>
      </c>
      <c r="E44" s="28" t="s">
        <v>115</v>
      </c>
      <c r="F44" s="29">
        <v>254.9</v>
      </c>
      <c r="G44" s="28">
        <v>80</v>
      </c>
      <c r="H44" s="14">
        <f t="shared" si="1"/>
        <v>3.1862500000000002</v>
      </c>
      <c r="I44" s="28">
        <v>16</v>
      </c>
      <c r="J44" s="29">
        <v>12</v>
      </c>
      <c r="K44" s="30">
        <v>5</v>
      </c>
      <c r="L44" s="30">
        <v>10</v>
      </c>
      <c r="M44" s="30">
        <v>9</v>
      </c>
      <c r="N44" s="16">
        <f t="shared" ref="N44:P56" si="2">K44/SUM($K44:$M44)</f>
        <v>0.20833333333333334</v>
      </c>
      <c r="O44" s="16">
        <f t="shared" si="2"/>
        <v>0.41666666666666669</v>
      </c>
      <c r="P44" s="16">
        <f t="shared" si="2"/>
        <v>0.375</v>
      </c>
      <c r="Q44" s="28" t="s">
        <v>36</v>
      </c>
      <c r="R44" s="28" t="s">
        <v>39</v>
      </c>
      <c r="S44" s="28" t="s">
        <v>35</v>
      </c>
      <c r="T44" s="28" t="s">
        <v>35</v>
      </c>
      <c r="U44" s="28" t="s">
        <v>35</v>
      </c>
      <c r="V44" s="12" t="s">
        <v>42</v>
      </c>
      <c r="W44" s="17"/>
    </row>
    <row r="45" spans="1:23" ht="12.75" customHeight="1">
      <c r="A45" s="11"/>
      <c r="B45" s="11"/>
      <c r="C45" s="11"/>
      <c r="D45" s="12" t="s">
        <v>116</v>
      </c>
      <c r="E45" s="12" t="s">
        <v>117</v>
      </c>
      <c r="F45" s="13">
        <v>305.2</v>
      </c>
      <c r="G45" s="12">
        <v>56</v>
      </c>
      <c r="H45" s="14">
        <f t="shared" si="1"/>
        <v>5.45</v>
      </c>
      <c r="I45" s="12">
        <v>10</v>
      </c>
      <c r="J45" s="13">
        <v>24</v>
      </c>
      <c r="K45" s="15">
        <v>9</v>
      </c>
      <c r="L45" s="15">
        <v>16</v>
      </c>
      <c r="M45" s="15">
        <v>15</v>
      </c>
      <c r="N45" s="16">
        <f t="shared" si="2"/>
        <v>0.22500000000000001</v>
      </c>
      <c r="O45" s="16">
        <f t="shared" si="2"/>
        <v>0.4</v>
      </c>
      <c r="P45" s="16">
        <f t="shared" si="2"/>
        <v>0.375</v>
      </c>
      <c r="Q45" s="12" t="s">
        <v>35</v>
      </c>
      <c r="R45" s="12" t="s">
        <v>42</v>
      </c>
      <c r="S45" s="12" t="s">
        <v>43</v>
      </c>
      <c r="T45" s="12" t="s">
        <v>59</v>
      </c>
      <c r="U45" s="12" t="s">
        <v>35</v>
      </c>
      <c r="V45" s="12" t="s">
        <v>36</v>
      </c>
      <c r="W45" s="17"/>
    </row>
    <row r="46" spans="1:23" ht="12.75" customHeight="1">
      <c r="A46" s="11"/>
      <c r="B46" s="11"/>
      <c r="C46" s="11"/>
      <c r="D46" s="34" t="s">
        <v>118</v>
      </c>
      <c r="E46" s="34" t="s">
        <v>52</v>
      </c>
      <c r="F46" s="35">
        <v>308.3</v>
      </c>
      <c r="G46" s="34">
        <v>60</v>
      </c>
      <c r="H46" s="14">
        <f t="shared" si="1"/>
        <v>5.1383333333333336</v>
      </c>
      <c r="I46" s="34">
        <v>14</v>
      </c>
      <c r="J46" s="35">
        <v>22.5</v>
      </c>
      <c r="K46" s="36">
        <v>11</v>
      </c>
      <c r="L46" s="36">
        <v>11</v>
      </c>
      <c r="M46" s="36">
        <v>16</v>
      </c>
      <c r="N46" s="16">
        <f t="shared" si="2"/>
        <v>0.28947368421052633</v>
      </c>
      <c r="O46" s="16">
        <f t="shared" si="2"/>
        <v>0.28947368421052633</v>
      </c>
      <c r="P46" s="16">
        <f t="shared" si="2"/>
        <v>0.42105263157894735</v>
      </c>
      <c r="Q46" s="34" t="s">
        <v>33</v>
      </c>
      <c r="R46" s="34" t="s">
        <v>42</v>
      </c>
      <c r="S46" s="34" t="s">
        <v>35</v>
      </c>
      <c r="T46" s="34" t="s">
        <v>36</v>
      </c>
      <c r="U46" s="34" t="s">
        <v>33</v>
      </c>
      <c r="V46" s="12" t="s">
        <v>42</v>
      </c>
      <c r="W46" s="17"/>
    </row>
    <row r="47" spans="1:23" ht="12.75" customHeight="1">
      <c r="A47" s="11"/>
      <c r="B47" s="11"/>
      <c r="C47" s="11"/>
      <c r="D47" s="28" t="s">
        <v>119</v>
      </c>
      <c r="E47" s="28" t="s">
        <v>119</v>
      </c>
      <c r="F47" s="29">
        <v>309.10000000000002</v>
      </c>
      <c r="G47" s="28">
        <v>61</v>
      </c>
      <c r="H47" s="14">
        <f t="shared" si="1"/>
        <v>5.0672131147540984</v>
      </c>
      <c r="I47" s="28">
        <v>23</v>
      </c>
      <c r="J47" s="29">
        <v>17</v>
      </c>
      <c r="K47" s="30">
        <v>7</v>
      </c>
      <c r="L47" s="30">
        <v>11</v>
      </c>
      <c r="M47" s="30">
        <v>17</v>
      </c>
      <c r="N47" s="16">
        <f t="shared" si="2"/>
        <v>0.2</v>
      </c>
      <c r="O47" s="16">
        <f t="shared" si="2"/>
        <v>0.31428571428571428</v>
      </c>
      <c r="P47" s="16">
        <f t="shared" si="2"/>
        <v>0.48571428571428571</v>
      </c>
      <c r="Q47" s="28" t="s">
        <v>36</v>
      </c>
      <c r="R47" s="28" t="s">
        <v>39</v>
      </c>
      <c r="S47" s="28" t="s">
        <v>39</v>
      </c>
      <c r="T47" s="28" t="s">
        <v>35</v>
      </c>
      <c r="U47" s="28" t="s">
        <v>36</v>
      </c>
      <c r="V47" s="12" t="s">
        <v>33</v>
      </c>
      <c r="W47" s="17"/>
    </row>
    <row r="48" spans="1:23" ht="12.75" customHeight="1">
      <c r="A48" s="11"/>
      <c r="B48" s="11"/>
      <c r="C48" s="11"/>
      <c r="D48" s="28" t="s">
        <v>120</v>
      </c>
      <c r="E48" s="28" t="s">
        <v>121</v>
      </c>
      <c r="F48" s="29">
        <v>313.89999999999998</v>
      </c>
      <c r="G48" s="28">
        <v>53</v>
      </c>
      <c r="H48" s="14">
        <f t="shared" si="1"/>
        <v>5.9226415094339622</v>
      </c>
      <c r="I48" s="28">
        <v>14</v>
      </c>
      <c r="J48" s="29">
        <v>19.5</v>
      </c>
      <c r="K48" s="30">
        <v>17</v>
      </c>
      <c r="L48" s="30">
        <v>10</v>
      </c>
      <c r="M48" s="30">
        <v>15</v>
      </c>
      <c r="N48" s="16">
        <f t="shared" si="2"/>
        <v>0.40476190476190477</v>
      </c>
      <c r="O48" s="16">
        <f t="shared" si="2"/>
        <v>0.23809523809523808</v>
      </c>
      <c r="P48" s="16">
        <f t="shared" si="2"/>
        <v>0.35714285714285715</v>
      </c>
      <c r="Q48" s="28" t="s">
        <v>35</v>
      </c>
      <c r="R48" s="28" t="s">
        <v>39</v>
      </c>
      <c r="S48" s="28" t="s">
        <v>35</v>
      </c>
      <c r="T48" s="28" t="s">
        <v>36</v>
      </c>
      <c r="U48" s="28" t="s">
        <v>36</v>
      </c>
      <c r="V48" s="12" t="s">
        <v>36</v>
      </c>
      <c r="W48" s="17"/>
    </row>
    <row r="49" spans="1:23" ht="12.75" customHeight="1">
      <c r="A49" s="11"/>
      <c r="B49" s="11"/>
      <c r="C49" s="11"/>
      <c r="D49" s="28" t="s">
        <v>122</v>
      </c>
      <c r="E49" s="28" t="s">
        <v>123</v>
      </c>
      <c r="F49" s="29">
        <v>310.10000000000002</v>
      </c>
      <c r="G49" s="28">
        <v>53</v>
      </c>
      <c r="H49" s="14">
        <f t="shared" si="1"/>
        <v>5.8509433962264152</v>
      </c>
      <c r="I49" s="28">
        <v>19</v>
      </c>
      <c r="J49" s="29">
        <v>23</v>
      </c>
      <c r="K49" s="30">
        <v>8</v>
      </c>
      <c r="L49" s="30">
        <v>15</v>
      </c>
      <c r="M49" s="30">
        <v>18</v>
      </c>
      <c r="N49" s="16">
        <f t="shared" si="2"/>
        <v>0.1951219512195122</v>
      </c>
      <c r="O49" s="16">
        <f t="shared" si="2"/>
        <v>0.36585365853658536</v>
      </c>
      <c r="P49" s="16">
        <f t="shared" si="2"/>
        <v>0.43902439024390244</v>
      </c>
      <c r="Q49" s="28" t="s">
        <v>35</v>
      </c>
      <c r="R49" s="28" t="s">
        <v>39</v>
      </c>
      <c r="S49" s="28" t="s">
        <v>35</v>
      </c>
      <c r="T49" s="28" t="s">
        <v>33</v>
      </c>
      <c r="U49" s="28" t="s">
        <v>36</v>
      </c>
      <c r="V49" s="12" t="s">
        <v>42</v>
      </c>
      <c r="W49" s="17"/>
    </row>
    <row r="50" spans="1:23" ht="12.75" customHeight="1">
      <c r="A50" s="11"/>
      <c r="B50" s="11"/>
      <c r="C50" s="11"/>
      <c r="D50" s="28" t="s">
        <v>124</v>
      </c>
      <c r="E50" s="28" t="s">
        <v>125</v>
      </c>
      <c r="F50" s="29">
        <v>306.60000000000002</v>
      </c>
      <c r="G50" s="28">
        <v>44</v>
      </c>
      <c r="H50" s="14">
        <f t="shared" si="1"/>
        <v>6.9681818181818187</v>
      </c>
      <c r="I50" s="28">
        <v>22</v>
      </c>
      <c r="J50" s="29">
        <v>13.5</v>
      </c>
      <c r="K50" s="30">
        <v>18</v>
      </c>
      <c r="L50" s="30">
        <v>16</v>
      </c>
      <c r="M50" s="30">
        <v>13</v>
      </c>
      <c r="N50" s="16">
        <f t="shared" si="2"/>
        <v>0.38297872340425532</v>
      </c>
      <c r="O50" s="16">
        <f t="shared" si="2"/>
        <v>0.34042553191489361</v>
      </c>
      <c r="P50" s="16">
        <f t="shared" si="2"/>
        <v>0.27659574468085107</v>
      </c>
      <c r="Q50" s="28" t="s">
        <v>35</v>
      </c>
      <c r="R50" s="28" t="s">
        <v>42</v>
      </c>
      <c r="S50" s="28" t="s">
        <v>35</v>
      </c>
      <c r="T50" s="28" t="s">
        <v>36</v>
      </c>
      <c r="U50" s="28" t="s">
        <v>35</v>
      </c>
      <c r="V50" s="12" t="s">
        <v>42</v>
      </c>
      <c r="W50" s="17"/>
    </row>
    <row r="51" spans="1:23" ht="12.75" customHeight="1">
      <c r="A51" s="11"/>
      <c r="B51" s="11"/>
      <c r="C51" s="11"/>
      <c r="D51" s="12" t="s">
        <v>126</v>
      </c>
      <c r="E51" s="12" t="s">
        <v>68</v>
      </c>
      <c r="F51" s="13">
        <v>310.60000000000002</v>
      </c>
      <c r="G51" s="12">
        <v>53</v>
      </c>
      <c r="H51" s="14">
        <f t="shared" si="1"/>
        <v>5.8603773584905667</v>
      </c>
      <c r="I51" s="12">
        <v>14</v>
      </c>
      <c r="J51" s="13">
        <v>15</v>
      </c>
      <c r="K51" s="15">
        <v>11</v>
      </c>
      <c r="L51" s="15">
        <v>18</v>
      </c>
      <c r="M51" s="15">
        <v>13</v>
      </c>
      <c r="N51" s="16">
        <f t="shared" si="2"/>
        <v>0.26190476190476192</v>
      </c>
      <c r="O51" s="16">
        <f t="shared" si="2"/>
        <v>0.42857142857142855</v>
      </c>
      <c r="P51" s="16">
        <f t="shared" si="2"/>
        <v>0.30952380952380953</v>
      </c>
      <c r="Q51" s="12" t="s">
        <v>35</v>
      </c>
      <c r="R51" s="12" t="s">
        <v>39</v>
      </c>
      <c r="S51" s="12" t="s">
        <v>35</v>
      </c>
      <c r="T51" s="12" t="s">
        <v>35</v>
      </c>
      <c r="U51" s="12" t="s">
        <v>35</v>
      </c>
      <c r="V51" s="12" t="s">
        <v>59</v>
      </c>
      <c r="W51" s="17"/>
    </row>
    <row r="52" spans="1:23" ht="12.75" customHeight="1">
      <c r="A52" s="11"/>
      <c r="B52" s="11"/>
      <c r="C52" s="11"/>
      <c r="D52" s="56" t="s">
        <v>127</v>
      </c>
      <c r="E52" s="56" t="s">
        <v>50</v>
      </c>
      <c r="F52" s="57">
        <v>310.10000000000002</v>
      </c>
      <c r="G52" s="56">
        <v>57</v>
      </c>
      <c r="H52" s="14">
        <f t="shared" si="1"/>
        <v>5.4403508771929827</v>
      </c>
      <c r="I52" s="56">
        <v>25</v>
      </c>
      <c r="J52" s="57">
        <v>14.5</v>
      </c>
      <c r="K52" s="58">
        <v>11</v>
      </c>
      <c r="L52" s="58">
        <v>12</v>
      </c>
      <c r="M52" s="58">
        <v>16</v>
      </c>
      <c r="N52" s="16">
        <f t="shared" si="2"/>
        <v>0.28205128205128205</v>
      </c>
      <c r="O52" s="16">
        <f t="shared" si="2"/>
        <v>0.30769230769230771</v>
      </c>
      <c r="P52" s="16">
        <f t="shared" si="2"/>
        <v>0.41025641025641024</v>
      </c>
      <c r="Q52" s="56" t="s">
        <v>36</v>
      </c>
      <c r="R52" s="56" t="s">
        <v>39</v>
      </c>
      <c r="S52" s="56" t="s">
        <v>35</v>
      </c>
      <c r="T52" s="56" t="s">
        <v>35</v>
      </c>
      <c r="U52" s="56" t="s">
        <v>35</v>
      </c>
      <c r="V52" s="12" t="s">
        <v>33</v>
      </c>
      <c r="W52" s="17"/>
    </row>
    <row r="53" spans="1:23" ht="12.75" customHeight="1">
      <c r="A53" s="11"/>
      <c r="B53" s="11"/>
      <c r="C53" s="11"/>
      <c r="D53" s="12" t="s">
        <v>128</v>
      </c>
      <c r="E53" s="12" t="s">
        <v>129</v>
      </c>
      <c r="F53" s="13">
        <v>305.5</v>
      </c>
      <c r="G53" s="12">
        <v>55</v>
      </c>
      <c r="H53" s="14">
        <f t="shared" si="1"/>
        <v>5.5545454545454547</v>
      </c>
      <c r="I53" s="12">
        <v>21</v>
      </c>
      <c r="J53" s="13">
        <v>18.5</v>
      </c>
      <c r="K53" s="15">
        <v>12</v>
      </c>
      <c r="L53" s="15">
        <v>10</v>
      </c>
      <c r="M53" s="15">
        <v>17</v>
      </c>
      <c r="N53" s="16">
        <f t="shared" si="2"/>
        <v>0.30769230769230771</v>
      </c>
      <c r="O53" s="16">
        <f t="shared" si="2"/>
        <v>0.25641025641025639</v>
      </c>
      <c r="P53" s="16">
        <f t="shared" si="2"/>
        <v>0.4358974358974359</v>
      </c>
      <c r="Q53" s="12" t="s">
        <v>35</v>
      </c>
      <c r="R53" s="12" t="s">
        <v>39</v>
      </c>
      <c r="S53" s="12" t="s">
        <v>35</v>
      </c>
      <c r="T53" s="12" t="s">
        <v>33</v>
      </c>
      <c r="U53" s="22" t="s">
        <v>35</v>
      </c>
      <c r="V53" s="12" t="s">
        <v>36</v>
      </c>
      <c r="W53" s="17"/>
    </row>
    <row r="54" spans="1:23" ht="12.75" customHeight="1">
      <c r="A54" s="11"/>
      <c r="B54" s="11"/>
      <c r="C54" s="11"/>
      <c r="D54" s="44" t="s">
        <v>130</v>
      </c>
      <c r="E54" s="28" t="s">
        <v>131</v>
      </c>
      <c r="F54" s="29">
        <v>309.2</v>
      </c>
      <c r="G54" s="28">
        <v>55</v>
      </c>
      <c r="H54" s="14">
        <f t="shared" si="1"/>
        <v>5.621818181818182</v>
      </c>
      <c r="I54" s="28">
        <v>18</v>
      </c>
      <c r="J54" s="29">
        <v>23.5</v>
      </c>
      <c r="K54" s="30">
        <v>11</v>
      </c>
      <c r="L54" s="30">
        <v>15</v>
      </c>
      <c r="M54" s="30">
        <v>13</v>
      </c>
      <c r="N54" s="16">
        <f t="shared" si="2"/>
        <v>0.28205128205128205</v>
      </c>
      <c r="O54" s="16">
        <f t="shared" si="2"/>
        <v>0.38461538461538464</v>
      </c>
      <c r="P54" s="16">
        <f t="shared" si="2"/>
        <v>0.33333333333333331</v>
      </c>
      <c r="Q54" s="41" t="s">
        <v>36</v>
      </c>
      <c r="R54" s="44" t="s">
        <v>42</v>
      </c>
      <c r="S54" s="12" t="s">
        <v>35</v>
      </c>
      <c r="T54" s="12" t="s">
        <v>35</v>
      </c>
      <c r="U54" s="12" t="s">
        <v>36</v>
      </c>
      <c r="V54" s="12" t="s">
        <v>42</v>
      </c>
      <c r="W54" s="17"/>
    </row>
    <row r="55" spans="1:23" ht="12.75" customHeight="1">
      <c r="A55" s="11"/>
      <c r="B55" s="11"/>
      <c r="C55" s="11"/>
      <c r="D55" s="28" t="s">
        <v>132</v>
      </c>
      <c r="E55" s="28" t="s">
        <v>133</v>
      </c>
      <c r="F55" s="29">
        <v>301.8</v>
      </c>
      <c r="G55" s="28">
        <v>71</v>
      </c>
      <c r="H55" s="14">
        <f t="shared" si="1"/>
        <v>4.2507042253521128</v>
      </c>
      <c r="I55" s="28">
        <v>14</v>
      </c>
      <c r="J55" s="29">
        <v>22.5</v>
      </c>
      <c r="K55" s="30">
        <v>9</v>
      </c>
      <c r="L55" s="30">
        <v>13</v>
      </c>
      <c r="M55" s="30">
        <v>9</v>
      </c>
      <c r="N55" s="16">
        <f t="shared" si="2"/>
        <v>0.29032258064516131</v>
      </c>
      <c r="O55" s="16">
        <f t="shared" si="2"/>
        <v>0.41935483870967744</v>
      </c>
      <c r="P55" s="16">
        <f t="shared" si="2"/>
        <v>0.29032258064516131</v>
      </c>
      <c r="Q55" s="28" t="s">
        <v>35</v>
      </c>
      <c r="R55" s="28" t="s">
        <v>42</v>
      </c>
      <c r="S55" s="28" t="s">
        <v>39</v>
      </c>
      <c r="T55" s="28" t="s">
        <v>33</v>
      </c>
      <c r="U55" s="28" t="s">
        <v>35</v>
      </c>
      <c r="V55" s="12" t="s">
        <v>36</v>
      </c>
      <c r="W55" s="17"/>
    </row>
    <row r="56" spans="1:23" ht="12.75" customHeight="1">
      <c r="A56" s="11"/>
      <c r="B56" s="11"/>
      <c r="C56" s="11"/>
      <c r="D56" s="22" t="s">
        <v>134</v>
      </c>
      <c r="E56" s="22" t="s">
        <v>125</v>
      </c>
      <c r="F56" s="23">
        <v>298.3</v>
      </c>
      <c r="G56" s="22">
        <v>70</v>
      </c>
      <c r="H56" s="14">
        <f t="shared" si="1"/>
        <v>4.2614285714285716</v>
      </c>
      <c r="I56" s="22">
        <v>17</v>
      </c>
      <c r="J56" s="23">
        <v>19.5</v>
      </c>
      <c r="K56" s="24">
        <v>11</v>
      </c>
      <c r="L56" s="24">
        <v>9</v>
      </c>
      <c r="M56" s="24">
        <v>10</v>
      </c>
      <c r="N56" s="16">
        <f t="shared" si="2"/>
        <v>0.36666666666666664</v>
      </c>
      <c r="O56" s="16">
        <f t="shared" si="2"/>
        <v>0.3</v>
      </c>
      <c r="P56" s="16">
        <f t="shared" si="2"/>
        <v>0.33333333333333331</v>
      </c>
      <c r="Q56" s="22" t="s">
        <v>35</v>
      </c>
      <c r="R56" s="22" t="s">
        <v>39</v>
      </c>
      <c r="S56" s="22" t="s">
        <v>35</v>
      </c>
      <c r="T56" s="22" t="s">
        <v>33</v>
      </c>
      <c r="U56" s="22" t="s">
        <v>35</v>
      </c>
      <c r="V56" s="12" t="s">
        <v>33</v>
      </c>
      <c r="W56" s="17"/>
    </row>
    <row r="58" spans="1:23" ht="12.75" customHeight="1">
      <c r="A58" s="116" t="s">
        <v>135</v>
      </c>
      <c r="B58" s="117"/>
      <c r="D58" s="59"/>
    </row>
    <row r="59" spans="1:23" ht="12.75" customHeight="1">
      <c r="A59" s="63" t="s">
        <v>59</v>
      </c>
      <c r="B59" s="63">
        <v>5</v>
      </c>
      <c r="D59" s="59"/>
    </row>
    <row r="60" spans="1:23" ht="12.75" customHeight="1">
      <c r="A60" s="63" t="s">
        <v>36</v>
      </c>
      <c r="B60" s="63">
        <v>4</v>
      </c>
      <c r="D60" s="59"/>
    </row>
    <row r="61" spans="1:23" ht="12.75" customHeight="1">
      <c r="A61" s="63" t="s">
        <v>42</v>
      </c>
      <c r="B61" s="63">
        <v>3</v>
      </c>
      <c r="D61" s="59"/>
    </row>
    <row r="62" spans="1:23" ht="12.75" customHeight="1">
      <c r="A62" s="63" t="s">
        <v>33</v>
      </c>
      <c r="B62" s="63">
        <v>2</v>
      </c>
    </row>
    <row r="63" spans="1:23" ht="12.75" customHeight="1">
      <c r="A63" s="63" t="s">
        <v>62</v>
      </c>
      <c r="B63" s="63">
        <v>1</v>
      </c>
    </row>
  </sheetData>
  <mergeCells count="1">
    <mergeCell ref="A58:B58"/>
  </mergeCells>
  <conditionalFormatting sqref="A2:C56">
    <cfRule type="cellIs" dxfId="8" priority="30" stopIfTrue="1" operator="equal">
      <formula>0</formula>
    </cfRule>
    <cfRule type="cellIs" dxfId="7" priority="31" stopIfTrue="1" operator="lessThan">
      <formula>4</formula>
    </cfRule>
    <cfRule type="cellIs" dxfId="6" priority="32" stopIfTrue="1" operator="lessThan">
      <formula>7</formula>
    </cfRule>
  </conditionalFormatting>
  <conditionalFormatting sqref="B56:C56">
    <cfRule type="cellIs" dxfId="5" priority="27" stopIfTrue="1" operator="equal">
      <formula>0</formula>
    </cfRule>
    <cfRule type="cellIs" dxfId="4" priority="28" stopIfTrue="1" operator="lessThan">
      <formula>4</formula>
    </cfRule>
    <cfRule type="cellIs" dxfId="3" priority="29" stopIfTrue="1" operator="lessThan">
      <formula>7</formula>
    </cfRule>
  </conditionalFormatting>
  <conditionalFormatting sqref="B56:C56">
    <cfRule type="cellIs" dxfId="2" priority="24" stopIfTrue="1" operator="equal">
      <formula>0</formula>
    </cfRule>
    <cfRule type="cellIs" dxfId="1" priority="25" stopIfTrue="1" operator="lessThan">
      <formula>4</formula>
    </cfRule>
    <cfRule type="cellIs" dxfId="0" priority="26" stopIfTrue="1" operator="lessThan">
      <formula>7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5stops</vt:lpstr>
      <vt:lpstr>Tracks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vb's HP</dc:creator>
  <cp:lastModifiedBy>vincent baguet</cp:lastModifiedBy>
  <dcterms:created xsi:type="dcterms:W3CDTF">2014-09-06T15:33:46Z</dcterms:created>
  <dcterms:modified xsi:type="dcterms:W3CDTF">2015-02-05T16:57:44Z</dcterms:modified>
</cp:coreProperties>
</file>