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0" yWindow="210" windowWidth="9405" windowHeight="5010" tabRatio="412"/>
  </bookViews>
  <sheets>
    <sheet name="Uitslagen" sheetId="10" r:id="rId1"/>
    <sheet name="Geert" sheetId="7" r:id="rId2"/>
    <sheet name="Speelschema" sheetId="2" r:id="rId3"/>
    <sheet name="Calculaties" sheetId="4" state="hidden" r:id="rId4"/>
  </sheets>
  <definedNames>
    <definedName name="Final">#REF!</definedName>
    <definedName name="FirstRound" localSheetId="1">#REF!</definedName>
    <definedName name="FirstRound" localSheetId="0">#REF!</definedName>
    <definedName name="FirstRound">#REF!</definedName>
    <definedName name="Groups">#REF!</definedName>
    <definedName name="Playoff" localSheetId="1">#REF!</definedName>
    <definedName name="Playoff" localSheetId="0">#REF!</definedName>
    <definedName name="Playoff">#REF!</definedName>
    <definedName name="QuarterFinals">#REF!</definedName>
    <definedName name="SecondRound">#REF!</definedName>
    <definedName name="SemiFinals">#REF!</definedName>
    <definedName name="TABLE" localSheetId="1">Geert!$A$8:$P$23</definedName>
    <definedName name="TABLE" localSheetId="2">Speelschema!$A$8:$P$23</definedName>
    <definedName name="TABLE" localSheetId="0">Uitslagen!$A$8:$P$23</definedName>
    <definedName name="TABLE_10" localSheetId="1">Geert!#REF!</definedName>
    <definedName name="TABLE_10" localSheetId="2">Speelschema!#REF!</definedName>
    <definedName name="TABLE_10" localSheetId="0">Uitslagen!#REF!</definedName>
    <definedName name="TABLE_11" localSheetId="1">Geert!#REF!</definedName>
    <definedName name="TABLE_11" localSheetId="2">Speelschema!#REF!</definedName>
    <definedName name="TABLE_11" localSheetId="0">Uitslagen!#REF!</definedName>
    <definedName name="TABLE_12" localSheetId="1">Geert!#REF!</definedName>
    <definedName name="TABLE_12" localSheetId="2">Speelschema!#REF!</definedName>
    <definedName name="TABLE_12" localSheetId="0">Uitslagen!#REF!</definedName>
    <definedName name="TABLE_13" localSheetId="1">Geert!$Q$47:$S$48</definedName>
    <definedName name="TABLE_13" localSheetId="2">Speelschema!$Q$47:$S$48</definedName>
    <definedName name="TABLE_13" localSheetId="0">Uitslagen!$Q$47:$S$48</definedName>
    <definedName name="TABLE_14" localSheetId="1">Geert!$A$8:$S$75</definedName>
    <definedName name="TABLE_14" localSheetId="2">Speelschema!$A$8:$S$75</definedName>
    <definedName name="TABLE_14" localSheetId="0">Uitslagen!$A$8:$S$75</definedName>
    <definedName name="TABLE_15" localSheetId="1">Geert!#REF!</definedName>
    <definedName name="TABLE_15" localSheetId="2">Speelschema!#REF!</definedName>
    <definedName name="TABLE_15" localSheetId="0">Uitslagen!#REF!</definedName>
    <definedName name="TABLE_16" localSheetId="1">Geert!$A$8:$D$43</definedName>
    <definedName name="TABLE_16" localSheetId="2">Speelschema!$A$8:$D$43</definedName>
    <definedName name="TABLE_16" localSheetId="0">Uitslagen!$A$8:$D$43</definedName>
    <definedName name="TABLE_17" localSheetId="1">Geert!$L$11:$S$11</definedName>
    <definedName name="TABLE_17" localSheetId="2">Speelschema!$L$11:$S$11</definedName>
    <definedName name="TABLE_17" localSheetId="0">Uitslagen!$L$11:$S$11</definedName>
    <definedName name="TABLE_18" localSheetId="1">Geert!$L$11:$S$11</definedName>
    <definedName name="TABLE_18" localSheetId="2">Speelschema!$L$11:$S$11</definedName>
    <definedName name="TABLE_18" localSheetId="0">Uitslagen!$L$11:$S$11</definedName>
    <definedName name="TABLE_2" localSheetId="1">Geert!$A$20:$D$43</definedName>
    <definedName name="TABLE_2" localSheetId="2">Speelschema!$A$20:$D$43</definedName>
    <definedName name="TABLE_2" localSheetId="0">Uitslagen!$A$20:$D$43</definedName>
    <definedName name="TABLE_3" localSheetId="1">Geert!$L$21:$S$25</definedName>
    <definedName name="TABLE_3" localSheetId="2">Speelschema!$L$21:$S$25</definedName>
    <definedName name="TABLE_3" localSheetId="0">Uitslagen!$L$21:$S$25</definedName>
    <definedName name="TABLE_4" localSheetId="1">Geert!$A$26:$D$43</definedName>
    <definedName name="TABLE_4" localSheetId="2">Speelschema!$A$26:$D$43</definedName>
    <definedName name="TABLE_4" localSheetId="0">Uitslagen!$A$26:$D$43</definedName>
    <definedName name="TABLE_5" localSheetId="1">Geert!$L$28:$S$33</definedName>
    <definedName name="TABLE_5" localSheetId="2">Speelschema!$L$28:$S$33</definedName>
    <definedName name="TABLE_5" localSheetId="0">Uitslagen!$L$28:$S$33</definedName>
    <definedName name="TABLE_6" localSheetId="1">Geert!$A$32:$D$36</definedName>
    <definedName name="TABLE_6" localSheetId="2">Speelschema!$A$32:$D$36</definedName>
    <definedName name="TABLE_6" localSheetId="0">Uitslagen!$A$32:$D$36</definedName>
    <definedName name="TABLE_7" localSheetId="1">Geert!$L$34:$S$39</definedName>
    <definedName name="TABLE_7" localSheetId="2">Speelschema!$L$34:$S$39</definedName>
    <definedName name="TABLE_7" localSheetId="0">Uitslagen!$L$34:$S$39</definedName>
    <definedName name="TABLE_8" localSheetId="1">Geert!$A$38:$D$43</definedName>
    <definedName name="TABLE_8" localSheetId="2">Speelschema!$A$38:$D$43</definedName>
    <definedName name="TABLE_8" localSheetId="0">Uitslagen!$A$38:$D$43</definedName>
    <definedName name="TABLE_9" localSheetId="1">Geert!$L$42:$S$46</definedName>
    <definedName name="TABLE_9" localSheetId="2">Speelschema!$L$42:$S$46</definedName>
    <definedName name="TABLE_9" localSheetId="0">Uitslagen!$L$42:$S$46</definedName>
  </definedNames>
  <calcPr calcId="145621"/>
</workbook>
</file>

<file path=xl/calcChain.xml><?xml version="1.0" encoding="utf-8"?>
<calcChain xmlns="http://schemas.openxmlformats.org/spreadsheetml/2006/main">
  <c r="AL8" i="10" l="1"/>
  <c r="AM28" i="10"/>
  <c r="AH28" i="10" s="1"/>
  <c r="AC28" i="10"/>
  <c r="AB28" i="10"/>
  <c r="AM27" i="10"/>
  <c r="AH27" i="10" s="1"/>
  <c r="AC27" i="10"/>
  <c r="AB27" i="10"/>
  <c r="AM26" i="10"/>
  <c r="AH26" i="10" s="1"/>
  <c r="AC26" i="10"/>
  <c r="AB26" i="10"/>
  <c r="AM25" i="10"/>
  <c r="AH25" i="10"/>
  <c r="AC25" i="10"/>
  <c r="AB25" i="10"/>
  <c r="AM24" i="10"/>
  <c r="AH24" i="10" s="1"/>
  <c r="AC24" i="10"/>
  <c r="AB24" i="10"/>
  <c r="AM23" i="10"/>
  <c r="AH23" i="10" s="1"/>
  <c r="AC23" i="10"/>
  <c r="AB23" i="10"/>
  <c r="AM22" i="10"/>
  <c r="AH22" i="10" s="1"/>
  <c r="AC22" i="10"/>
  <c r="AB22" i="10"/>
  <c r="AM21" i="10"/>
  <c r="AH21" i="10" s="1"/>
  <c r="AC21" i="10"/>
  <c r="AB21" i="10"/>
  <c r="AM20" i="10"/>
  <c r="AH20" i="10" s="1"/>
  <c r="AC20" i="10"/>
  <c r="AB20" i="10"/>
  <c r="AM19" i="10"/>
  <c r="AH19" i="10" s="1"/>
  <c r="AC19" i="10"/>
  <c r="AB19" i="10"/>
  <c r="AM18" i="10"/>
  <c r="AH18" i="10" s="1"/>
  <c r="AC18" i="10"/>
  <c r="AB18" i="10"/>
  <c r="AM17" i="10"/>
  <c r="AH17" i="10"/>
  <c r="AC17" i="10"/>
  <c r="AB17" i="10"/>
  <c r="AM16" i="10"/>
  <c r="AH16" i="10" s="1"/>
  <c r="AC16" i="10"/>
  <c r="AB16" i="10"/>
  <c r="AM15" i="10"/>
  <c r="AH15" i="10" s="1"/>
  <c r="AC15" i="10"/>
  <c r="AB15" i="10"/>
  <c r="AM14" i="10"/>
  <c r="AH14" i="10" s="1"/>
  <c r="AC14" i="10"/>
  <c r="AB14" i="10"/>
  <c r="AM13" i="10"/>
  <c r="AH13" i="10" s="1"/>
  <c r="AC13" i="10"/>
  <c r="AB13" i="10"/>
  <c r="AM12" i="10"/>
  <c r="AH12" i="10" s="1"/>
  <c r="AC12" i="10"/>
  <c r="AB12" i="10"/>
  <c r="AM11" i="10"/>
  <c r="AH11" i="10" s="1"/>
  <c r="AC11" i="10"/>
  <c r="AB11" i="10"/>
  <c r="AM10" i="10"/>
  <c r="AH10" i="10" s="1"/>
  <c r="AC10" i="10"/>
  <c r="AB10" i="10"/>
  <c r="AM9" i="10"/>
  <c r="AH9" i="10"/>
  <c r="AC9" i="10"/>
  <c r="AB9" i="10"/>
  <c r="AM8" i="10"/>
  <c r="AH8" i="10" s="1"/>
  <c r="AC8" i="10"/>
  <c r="AB8" i="10"/>
  <c r="V53" i="7" l="1"/>
  <c r="V68" i="7" s="1"/>
  <c r="V42" i="7"/>
  <c r="V43" i="7"/>
  <c r="V41" i="7"/>
  <c r="V40" i="7"/>
  <c r="V39" i="7"/>
  <c r="V38" i="7"/>
  <c r="V37" i="7"/>
  <c r="V36" i="7"/>
  <c r="V35" i="7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Y10" i="7"/>
  <c r="Y9" i="7"/>
  <c r="Y8" i="7"/>
  <c r="Y12" i="7" l="1"/>
  <c r="H67" i="10"/>
  <c r="D67" i="10"/>
  <c r="H66" i="10"/>
  <c r="D66" i="10"/>
  <c r="H65" i="10"/>
  <c r="D65" i="10"/>
  <c r="H64" i="10"/>
  <c r="D64" i="10"/>
  <c r="H63" i="10"/>
  <c r="D63" i="10"/>
  <c r="H62" i="10"/>
  <c r="D62" i="10"/>
  <c r="H61" i="10"/>
  <c r="V44" i="7"/>
  <c r="V71" i="7" s="1"/>
  <c r="V44" i="2"/>
  <c r="V68" i="2"/>
  <c r="V71" i="2" s="1"/>
  <c r="H67" i="7"/>
  <c r="D67" i="7"/>
  <c r="H66" i="7"/>
  <c r="D66" i="7"/>
  <c r="H65" i="7"/>
  <c r="D65" i="7"/>
  <c r="H64" i="7"/>
  <c r="D64" i="7"/>
  <c r="H63" i="7"/>
  <c r="D63" i="7"/>
  <c r="H62" i="7"/>
  <c r="D62" i="7"/>
  <c r="H61" i="7"/>
  <c r="H67" i="2"/>
  <c r="D67" i="2"/>
  <c r="H66" i="2"/>
  <c r="D66" i="2"/>
  <c r="H65" i="2"/>
  <c r="D65" i="2"/>
  <c r="H64" i="2"/>
  <c r="H63" i="2"/>
  <c r="H62" i="2"/>
  <c r="H61" i="2"/>
  <c r="D64" i="2"/>
  <c r="D63" i="2"/>
  <c r="D62" i="2"/>
  <c r="D61" i="2"/>
  <c r="B71" i="10" l="1"/>
  <c r="B71" i="2"/>
  <c r="F24" i="4" l="1"/>
  <c r="A24" i="4"/>
  <c r="E24" i="4"/>
  <c r="N22" i="4" s="1"/>
  <c r="B24" i="4"/>
  <c r="D24" i="4"/>
  <c r="F25" i="4"/>
  <c r="A25" i="4"/>
  <c r="U22" i="4" s="1"/>
  <c r="AJ26" i="4" s="1"/>
  <c r="E25" i="4"/>
  <c r="AB22" i="4" s="1"/>
  <c r="D25" i="4"/>
  <c r="B25" i="4"/>
  <c r="F26" i="4"/>
  <c r="A26" i="4"/>
  <c r="E26" i="4"/>
  <c r="B26" i="4"/>
  <c r="D26" i="4"/>
  <c r="F27" i="4"/>
  <c r="A27" i="4"/>
  <c r="E27" i="4"/>
  <c r="B27" i="4"/>
  <c r="D27" i="4"/>
  <c r="F28" i="4"/>
  <c r="A28" i="4"/>
  <c r="E28" i="4"/>
  <c r="B28" i="4"/>
  <c r="D28" i="4"/>
  <c r="F29" i="4"/>
  <c r="A29" i="4"/>
  <c r="E29" i="4"/>
  <c r="B29" i="4"/>
  <c r="D29" i="4"/>
  <c r="F34" i="4"/>
  <c r="A34" i="4"/>
  <c r="E34" i="4"/>
  <c r="N32" i="4" s="1"/>
  <c r="B34" i="4"/>
  <c r="D34" i="4"/>
  <c r="F35" i="4"/>
  <c r="A35" i="4"/>
  <c r="U32" i="4" s="1"/>
  <c r="E35" i="4"/>
  <c r="AB32" i="4" s="1"/>
  <c r="AJ37" i="4" s="1"/>
  <c r="B35" i="4"/>
  <c r="D35" i="4"/>
  <c r="F36" i="4"/>
  <c r="A36" i="4"/>
  <c r="E36" i="4"/>
  <c r="B36" i="4"/>
  <c r="D36" i="4"/>
  <c r="F37" i="4"/>
  <c r="A37" i="4"/>
  <c r="E37" i="4"/>
  <c r="B37" i="4"/>
  <c r="D37" i="4"/>
  <c r="F38" i="4"/>
  <c r="A38" i="4"/>
  <c r="E38" i="4"/>
  <c r="B38" i="4"/>
  <c r="D38" i="4"/>
  <c r="F39" i="4"/>
  <c r="A39" i="4"/>
  <c r="E39" i="4"/>
  <c r="B39" i="4"/>
  <c r="D39" i="4"/>
  <c r="F4" i="4"/>
  <c r="A4" i="4"/>
  <c r="G2" i="4" s="1"/>
  <c r="E4" i="4"/>
  <c r="N2" i="4" s="1"/>
  <c r="B4" i="4"/>
  <c r="D4" i="4"/>
  <c r="F5" i="4"/>
  <c r="E5" i="4"/>
  <c r="AB2" i="4" s="1"/>
  <c r="A5" i="4"/>
  <c r="U2" i="4" s="1"/>
  <c r="B5" i="4"/>
  <c r="D5" i="4"/>
  <c r="F6" i="4"/>
  <c r="A6" i="4"/>
  <c r="E6" i="4"/>
  <c r="B6" i="4"/>
  <c r="D6" i="4"/>
  <c r="F7" i="4"/>
  <c r="E7" i="4"/>
  <c r="A7" i="4"/>
  <c r="B7" i="4"/>
  <c r="D7" i="4"/>
  <c r="F8" i="4"/>
  <c r="A8" i="4"/>
  <c r="E8" i="4"/>
  <c r="B8" i="4"/>
  <c r="D8" i="4"/>
  <c r="F9" i="4"/>
  <c r="E9" i="4"/>
  <c r="A9" i="4"/>
  <c r="B9" i="4"/>
  <c r="D9" i="4"/>
  <c r="F45" i="4"/>
  <c r="A45" i="4"/>
  <c r="G43" i="4" s="1"/>
  <c r="E45" i="4"/>
  <c r="N43" i="4" s="1"/>
  <c r="AJ46" i="4" s="1"/>
  <c r="B45" i="4"/>
  <c r="D45" i="4"/>
  <c r="F46" i="4"/>
  <c r="A46" i="4"/>
  <c r="E46" i="4"/>
  <c r="AB43" i="4" s="1"/>
  <c r="B46" i="4"/>
  <c r="D46" i="4"/>
  <c r="F47" i="4"/>
  <c r="A47" i="4"/>
  <c r="E47" i="4"/>
  <c r="B47" i="4"/>
  <c r="D47" i="4"/>
  <c r="F48" i="4"/>
  <c r="A48" i="4"/>
  <c r="E48" i="4"/>
  <c r="B48" i="4"/>
  <c r="D48" i="4"/>
  <c r="F49" i="4"/>
  <c r="A49" i="4"/>
  <c r="E49" i="4"/>
  <c r="B49" i="4"/>
  <c r="D49" i="4"/>
  <c r="F50" i="4"/>
  <c r="A50" i="4"/>
  <c r="E50" i="4"/>
  <c r="B50" i="4"/>
  <c r="D50" i="4"/>
  <c r="F55" i="4"/>
  <c r="B55" i="4"/>
  <c r="D55" i="4"/>
  <c r="E55" i="4"/>
  <c r="N53" i="4" s="1"/>
  <c r="A55" i="4"/>
  <c r="G53" i="4" s="1"/>
  <c r="F56" i="4"/>
  <c r="B56" i="4"/>
  <c r="D56" i="4"/>
  <c r="E56" i="4"/>
  <c r="AB53" i="4" s="1"/>
  <c r="A56" i="4"/>
  <c r="U53" i="4" s="1"/>
  <c r="F57" i="4"/>
  <c r="B57" i="4"/>
  <c r="D57" i="4"/>
  <c r="E57" i="4"/>
  <c r="A57" i="4"/>
  <c r="F58" i="4"/>
  <c r="B58" i="4"/>
  <c r="D58" i="4"/>
  <c r="E58" i="4"/>
  <c r="A58" i="4"/>
  <c r="F59" i="4"/>
  <c r="B59" i="4"/>
  <c r="D59" i="4"/>
  <c r="E59" i="4"/>
  <c r="A59" i="4"/>
  <c r="F60" i="4"/>
  <c r="B60" i="4"/>
  <c r="D60" i="4"/>
  <c r="E60" i="4"/>
  <c r="A60" i="4"/>
  <c r="F14" i="4"/>
  <c r="E14" i="4"/>
  <c r="N12" i="4" s="1"/>
  <c r="A14" i="4"/>
  <c r="G12" i="4" s="1"/>
  <c r="B14" i="4"/>
  <c r="D14" i="4"/>
  <c r="F15" i="4"/>
  <c r="E15" i="4"/>
  <c r="AB12" i="4" s="1"/>
  <c r="A15" i="4"/>
  <c r="U12" i="4" s="1"/>
  <c r="B15" i="4"/>
  <c r="D15" i="4"/>
  <c r="F16" i="4"/>
  <c r="E16" i="4"/>
  <c r="A16" i="4"/>
  <c r="B16" i="4"/>
  <c r="D16" i="4"/>
  <c r="F17" i="4"/>
  <c r="E17" i="4"/>
  <c r="A17" i="4"/>
  <c r="B17" i="4"/>
  <c r="D17" i="4"/>
  <c r="F18" i="4"/>
  <c r="E18" i="4"/>
  <c r="A18" i="4"/>
  <c r="B18" i="4"/>
  <c r="D18" i="4"/>
  <c r="F19" i="4"/>
  <c r="E19" i="4"/>
  <c r="A19" i="4"/>
  <c r="B19" i="4"/>
  <c r="D19" i="4"/>
  <c r="A53" i="4"/>
  <c r="A43" i="4"/>
  <c r="C60" i="4"/>
  <c r="C59" i="4"/>
  <c r="C58" i="4"/>
  <c r="C57" i="4"/>
  <c r="C56" i="4"/>
  <c r="C55" i="4"/>
  <c r="C50" i="4"/>
  <c r="C49" i="4"/>
  <c r="C48" i="4"/>
  <c r="C47" i="4"/>
  <c r="C46" i="4"/>
  <c r="C45" i="4"/>
  <c r="C39" i="4"/>
  <c r="C38" i="4"/>
  <c r="C37" i="4"/>
  <c r="C36" i="4"/>
  <c r="C35" i="4"/>
  <c r="C34" i="4"/>
  <c r="C29" i="4"/>
  <c r="C28" i="4"/>
  <c r="C27" i="4"/>
  <c r="C26" i="4"/>
  <c r="C25" i="4"/>
  <c r="C24" i="4"/>
  <c r="C19" i="4"/>
  <c r="C18" i="4"/>
  <c r="C17" i="4"/>
  <c r="C16" i="4"/>
  <c r="C15" i="4"/>
  <c r="C14" i="4"/>
  <c r="A32" i="4"/>
  <c r="A22" i="4"/>
  <c r="A12" i="4"/>
  <c r="A2" i="4"/>
  <c r="C9" i="4"/>
  <c r="C8" i="4"/>
  <c r="C7" i="4"/>
  <c r="C6" i="4"/>
  <c r="C5" i="4"/>
  <c r="C4" i="4"/>
  <c r="R50" i="4" l="1"/>
  <c r="Z24" i="4"/>
  <c r="Y60" i="4"/>
  <c r="K15" i="4"/>
  <c r="L17" i="4"/>
  <c r="L8" i="4"/>
  <c r="G4" i="4"/>
  <c r="I4" i="4" s="1"/>
  <c r="K17" i="4"/>
  <c r="R47" i="4"/>
  <c r="AE34" i="4"/>
  <c r="V24" i="4"/>
  <c r="J7" i="4"/>
  <c r="AC36" i="4"/>
  <c r="V28" i="4"/>
  <c r="X26" i="4"/>
  <c r="H19" i="4"/>
  <c r="AJ14" i="4"/>
  <c r="U28" i="4"/>
  <c r="W28" i="4" s="1"/>
  <c r="U29" i="4"/>
  <c r="W29" i="4" s="1"/>
  <c r="G19" i="4"/>
  <c r="I19" i="4" s="1"/>
  <c r="O46" i="4"/>
  <c r="Q49" i="4"/>
  <c r="AC34" i="4"/>
  <c r="Y28" i="4"/>
  <c r="H17" i="4"/>
  <c r="H16" i="4"/>
  <c r="K8" i="4"/>
  <c r="L4" i="4"/>
  <c r="AG36" i="4"/>
  <c r="R46" i="4"/>
  <c r="J4" i="4"/>
  <c r="G14" i="4"/>
  <c r="I14" i="4" s="1"/>
  <c r="AJ57" i="4"/>
  <c r="U57" i="4"/>
  <c r="W57" i="4" s="1"/>
  <c r="V57" i="4"/>
  <c r="AJ4" i="4"/>
  <c r="H9" i="4"/>
  <c r="L7" i="4"/>
  <c r="G32" i="4"/>
  <c r="L35" i="4" s="1"/>
  <c r="AG34" i="4"/>
  <c r="AF34" i="4"/>
  <c r="U27" i="4"/>
  <c r="W27" i="4" s="1"/>
  <c r="V26" i="4"/>
  <c r="G22" i="4"/>
  <c r="G24" i="4" s="1"/>
  <c r="I24" i="4" s="1"/>
  <c r="X24" i="4"/>
  <c r="Y59" i="4"/>
  <c r="K35" i="4"/>
  <c r="AE36" i="4"/>
  <c r="K6" i="4"/>
  <c r="L6" i="4"/>
  <c r="Z55" i="4"/>
  <c r="U24" i="4"/>
  <c r="W24" i="4" s="1"/>
  <c r="AE38" i="4"/>
  <c r="X28" i="4"/>
  <c r="Z59" i="4"/>
  <c r="Z26" i="4"/>
  <c r="Z28" i="4"/>
  <c r="AB34" i="4"/>
  <c r="AD34" i="4" s="1"/>
  <c r="U26" i="4"/>
  <c r="W26" i="4" s="1"/>
  <c r="J17" i="4"/>
  <c r="G17" i="4"/>
  <c r="I17" i="4" s="1"/>
  <c r="H15" i="4"/>
  <c r="J15" i="4"/>
  <c r="L15" i="4"/>
  <c r="X58" i="4"/>
  <c r="X56" i="4"/>
  <c r="S50" i="4"/>
  <c r="Q50" i="4"/>
  <c r="N50" i="4"/>
  <c r="P50" i="4" s="1"/>
  <c r="R48" i="4"/>
  <c r="O48" i="4"/>
  <c r="Q48" i="4"/>
  <c r="N48" i="4"/>
  <c r="P48" i="4" s="1"/>
  <c r="U43" i="4"/>
  <c r="U49" i="4" s="1"/>
  <c r="W49" i="4" s="1"/>
  <c r="R45" i="4"/>
  <c r="N45" i="4"/>
  <c r="P45" i="4" s="1"/>
  <c r="S45" i="4"/>
  <c r="Q45" i="4"/>
  <c r="O45" i="4"/>
  <c r="J8" i="4"/>
  <c r="G8" i="4"/>
  <c r="I8" i="4" s="1"/>
  <c r="H8" i="4"/>
  <c r="G6" i="4"/>
  <c r="I6" i="4" s="1"/>
  <c r="H6" i="4"/>
  <c r="J6" i="4"/>
  <c r="H4" i="4"/>
  <c r="K4" i="4"/>
  <c r="AG39" i="4"/>
  <c r="AF38" i="4"/>
  <c r="AB38" i="4"/>
  <c r="AD38" i="4" s="1"/>
  <c r="AG38" i="4"/>
  <c r="AC38" i="4"/>
  <c r="AF37" i="4"/>
  <c r="AB36" i="4"/>
  <c r="AD36" i="4" s="1"/>
  <c r="AF36" i="4"/>
  <c r="U39" i="4"/>
  <c r="W39" i="4" s="1"/>
  <c r="Y39" i="4"/>
  <c r="Z34" i="4"/>
  <c r="Y36" i="4"/>
  <c r="AJ36" i="4"/>
  <c r="V36" i="4"/>
  <c r="Y34" i="4"/>
  <c r="X38" i="4"/>
  <c r="X36" i="4"/>
  <c r="V38" i="4"/>
  <c r="AF50" i="4"/>
  <c r="AC45" i="4"/>
  <c r="AE45" i="4"/>
  <c r="AE49" i="4"/>
  <c r="AG49" i="4"/>
  <c r="AC48" i="4"/>
  <c r="AC50" i="4"/>
  <c r="AG48" i="4"/>
  <c r="AF48" i="4"/>
  <c r="AB45" i="4"/>
  <c r="AD45" i="4" s="1"/>
  <c r="AE48" i="4"/>
  <c r="J16" i="4"/>
  <c r="U60" i="4"/>
  <c r="W60" i="4" s="1"/>
  <c r="Z58" i="4"/>
  <c r="U56" i="4"/>
  <c r="W56" i="4" s="1"/>
  <c r="G18" i="4"/>
  <c r="I18" i="4" s="1"/>
  <c r="J18" i="4"/>
  <c r="K18" i="4"/>
  <c r="L18" i="4"/>
  <c r="J14" i="4"/>
  <c r="H14" i="4"/>
  <c r="K14" i="4"/>
  <c r="R49" i="4"/>
  <c r="N47" i="4"/>
  <c r="P47" i="4" s="1"/>
  <c r="AE47" i="4"/>
  <c r="Q47" i="4"/>
  <c r="N46" i="4"/>
  <c r="P46" i="4" s="1"/>
  <c r="Q46" i="4"/>
  <c r="AF46" i="4"/>
  <c r="AC46" i="4"/>
  <c r="AB46" i="4"/>
  <c r="AD46" i="4" s="1"/>
  <c r="G9" i="4"/>
  <c r="I9" i="4" s="1"/>
  <c r="J9" i="4"/>
  <c r="K9" i="4"/>
  <c r="H7" i="4"/>
  <c r="G7" i="4"/>
  <c r="I7" i="4" s="1"/>
  <c r="G5" i="4"/>
  <c r="I5" i="4" s="1"/>
  <c r="J5" i="4"/>
  <c r="AE39" i="4"/>
  <c r="AB39" i="4"/>
  <c r="AD39" i="4" s="1"/>
  <c r="V39" i="4"/>
  <c r="AF39" i="4"/>
  <c r="K39" i="4"/>
  <c r="AG37" i="4"/>
  <c r="AE37" i="4"/>
  <c r="AB37" i="4"/>
  <c r="AD37" i="4" s="1"/>
  <c r="X37" i="4"/>
  <c r="AG35" i="4"/>
  <c r="Z35" i="4"/>
  <c r="AE35" i="4"/>
  <c r="Y35" i="4"/>
  <c r="V35" i="4"/>
  <c r="Y29" i="4"/>
  <c r="Z29" i="4"/>
  <c r="Z27" i="4"/>
  <c r="Y27" i="4"/>
  <c r="Z25" i="4"/>
  <c r="Y25" i="4"/>
  <c r="Z56" i="4"/>
  <c r="X25" i="4"/>
  <c r="X29" i="4"/>
  <c r="U58" i="4"/>
  <c r="W58" i="4" s="1"/>
  <c r="V25" i="4"/>
  <c r="V29" i="4"/>
  <c r="L14" i="4"/>
  <c r="K16" i="4"/>
  <c r="L16" i="4"/>
  <c r="AC35" i="4"/>
  <c r="AF35" i="4"/>
  <c r="AC39" i="4"/>
  <c r="H5" i="4"/>
  <c r="L9" i="4"/>
  <c r="X27" i="4"/>
  <c r="S47" i="4"/>
  <c r="H18" i="4"/>
  <c r="O49" i="4"/>
  <c r="O47" i="4"/>
  <c r="S46" i="4"/>
  <c r="AB35" i="4"/>
  <c r="AC37" i="4"/>
  <c r="V27" i="4"/>
  <c r="U35" i="4"/>
  <c r="W35" i="4" s="1"/>
  <c r="G15" i="4"/>
  <c r="I15" i="4" s="1"/>
  <c r="U34" i="4"/>
  <c r="W34" i="4" s="1"/>
  <c r="X35" i="4"/>
  <c r="U36" i="4"/>
  <c r="W36" i="4" s="1"/>
  <c r="Z36" i="4"/>
  <c r="Z38" i="4"/>
  <c r="Y38" i="4"/>
  <c r="U38" i="4"/>
  <c r="W38" i="4" s="1"/>
  <c r="X34" i="4"/>
  <c r="Y37" i="4"/>
  <c r="V37" i="4"/>
  <c r="Z37" i="4"/>
  <c r="V34" i="4"/>
  <c r="X39" i="4"/>
  <c r="U37" i="4"/>
  <c r="W37" i="4" s="1"/>
  <c r="Z39" i="4"/>
  <c r="O39" i="4"/>
  <c r="N35" i="4"/>
  <c r="P35" i="4" s="1"/>
  <c r="O34" i="4"/>
  <c r="S36" i="4"/>
  <c r="O36" i="4"/>
  <c r="N39" i="4"/>
  <c r="P39" i="4" s="1"/>
  <c r="N37" i="4"/>
  <c r="P37" i="4" s="1"/>
  <c r="S34" i="4"/>
  <c r="O38" i="4"/>
  <c r="S38" i="4"/>
  <c r="R38" i="4"/>
  <c r="Q36" i="4"/>
  <c r="R36" i="4"/>
  <c r="N38" i="4"/>
  <c r="P38" i="4" s="1"/>
  <c r="N34" i="4"/>
  <c r="P34" i="4" s="1"/>
  <c r="T34" i="4" s="1"/>
  <c r="AJ35" i="4"/>
  <c r="R37" i="4"/>
  <c r="O37" i="4"/>
  <c r="Q35" i="4"/>
  <c r="S39" i="4"/>
  <c r="S37" i="4"/>
  <c r="R35" i="4"/>
  <c r="Q38" i="4"/>
  <c r="S35" i="4"/>
  <c r="R34" i="4"/>
  <c r="N36" i="4"/>
  <c r="P36" i="4" s="1"/>
  <c r="O35" i="4"/>
  <c r="Q37" i="4"/>
  <c r="Q39" i="4"/>
  <c r="R39" i="4"/>
  <c r="Q34" i="4"/>
  <c r="AC57" i="4"/>
  <c r="AE59" i="4"/>
  <c r="AB57" i="4"/>
  <c r="AD57" i="4" s="1"/>
  <c r="AF57" i="4"/>
  <c r="AE57" i="4"/>
  <c r="AE56" i="4"/>
  <c r="AF56" i="4"/>
  <c r="AB58" i="4"/>
  <c r="AD58" i="4" s="1"/>
  <c r="AC55" i="4"/>
  <c r="AF60" i="4"/>
  <c r="AC58" i="4"/>
  <c r="AG58" i="4"/>
  <c r="AG57" i="4"/>
  <c r="AB59" i="4"/>
  <c r="AD59" i="4" s="1"/>
  <c r="AG56" i="4"/>
  <c r="AJ58" i="4"/>
  <c r="AB56" i="4"/>
  <c r="AD56" i="4" s="1"/>
  <c r="AG60" i="4"/>
  <c r="AG59" i="4"/>
  <c r="AC56" i="4"/>
  <c r="AF58" i="4"/>
  <c r="AC60" i="4"/>
  <c r="AB55" i="4"/>
  <c r="AD55" i="4" s="1"/>
  <c r="AB60" i="4"/>
  <c r="AD60" i="4" s="1"/>
  <c r="AE60" i="4"/>
  <c r="AE58" i="4"/>
  <c r="AF55" i="4"/>
  <c r="AE55" i="4"/>
  <c r="AF59" i="4"/>
  <c r="AC59" i="4"/>
  <c r="AH59" i="4" s="1"/>
  <c r="Y58" i="4"/>
  <c r="Z60" i="4"/>
  <c r="X55" i="4"/>
  <c r="V58" i="4"/>
  <c r="X60" i="4"/>
  <c r="Y56" i="4"/>
  <c r="V56" i="4"/>
  <c r="Z57" i="4"/>
  <c r="U59" i="4"/>
  <c r="W59" i="4" s="1"/>
  <c r="Y57" i="4"/>
  <c r="X59" i="4"/>
  <c r="V60" i="4"/>
  <c r="X57" i="4"/>
  <c r="V59" i="4"/>
  <c r="R58" i="4"/>
  <c r="R59" i="4"/>
  <c r="R56" i="4"/>
  <c r="N58" i="4"/>
  <c r="P58" i="4" s="1"/>
  <c r="O60" i="4"/>
  <c r="O58" i="4"/>
  <c r="O55" i="4"/>
  <c r="Q55" i="4"/>
  <c r="R60" i="4"/>
  <c r="S60" i="4"/>
  <c r="N55" i="4"/>
  <c r="Q58" i="4"/>
  <c r="O57" i="4"/>
  <c r="S56" i="4"/>
  <c r="N59" i="4"/>
  <c r="P59" i="4" s="1"/>
  <c r="N56" i="4"/>
  <c r="P56" i="4" s="1"/>
  <c r="Q57" i="4"/>
  <c r="S59" i="4"/>
  <c r="S57" i="4"/>
  <c r="Q59" i="4"/>
  <c r="R57" i="4"/>
  <c r="O59" i="4"/>
  <c r="N57" i="4"/>
  <c r="P57" i="4" s="1"/>
  <c r="Q56" i="4"/>
  <c r="S58" i="4"/>
  <c r="R55" i="4"/>
  <c r="Q60" i="4"/>
  <c r="N60" i="4"/>
  <c r="P60" i="4" s="1"/>
  <c r="AJ56" i="4"/>
  <c r="S55" i="4"/>
  <c r="O56" i="4"/>
  <c r="V55" i="4"/>
  <c r="U55" i="4"/>
  <c r="W55" i="4" s="1"/>
  <c r="AG55" i="4"/>
  <c r="Y55" i="4"/>
  <c r="L57" i="4"/>
  <c r="K56" i="4"/>
  <c r="G59" i="4"/>
  <c r="I59" i="4" s="1"/>
  <c r="J59" i="4"/>
  <c r="L59" i="4"/>
  <c r="H57" i="4"/>
  <c r="J56" i="4"/>
  <c r="J60" i="4"/>
  <c r="H55" i="4"/>
  <c r="J55" i="4"/>
  <c r="G55" i="4"/>
  <c r="G58" i="4"/>
  <c r="I58" i="4" s="1"/>
  <c r="L58" i="4"/>
  <c r="L60" i="4"/>
  <c r="H59" i="4"/>
  <c r="M59" i="4" s="1"/>
  <c r="AJ55" i="4"/>
  <c r="G56" i="4"/>
  <c r="I56" i="4" s="1"/>
  <c r="K60" i="4"/>
  <c r="K59" i="4"/>
  <c r="J57" i="4"/>
  <c r="K57" i="4"/>
  <c r="H56" i="4"/>
  <c r="L56" i="4"/>
  <c r="K55" i="4"/>
  <c r="G60" i="4"/>
  <c r="I60" i="4" s="1"/>
  <c r="H58" i="4"/>
  <c r="L55" i="4"/>
  <c r="H60" i="4"/>
  <c r="K58" i="4"/>
  <c r="J58" i="4"/>
  <c r="G57" i="4"/>
  <c r="I57" i="4" s="1"/>
  <c r="AG47" i="4"/>
  <c r="AB49" i="4"/>
  <c r="AD49" i="4" s="1"/>
  <c r="AJ48" i="4"/>
  <c r="AF47" i="4"/>
  <c r="AG46" i="4"/>
  <c r="AC47" i="4"/>
  <c r="AC49" i="4"/>
  <c r="AF45" i="4"/>
  <c r="AB48" i="4"/>
  <c r="AD48" i="4" s="1"/>
  <c r="AE50" i="4"/>
  <c r="AB50" i="4"/>
  <c r="AD50" i="4" s="1"/>
  <c r="AG45" i="4"/>
  <c r="AG50" i="4"/>
  <c r="AB47" i="4"/>
  <c r="AD47" i="4" s="1"/>
  <c r="AF49" i="4"/>
  <c r="AE46" i="4"/>
  <c r="S49" i="4"/>
  <c r="S48" i="4"/>
  <c r="O50" i="4"/>
  <c r="K47" i="4"/>
  <c r="L49" i="4"/>
  <c r="H49" i="4"/>
  <c r="K46" i="4"/>
  <c r="H50" i="4"/>
  <c r="L45" i="4"/>
  <c r="J45" i="4"/>
  <c r="K49" i="4"/>
  <c r="AJ45" i="4"/>
  <c r="J47" i="4"/>
  <c r="L46" i="4"/>
  <c r="J46" i="4"/>
  <c r="H46" i="4"/>
  <c r="G47" i="4"/>
  <c r="I47" i="4" s="1"/>
  <c r="L47" i="4"/>
  <c r="G46" i="4"/>
  <c r="I46" i="4" s="1"/>
  <c r="G48" i="4"/>
  <c r="I48" i="4" s="1"/>
  <c r="L48" i="4"/>
  <c r="H45" i="4"/>
  <c r="G45" i="4"/>
  <c r="G50" i="4"/>
  <c r="I50" i="4" s="1"/>
  <c r="L50" i="4"/>
  <c r="H48" i="4"/>
  <c r="J48" i="4"/>
  <c r="K48" i="4"/>
  <c r="K45" i="4"/>
  <c r="K50" i="4"/>
  <c r="J50" i="4"/>
  <c r="G49" i="4"/>
  <c r="I49" i="4" s="1"/>
  <c r="J49" i="4"/>
  <c r="H47" i="4"/>
  <c r="AE28" i="4"/>
  <c r="AC26" i="4"/>
  <c r="AB26" i="4"/>
  <c r="AD26" i="4" s="1"/>
  <c r="AB24" i="4"/>
  <c r="AD24" i="4" s="1"/>
  <c r="AC25" i="4"/>
  <c r="AG28" i="4"/>
  <c r="AE26" i="4"/>
  <c r="AG29" i="4"/>
  <c r="AG24" i="4"/>
  <c r="AF29" i="4"/>
  <c r="AE29" i="4"/>
  <c r="AC27" i="4"/>
  <c r="AB27" i="4"/>
  <c r="AD27" i="4" s="1"/>
  <c r="AG25" i="4"/>
  <c r="AC29" i="4"/>
  <c r="AE27" i="4"/>
  <c r="AJ27" i="4"/>
  <c r="AE25" i="4"/>
  <c r="AF28" i="4"/>
  <c r="AG26" i="4"/>
  <c r="AG27" i="4"/>
  <c r="AF24" i="4"/>
  <c r="AF26" i="4"/>
  <c r="AB29" i="4"/>
  <c r="AD29" i="4" s="1"/>
  <c r="AE24" i="4"/>
  <c r="AC24" i="4"/>
  <c r="AB28" i="4"/>
  <c r="AD28" i="4" s="1"/>
  <c r="AC28" i="4"/>
  <c r="AF25" i="4"/>
  <c r="AF27" i="4"/>
  <c r="U25" i="4"/>
  <c r="W25" i="4" s="1"/>
  <c r="Y24" i="4"/>
  <c r="Y26" i="4"/>
  <c r="AB25" i="4"/>
  <c r="AD25" i="4" s="1"/>
  <c r="O25" i="4"/>
  <c r="R28" i="4"/>
  <c r="R24" i="4"/>
  <c r="R27" i="4"/>
  <c r="N28" i="4"/>
  <c r="P28" i="4" s="1"/>
  <c r="S26" i="4"/>
  <c r="Q26" i="4"/>
  <c r="S24" i="4"/>
  <c r="O27" i="4"/>
  <c r="N29" i="4"/>
  <c r="P29" i="4" s="1"/>
  <c r="O26" i="4"/>
  <c r="AJ25" i="4"/>
  <c r="S29" i="4"/>
  <c r="N25" i="4"/>
  <c r="P25" i="4" s="1"/>
  <c r="Q24" i="4"/>
  <c r="O29" i="4"/>
  <c r="N27" i="4"/>
  <c r="P27" i="4" s="1"/>
  <c r="T27" i="4" s="1"/>
  <c r="Q28" i="4"/>
  <c r="S28" i="4"/>
  <c r="R26" i="4"/>
  <c r="N24" i="4"/>
  <c r="S27" i="4"/>
  <c r="S25" i="4"/>
  <c r="R29" i="4"/>
  <c r="Q29" i="4"/>
  <c r="O28" i="4"/>
  <c r="N26" i="4"/>
  <c r="P26" i="4" s="1"/>
  <c r="Q25" i="4"/>
  <c r="R25" i="4"/>
  <c r="Q27" i="4"/>
  <c r="O24" i="4"/>
  <c r="L24" i="4"/>
  <c r="L26" i="4"/>
  <c r="L27" i="4"/>
  <c r="J19" i="4"/>
  <c r="K19" i="4"/>
  <c r="L19" i="4"/>
  <c r="G16" i="4"/>
  <c r="I16" i="4" s="1"/>
  <c r="AB15" i="4"/>
  <c r="AD15" i="4" s="1"/>
  <c r="AF15" i="4"/>
  <c r="AG15" i="4"/>
  <c r="AG14" i="4"/>
  <c r="AB18" i="4"/>
  <c r="AD18" i="4" s="1"/>
  <c r="AE18" i="4"/>
  <c r="AE16" i="4"/>
  <c r="AB14" i="4"/>
  <c r="AD14" i="4" s="1"/>
  <c r="AF14" i="4"/>
  <c r="AE19" i="4"/>
  <c r="AE17" i="4"/>
  <c r="AB17" i="4"/>
  <c r="AD17" i="4" s="1"/>
  <c r="AF18" i="4"/>
  <c r="AC19" i="4"/>
  <c r="AC17" i="4"/>
  <c r="AC18" i="4"/>
  <c r="AC14" i="4"/>
  <c r="AF16" i="4"/>
  <c r="AG16" i="4"/>
  <c r="AE15" i="4"/>
  <c r="AE14" i="4"/>
  <c r="AG18" i="4"/>
  <c r="AC16" i="4"/>
  <c r="AB16" i="4"/>
  <c r="AD16" i="4" s="1"/>
  <c r="AG19" i="4"/>
  <c r="AB19" i="4"/>
  <c r="AD19" i="4" s="1"/>
  <c r="AJ17" i="4"/>
  <c r="AC15" i="4"/>
  <c r="AG17" i="4"/>
  <c r="AF19" i="4"/>
  <c r="AF17" i="4"/>
  <c r="U15" i="4"/>
  <c r="W15" i="4" s="1"/>
  <c r="AJ16" i="4"/>
  <c r="X18" i="4"/>
  <c r="Z19" i="4"/>
  <c r="Y19" i="4"/>
  <c r="U17" i="4"/>
  <c r="W17" i="4" s="1"/>
  <c r="V17" i="4"/>
  <c r="Y14" i="4"/>
  <c r="V18" i="4"/>
  <c r="Z16" i="4"/>
  <c r="U18" i="4"/>
  <c r="W18" i="4" s="1"/>
  <c r="Y16" i="4"/>
  <c r="V15" i="4"/>
  <c r="Z15" i="4"/>
  <c r="V14" i="4"/>
  <c r="V19" i="4"/>
  <c r="U19" i="4"/>
  <c r="W19" i="4" s="1"/>
  <c r="X17" i="4"/>
  <c r="X16" i="4"/>
  <c r="X19" i="4"/>
  <c r="Y17" i="4"/>
  <c r="Z17" i="4"/>
  <c r="Y15" i="4"/>
  <c r="U14" i="4"/>
  <c r="U16" i="4"/>
  <c r="W16" i="4" s="1"/>
  <c r="X14" i="4"/>
  <c r="Z18" i="4"/>
  <c r="X15" i="4"/>
  <c r="V16" i="4"/>
  <c r="Z14" i="4"/>
  <c r="Y18" i="4"/>
  <c r="Q19" i="4"/>
  <c r="N17" i="4"/>
  <c r="P17" i="4" s="1"/>
  <c r="N19" i="4"/>
  <c r="P19" i="4" s="1"/>
  <c r="O19" i="4"/>
  <c r="R17" i="4"/>
  <c r="S19" i="4"/>
  <c r="N18" i="4"/>
  <c r="P18" i="4" s="1"/>
  <c r="N16" i="4"/>
  <c r="P16" i="4" s="1"/>
  <c r="R15" i="4"/>
  <c r="N14" i="4"/>
  <c r="R18" i="4"/>
  <c r="R14" i="4"/>
  <c r="S18" i="4"/>
  <c r="R19" i="4"/>
  <c r="Q17" i="4"/>
  <c r="AJ15" i="4"/>
  <c r="O17" i="4"/>
  <c r="O15" i="4"/>
  <c r="Q14" i="4"/>
  <c r="O18" i="4"/>
  <c r="S16" i="4"/>
  <c r="R16" i="4"/>
  <c r="Q15" i="4"/>
  <c r="S15" i="4"/>
  <c r="O14" i="4"/>
  <c r="S14" i="4"/>
  <c r="Q18" i="4"/>
  <c r="O16" i="4"/>
  <c r="T16" i="4" s="1"/>
  <c r="Q16" i="4"/>
  <c r="N15" i="4"/>
  <c r="P15" i="4" s="1"/>
  <c r="AF7" i="4"/>
  <c r="AB6" i="4"/>
  <c r="AD6" i="4" s="1"/>
  <c r="AG8" i="4"/>
  <c r="AG7" i="4"/>
  <c r="AE5" i="4"/>
  <c r="AC4" i="4"/>
  <c r="AG6" i="4"/>
  <c r="AC9" i="4"/>
  <c r="AC6" i="4"/>
  <c r="AE7" i="4"/>
  <c r="AB9" i="4"/>
  <c r="AD9" i="4" s="1"/>
  <c r="AE6" i="4"/>
  <c r="AG4" i="4"/>
  <c r="AB8" i="4"/>
  <c r="AD8" i="4" s="1"/>
  <c r="AG9" i="4"/>
  <c r="AB7" i="4"/>
  <c r="AD7" i="4" s="1"/>
  <c r="AC7" i="4"/>
  <c r="AC5" i="4"/>
  <c r="AE8" i="4"/>
  <c r="AF6" i="4"/>
  <c r="AF8" i="4"/>
  <c r="AC8" i="4"/>
  <c r="AE4" i="4"/>
  <c r="AB4" i="4"/>
  <c r="AD4" i="4" s="1"/>
  <c r="AF4" i="4"/>
  <c r="AJ7" i="4"/>
  <c r="AF9" i="4"/>
  <c r="AE9" i="4"/>
  <c r="X7" i="4"/>
  <c r="U6" i="4"/>
  <c r="W6" i="4" s="1"/>
  <c r="Y9" i="4"/>
  <c r="U4" i="4"/>
  <c r="X8" i="4"/>
  <c r="U8" i="4"/>
  <c r="W8" i="4" s="1"/>
  <c r="Z6" i="4"/>
  <c r="X6" i="4"/>
  <c r="Z4" i="4"/>
  <c r="Y6" i="4"/>
  <c r="U7" i="4"/>
  <c r="W7" i="4" s="1"/>
  <c r="V7" i="4"/>
  <c r="X9" i="4"/>
  <c r="Y7" i="4"/>
  <c r="Y8" i="4"/>
  <c r="Z9" i="4"/>
  <c r="U5" i="4"/>
  <c r="W5" i="4" s="1"/>
  <c r="Y4" i="4"/>
  <c r="V8" i="4"/>
  <c r="Z8" i="4"/>
  <c r="V6" i="4"/>
  <c r="V4" i="4"/>
  <c r="X4" i="4"/>
  <c r="AJ6" i="4"/>
  <c r="U9" i="4"/>
  <c r="W9" i="4" s="1"/>
  <c r="V9" i="4"/>
  <c r="X5" i="4"/>
  <c r="Z7" i="4"/>
  <c r="AF5" i="4"/>
  <c r="V5" i="4"/>
  <c r="AG5" i="4"/>
  <c r="AB5" i="4"/>
  <c r="AD5" i="4" s="1"/>
  <c r="Y5" i="4"/>
  <c r="Z5" i="4"/>
  <c r="L5" i="4"/>
  <c r="Q9" i="4"/>
  <c r="S5" i="4"/>
  <c r="N9" i="4"/>
  <c r="P9" i="4" s="1"/>
  <c r="S9" i="4"/>
  <c r="O7" i="4"/>
  <c r="N7" i="4"/>
  <c r="P7" i="4" s="1"/>
  <c r="R9" i="4"/>
  <c r="O9" i="4"/>
  <c r="S7" i="4"/>
  <c r="N5" i="4"/>
  <c r="P5" i="4" s="1"/>
  <c r="R4" i="4"/>
  <c r="S8" i="4"/>
  <c r="N6" i="4"/>
  <c r="P6" i="4" s="1"/>
  <c r="Q6" i="4"/>
  <c r="O4" i="4"/>
  <c r="N8" i="4"/>
  <c r="P8" i="4" s="1"/>
  <c r="S6" i="4"/>
  <c r="Q4" i="4"/>
  <c r="AJ5" i="4"/>
  <c r="R5" i="4"/>
  <c r="R7" i="4"/>
  <c r="Q8" i="4"/>
  <c r="O6" i="4"/>
  <c r="Q7" i="4"/>
  <c r="O5" i="4"/>
  <c r="Q5" i="4"/>
  <c r="R8" i="4"/>
  <c r="R6" i="4"/>
  <c r="S4" i="4"/>
  <c r="O8" i="4"/>
  <c r="N4" i="4"/>
  <c r="P4" i="4" s="1"/>
  <c r="K7" i="4"/>
  <c r="K5" i="4"/>
  <c r="N49" i="4"/>
  <c r="S17" i="4"/>
  <c r="AH19" i="4" l="1"/>
  <c r="K37" i="4"/>
  <c r="L39" i="4"/>
  <c r="Z47" i="4"/>
  <c r="L34" i="4"/>
  <c r="K25" i="4"/>
  <c r="L25" i="4"/>
  <c r="L29" i="4"/>
  <c r="K28" i="4"/>
  <c r="K29" i="4"/>
  <c r="K27" i="4"/>
  <c r="L28" i="4"/>
  <c r="K24" i="4"/>
  <c r="K26" i="4"/>
  <c r="Y49" i="4"/>
  <c r="K34" i="4"/>
  <c r="T46" i="4"/>
  <c r="M4" i="4"/>
  <c r="M58" i="4"/>
  <c r="AA24" i="4"/>
  <c r="M48" i="4"/>
  <c r="AH38" i="4"/>
  <c r="T8" i="4"/>
  <c r="T29" i="4"/>
  <c r="T58" i="4"/>
  <c r="T48" i="4"/>
  <c r="AA18" i="4"/>
  <c r="J24" i="4"/>
  <c r="H29" i="4"/>
  <c r="AH8" i="4"/>
  <c r="G28" i="4"/>
  <c r="I28" i="4" s="1"/>
  <c r="AJ24" i="4"/>
  <c r="H24" i="4"/>
  <c r="M24" i="4" s="1"/>
  <c r="V40" i="4"/>
  <c r="AL36" i="4" s="1"/>
  <c r="AH50" i="4"/>
  <c r="V46" i="4"/>
  <c r="X49" i="4"/>
  <c r="AA37" i="4"/>
  <c r="AH34" i="4"/>
  <c r="AA60" i="4"/>
  <c r="U46" i="4"/>
  <c r="W46" i="4" s="1"/>
  <c r="G39" i="4"/>
  <c r="I39" i="4" s="1"/>
  <c r="X47" i="4"/>
  <c r="J38" i="4"/>
  <c r="H38" i="4"/>
  <c r="M50" i="4"/>
  <c r="Z61" i="4"/>
  <c r="AP57" i="4" s="1"/>
  <c r="AH45" i="4"/>
  <c r="AA27" i="4"/>
  <c r="AA57" i="4"/>
  <c r="M16" i="4"/>
  <c r="J26" i="4"/>
  <c r="J28" i="4"/>
  <c r="H28" i="4"/>
  <c r="J27" i="4"/>
  <c r="J29" i="4"/>
  <c r="H27" i="4"/>
  <c r="G29" i="4"/>
  <c r="I29" i="4" s="1"/>
  <c r="J25" i="4"/>
  <c r="G25" i="4"/>
  <c r="I25" i="4" s="1"/>
  <c r="H26" i="4"/>
  <c r="G27" i="4"/>
  <c r="I27" i="4" s="1"/>
  <c r="H25" i="4"/>
  <c r="G26" i="4"/>
  <c r="I26" i="4" s="1"/>
  <c r="T50" i="4"/>
  <c r="AH48" i="4"/>
  <c r="AA38" i="4"/>
  <c r="AA36" i="4"/>
  <c r="Z30" i="4"/>
  <c r="AP26" i="4" s="1"/>
  <c r="AE40" i="4"/>
  <c r="AN37" i="4" s="1"/>
  <c r="AH36" i="4"/>
  <c r="M6" i="4"/>
  <c r="T45" i="4"/>
  <c r="M5" i="4"/>
  <c r="L20" i="4"/>
  <c r="AP14" i="4" s="1"/>
  <c r="J20" i="4"/>
  <c r="AN14" i="4" s="1"/>
  <c r="M15" i="4"/>
  <c r="J36" i="4"/>
  <c r="AH29" i="4"/>
  <c r="T36" i="4"/>
  <c r="H10" i="4"/>
  <c r="AL4" i="4" s="1"/>
  <c r="AA28" i="4"/>
  <c r="AA29" i="4"/>
  <c r="W30" i="4"/>
  <c r="AM26" i="4" s="1"/>
  <c r="Y10" i="4"/>
  <c r="AO6" i="4" s="1"/>
  <c r="V30" i="4"/>
  <c r="AL26" i="4" s="1"/>
  <c r="M19" i="4"/>
  <c r="T15" i="4"/>
  <c r="G34" i="4"/>
  <c r="I34" i="4" s="1"/>
  <c r="G37" i="4"/>
  <c r="I37" i="4" s="1"/>
  <c r="J35" i="4"/>
  <c r="G35" i="4"/>
  <c r="I35" i="4" s="1"/>
  <c r="H37" i="4"/>
  <c r="J39" i="4"/>
  <c r="J10" i="4"/>
  <c r="AN4" i="4" s="1"/>
  <c r="M9" i="4"/>
  <c r="Q51" i="4"/>
  <c r="AN46" i="4" s="1"/>
  <c r="H36" i="4"/>
  <c r="G36" i="4"/>
  <c r="I36" i="4" s="1"/>
  <c r="M17" i="4"/>
  <c r="H34" i="4"/>
  <c r="H20" i="4"/>
  <c r="AL14" i="4" s="1"/>
  <c r="G20" i="4"/>
  <c r="AK14" i="4" s="1"/>
  <c r="M7" i="4"/>
  <c r="AA8" i="4"/>
  <c r="R10" i="4"/>
  <c r="AO5" i="4" s="1"/>
  <c r="AF10" i="4"/>
  <c r="AO7" i="4" s="1"/>
  <c r="AF20" i="4"/>
  <c r="AO17" i="4" s="1"/>
  <c r="AH46" i="4"/>
  <c r="AF40" i="4"/>
  <c r="AO37" i="4" s="1"/>
  <c r="AA26" i="4"/>
  <c r="AJ47" i="4"/>
  <c r="Y48" i="4"/>
  <c r="U50" i="4"/>
  <c r="W50" i="4" s="1"/>
  <c r="V45" i="4"/>
  <c r="Z45" i="4"/>
  <c r="V48" i="4"/>
  <c r="Y45" i="4"/>
  <c r="U48" i="4"/>
  <c r="W48" i="4" s="1"/>
  <c r="Z49" i="4"/>
  <c r="Z48" i="4"/>
  <c r="Z50" i="4"/>
  <c r="Y47" i="4"/>
  <c r="X48" i="4"/>
  <c r="X45" i="4"/>
  <c r="U45" i="4"/>
  <c r="Y50" i="4"/>
  <c r="V50" i="4"/>
  <c r="U40" i="4"/>
  <c r="AK36" i="4" s="1"/>
  <c r="L10" i="4"/>
  <c r="AP4" i="4" s="1"/>
  <c r="AG10" i="4"/>
  <c r="AP7" i="4" s="1"/>
  <c r="V61" i="4"/>
  <c r="AL57" i="4" s="1"/>
  <c r="AH37" i="4"/>
  <c r="Y46" i="4"/>
  <c r="AH39" i="4"/>
  <c r="AA39" i="4"/>
  <c r="Z46" i="4"/>
  <c r="U47" i="4"/>
  <c r="W47" i="4" s="1"/>
  <c r="V47" i="4"/>
  <c r="R51" i="4"/>
  <c r="AO46" i="4" s="1"/>
  <c r="V49" i="4"/>
  <c r="AA49" i="4" s="1"/>
  <c r="M8" i="4"/>
  <c r="X46" i="4"/>
  <c r="X50" i="4"/>
  <c r="AJ34" i="4"/>
  <c r="H39" i="4"/>
  <c r="L36" i="4"/>
  <c r="K38" i="4"/>
  <c r="J34" i="4"/>
  <c r="H35" i="4"/>
  <c r="L38" i="4"/>
  <c r="G38" i="4"/>
  <c r="K36" i="4"/>
  <c r="L37" i="4"/>
  <c r="J37" i="4"/>
  <c r="Y40" i="4"/>
  <c r="AO36" i="4" s="1"/>
  <c r="AG40" i="4"/>
  <c r="AP37" i="4" s="1"/>
  <c r="Z10" i="4"/>
  <c r="AP6" i="4" s="1"/>
  <c r="AE10" i="4"/>
  <c r="AN7" i="4" s="1"/>
  <c r="AB10" i="4"/>
  <c r="AK7" i="4" s="1"/>
  <c r="AH16" i="4"/>
  <c r="S40" i="4"/>
  <c r="AP35" i="4" s="1"/>
  <c r="T35" i="4"/>
  <c r="X40" i="4"/>
  <c r="AN36" i="4" s="1"/>
  <c r="S51" i="4"/>
  <c r="AP46" i="4" s="1"/>
  <c r="J51" i="4"/>
  <c r="AN45" i="4" s="1"/>
  <c r="AF51" i="4"/>
  <c r="AO48" i="4" s="1"/>
  <c r="AD61" i="4"/>
  <c r="AM58" i="4" s="1"/>
  <c r="X30" i="4"/>
  <c r="AN26" i="4" s="1"/>
  <c r="T47" i="4"/>
  <c r="M18" i="4"/>
  <c r="AC40" i="4"/>
  <c r="AL37" i="4" s="1"/>
  <c r="S20" i="4"/>
  <c r="AP15" i="4" s="1"/>
  <c r="I20" i="4"/>
  <c r="AM14" i="4" s="1"/>
  <c r="AB20" i="4"/>
  <c r="AK17" i="4" s="1"/>
  <c r="P10" i="4"/>
  <c r="AM5" i="4" s="1"/>
  <c r="G10" i="4"/>
  <c r="AK4" i="4" s="1"/>
  <c r="AH15" i="4"/>
  <c r="AC20" i="4"/>
  <c r="AL17" i="4" s="1"/>
  <c r="K20" i="4"/>
  <c r="AO14" i="4" s="1"/>
  <c r="T28" i="4"/>
  <c r="AA25" i="4"/>
  <c r="Y61" i="4"/>
  <c r="AO57" i="4" s="1"/>
  <c r="AA58" i="4"/>
  <c r="AA35" i="4"/>
  <c r="AD35" i="4"/>
  <c r="AD40" i="4" s="1"/>
  <c r="AM37" i="4" s="1"/>
  <c r="AB40" i="4"/>
  <c r="AK37" i="4" s="1"/>
  <c r="AA15" i="4"/>
  <c r="T56" i="4"/>
  <c r="T57" i="4"/>
  <c r="AE51" i="4"/>
  <c r="AN48" i="4" s="1"/>
  <c r="T4" i="4"/>
  <c r="AH5" i="4"/>
  <c r="U30" i="4"/>
  <c r="AK26" i="4" s="1"/>
  <c r="AA55" i="4"/>
  <c r="AH60" i="4"/>
  <c r="I10" i="4"/>
  <c r="AM4" i="4" s="1"/>
  <c r="Q30" i="4"/>
  <c r="AN25" i="4" s="1"/>
  <c r="R61" i="4"/>
  <c r="AO56" i="4" s="1"/>
  <c r="O61" i="4"/>
  <c r="AL56" i="4" s="1"/>
  <c r="AE61" i="4"/>
  <c r="AN58" i="4" s="1"/>
  <c r="K10" i="4"/>
  <c r="AO4" i="4" s="1"/>
  <c r="N10" i="4"/>
  <c r="AK5" i="4" s="1"/>
  <c r="S10" i="4"/>
  <c r="AP5" i="4" s="1"/>
  <c r="Z20" i="4"/>
  <c r="AP16" i="4" s="1"/>
  <c r="AG20" i="4"/>
  <c r="AP17" i="4" s="1"/>
  <c r="AH14" i="4"/>
  <c r="AH17" i="4"/>
  <c r="T39" i="4"/>
  <c r="T38" i="4"/>
  <c r="Q40" i="4"/>
  <c r="AN35" i="4" s="1"/>
  <c r="Z40" i="4"/>
  <c r="AP36" i="4" s="1"/>
  <c r="N40" i="4"/>
  <c r="AK35" i="4" s="1"/>
  <c r="R40" i="4"/>
  <c r="AO35" i="4" s="1"/>
  <c r="P40" i="4"/>
  <c r="AM35" i="4" s="1"/>
  <c r="T37" i="4"/>
  <c r="O40" i="4"/>
  <c r="AL35" i="4" s="1"/>
  <c r="M60" i="4"/>
  <c r="T59" i="4"/>
  <c r="AA59" i="4"/>
  <c r="AH58" i="4"/>
  <c r="AG61" i="4"/>
  <c r="AP58" i="4" s="1"/>
  <c r="AB61" i="4"/>
  <c r="AK58" i="4" s="1"/>
  <c r="AH56" i="4"/>
  <c r="M56" i="4"/>
  <c r="AH55" i="4"/>
  <c r="AC61" i="4"/>
  <c r="AL58" i="4" s="1"/>
  <c r="AF61" i="4"/>
  <c r="AO58" i="4" s="1"/>
  <c r="AH57" i="4"/>
  <c r="X61" i="4"/>
  <c r="AN57" i="4" s="1"/>
  <c r="U61" i="4"/>
  <c r="AK57" i="4" s="1"/>
  <c r="S61" i="4"/>
  <c r="AP56" i="4" s="1"/>
  <c r="T60" i="4"/>
  <c r="Q61" i="4"/>
  <c r="AN56" i="4" s="1"/>
  <c r="N61" i="4"/>
  <c r="AK56" i="4" s="1"/>
  <c r="P55" i="4"/>
  <c r="K61" i="4"/>
  <c r="AO55" i="4" s="1"/>
  <c r="L61" i="4"/>
  <c r="AP55" i="4" s="1"/>
  <c r="J61" i="4"/>
  <c r="AN55" i="4" s="1"/>
  <c r="M57" i="4"/>
  <c r="H61" i="4"/>
  <c r="AL55" i="4" s="1"/>
  <c r="I55" i="4"/>
  <c r="I61" i="4" s="1"/>
  <c r="AM55" i="4" s="1"/>
  <c r="G61" i="4"/>
  <c r="AK55" i="4" s="1"/>
  <c r="AG51" i="4"/>
  <c r="AP48" i="4" s="1"/>
  <c r="AH49" i="4"/>
  <c r="K51" i="4"/>
  <c r="AO45" i="4" s="1"/>
  <c r="AD51" i="4"/>
  <c r="AM48" i="4" s="1"/>
  <c r="AB51" i="4"/>
  <c r="AK48" i="4" s="1"/>
  <c r="AC51" i="4"/>
  <c r="AL48" i="4" s="1"/>
  <c r="AH47" i="4"/>
  <c r="O51" i="4"/>
  <c r="AL46" i="4" s="1"/>
  <c r="I45" i="4"/>
  <c r="G51" i="4"/>
  <c r="AK45" i="4" s="1"/>
  <c r="M46" i="4"/>
  <c r="M47" i="4"/>
  <c r="H51" i="4"/>
  <c r="AL45" i="4" s="1"/>
  <c r="L51" i="4"/>
  <c r="AP45" i="4" s="1"/>
  <c r="M49" i="4"/>
  <c r="AB30" i="4"/>
  <c r="AK27" i="4" s="1"/>
  <c r="AH28" i="4"/>
  <c r="AC30" i="4"/>
  <c r="AL27" i="4" s="1"/>
  <c r="S30" i="4"/>
  <c r="AP25" i="4" s="1"/>
  <c r="O30" i="4"/>
  <c r="AL25" i="4" s="1"/>
  <c r="Y30" i="4"/>
  <c r="AO26" i="4" s="1"/>
  <c r="AF30" i="4"/>
  <c r="AO27" i="4" s="1"/>
  <c r="AE30" i="4"/>
  <c r="AN27" i="4" s="1"/>
  <c r="AH24" i="4"/>
  <c r="AH27" i="4"/>
  <c r="AG30" i="4"/>
  <c r="AP27" i="4" s="1"/>
  <c r="AH26" i="4"/>
  <c r="N30" i="4"/>
  <c r="AK25" i="4" s="1"/>
  <c r="P24" i="4"/>
  <c r="T26" i="4"/>
  <c r="R30" i="4"/>
  <c r="AO25" i="4" s="1"/>
  <c r="T25" i="4"/>
  <c r="T19" i="4"/>
  <c r="O20" i="4"/>
  <c r="AL15" i="4" s="1"/>
  <c r="T18" i="4"/>
  <c r="Q20" i="4"/>
  <c r="AN15" i="4" s="1"/>
  <c r="R20" i="4"/>
  <c r="AO15" i="4" s="1"/>
  <c r="V20" i="4"/>
  <c r="AL16" i="4" s="1"/>
  <c r="AH18" i="4"/>
  <c r="T17" i="4"/>
  <c r="AE20" i="4"/>
  <c r="AN17" i="4" s="1"/>
  <c r="X20" i="4"/>
  <c r="AN16" i="4" s="1"/>
  <c r="W14" i="4"/>
  <c r="U20" i="4"/>
  <c r="AK16" i="4" s="1"/>
  <c r="AA19" i="4"/>
  <c r="Y20" i="4"/>
  <c r="AO16" i="4" s="1"/>
  <c r="AA17" i="4"/>
  <c r="AA16" i="4"/>
  <c r="P14" i="4"/>
  <c r="N20" i="4"/>
  <c r="AK15" i="4" s="1"/>
  <c r="T9" i="4"/>
  <c r="T7" i="4"/>
  <c r="AA6" i="4"/>
  <c r="AH6" i="4"/>
  <c r="AC10" i="4"/>
  <c r="AL7" i="4" s="1"/>
  <c r="AH4" i="4"/>
  <c r="AH7" i="4"/>
  <c r="V10" i="4"/>
  <c r="AL6" i="4" s="1"/>
  <c r="AA5" i="4"/>
  <c r="X10" i="4"/>
  <c r="AN6" i="4" s="1"/>
  <c r="AA9" i="4"/>
  <c r="AA7" i="4"/>
  <c r="W4" i="4"/>
  <c r="W10" i="4" s="1"/>
  <c r="AM6" i="4" s="1"/>
  <c r="U10" i="4"/>
  <c r="AK6" i="4" s="1"/>
  <c r="Q10" i="4"/>
  <c r="AN5" i="4" s="1"/>
  <c r="T5" i="4"/>
  <c r="O10" i="4"/>
  <c r="AL5" i="4" s="1"/>
  <c r="T6" i="4"/>
  <c r="M14" i="4"/>
  <c r="W40" i="4"/>
  <c r="AM36" i="4" s="1"/>
  <c r="AA34" i="4"/>
  <c r="AD20" i="4"/>
  <c r="AM17" i="4" s="1"/>
  <c r="P49" i="4"/>
  <c r="N51" i="4"/>
  <c r="AK46" i="4" s="1"/>
  <c r="W61" i="4"/>
  <c r="AM57" i="4" s="1"/>
  <c r="AA56" i="4"/>
  <c r="AH25" i="4"/>
  <c r="AD30" i="4"/>
  <c r="AM27" i="4" s="1"/>
  <c r="AD10" i="4"/>
  <c r="AM7" i="4" s="1"/>
  <c r="AH9" i="4"/>
  <c r="K30" i="4" l="1"/>
  <c r="AO24" i="4" s="1"/>
  <c r="L30" i="4"/>
  <c r="AP24" i="4" s="1"/>
  <c r="M29" i="4"/>
  <c r="AA50" i="4"/>
  <c r="M28" i="4"/>
  <c r="G30" i="4"/>
  <c r="AK24" i="4" s="1"/>
  <c r="I30" i="4"/>
  <c r="AM24" i="4" s="1"/>
  <c r="AA46" i="4"/>
  <c r="M27" i="4"/>
  <c r="M34" i="4"/>
  <c r="M10" i="4"/>
  <c r="AQ4" i="4" s="1"/>
  <c r="H30" i="4"/>
  <c r="AL24" i="4" s="1"/>
  <c r="J30" i="4"/>
  <c r="AN24" i="4" s="1"/>
  <c r="M25" i="4"/>
  <c r="M39" i="4"/>
  <c r="M26" i="4"/>
  <c r="M35" i="4"/>
  <c r="AA30" i="4"/>
  <c r="AQ26" i="4" s="1"/>
  <c r="AA40" i="4"/>
  <c r="AQ36" i="4" s="1"/>
  <c r="H40" i="4"/>
  <c r="AL34" i="4" s="1"/>
  <c r="Z51" i="4"/>
  <c r="AP47" i="4" s="1"/>
  <c r="AA47" i="4"/>
  <c r="M36" i="4"/>
  <c r="M37" i="4"/>
  <c r="AA61" i="4"/>
  <c r="AQ57" i="4" s="1"/>
  <c r="M20" i="4"/>
  <c r="AQ14" i="4" s="1"/>
  <c r="K40" i="4"/>
  <c r="AO34" i="4" s="1"/>
  <c r="Y51" i="4"/>
  <c r="AO47" i="4" s="1"/>
  <c r="L40" i="4"/>
  <c r="AP34" i="4" s="1"/>
  <c r="X51" i="4"/>
  <c r="AN47" i="4" s="1"/>
  <c r="I38" i="4"/>
  <c r="G40" i="4"/>
  <c r="AK34" i="4" s="1"/>
  <c r="W45" i="4"/>
  <c r="U51" i="4"/>
  <c r="AK47" i="4" s="1"/>
  <c r="J40" i="4"/>
  <c r="AN34" i="4" s="1"/>
  <c r="AA48" i="4"/>
  <c r="V51" i="4"/>
  <c r="AL47" i="4" s="1"/>
  <c r="AH35" i="4"/>
  <c r="AH40" i="4" s="1"/>
  <c r="AQ37" i="4" s="1"/>
  <c r="AH30" i="4"/>
  <c r="AQ27" i="4" s="1"/>
  <c r="T10" i="4"/>
  <c r="AQ5" i="4" s="1"/>
  <c r="AH20" i="4"/>
  <c r="AQ17" i="4" s="1"/>
  <c r="AH10" i="4"/>
  <c r="AQ7" i="4" s="1"/>
  <c r="T40" i="4"/>
  <c r="AQ35" i="4" s="1"/>
  <c r="AH61" i="4"/>
  <c r="AQ58" i="4" s="1"/>
  <c r="M55" i="4"/>
  <c r="M61" i="4" s="1"/>
  <c r="AQ55" i="4" s="1"/>
  <c r="T55" i="4"/>
  <c r="T61" i="4" s="1"/>
  <c r="AQ56" i="4" s="1"/>
  <c r="P61" i="4"/>
  <c r="AM56" i="4" s="1"/>
  <c r="AH51" i="4"/>
  <c r="AQ48" i="4" s="1"/>
  <c r="M45" i="4"/>
  <c r="M51" i="4" s="1"/>
  <c r="AQ45" i="4" s="1"/>
  <c r="I51" i="4"/>
  <c r="AM45" i="4" s="1"/>
  <c r="P30" i="4"/>
  <c r="AM25" i="4" s="1"/>
  <c r="T24" i="4"/>
  <c r="T30" i="4" s="1"/>
  <c r="AQ25" i="4" s="1"/>
  <c r="W20" i="4"/>
  <c r="AM16" i="4" s="1"/>
  <c r="AA14" i="4"/>
  <c r="AA20" i="4" s="1"/>
  <c r="AQ16" i="4" s="1"/>
  <c r="T14" i="4"/>
  <c r="T20" i="4" s="1"/>
  <c r="AQ15" i="4" s="1"/>
  <c r="P20" i="4"/>
  <c r="AM15" i="4" s="1"/>
  <c r="AA4" i="4"/>
  <c r="AA10" i="4" s="1"/>
  <c r="AQ6" i="4" s="1"/>
  <c r="T49" i="4"/>
  <c r="T51" i="4" s="1"/>
  <c r="AQ46" i="4" s="1"/>
  <c r="P51" i="4"/>
  <c r="AM46" i="4" s="1"/>
  <c r="AS5" i="4" l="1"/>
  <c r="AT5" i="4" s="1"/>
  <c r="AS26" i="4"/>
  <c r="AT26" i="4" s="1"/>
  <c r="AS36" i="4"/>
  <c r="AT36" i="4" s="1"/>
  <c r="AS37" i="4"/>
  <c r="AT37" i="4" s="1"/>
  <c r="AS57" i="4"/>
  <c r="AT57" i="4" s="1"/>
  <c r="M30" i="4"/>
  <c r="AQ24" i="4" s="1"/>
  <c r="AS24" i="4" s="1"/>
  <c r="AT24" i="4" s="1"/>
  <c r="AS27" i="4"/>
  <c r="AT27" i="4" s="1"/>
  <c r="AS4" i="4"/>
  <c r="AT4" i="4" s="1"/>
  <c r="AS15" i="4"/>
  <c r="AT15" i="4" s="1"/>
  <c r="AS7" i="4"/>
  <c r="AT7" i="4" s="1"/>
  <c r="AA45" i="4"/>
  <c r="AA51" i="4" s="1"/>
  <c r="AQ47" i="4" s="1"/>
  <c r="AS47" i="4" s="1"/>
  <c r="AT47" i="4" s="1"/>
  <c r="W51" i="4"/>
  <c r="AM47" i="4" s="1"/>
  <c r="I40" i="4"/>
  <c r="AM34" i="4" s="1"/>
  <c r="M38" i="4"/>
  <c r="M40" i="4" s="1"/>
  <c r="AQ34" i="4" s="1"/>
  <c r="AS34" i="4" s="1"/>
  <c r="AT34" i="4" s="1"/>
  <c r="AS58" i="4"/>
  <c r="AT58" i="4" s="1"/>
  <c r="AS56" i="4"/>
  <c r="AT56" i="4" s="1"/>
  <c r="AS55" i="4"/>
  <c r="AT55" i="4" s="1"/>
  <c r="AS16" i="4"/>
  <c r="AT16" i="4" s="1"/>
  <c r="AS17" i="4"/>
  <c r="AT17" i="4" s="1"/>
  <c r="AS14" i="4"/>
  <c r="AT14" i="4" s="1"/>
  <c r="AS6" i="4"/>
  <c r="AT6" i="4" s="1"/>
  <c r="AS46" i="4"/>
  <c r="AT46" i="4" s="1"/>
  <c r="AS45" i="4"/>
  <c r="AT45" i="4" s="1"/>
  <c r="AU24" i="4" l="1"/>
  <c r="AU7" i="4"/>
  <c r="AS35" i="4"/>
  <c r="AT35" i="4" s="1"/>
  <c r="AU37" i="4" s="1"/>
  <c r="AV37" i="4" s="1"/>
  <c r="AS48" i="4"/>
  <c r="AT48" i="4" s="1"/>
  <c r="AU46" i="4" s="1"/>
  <c r="AV46" i="4" s="1"/>
  <c r="AS25" i="4"/>
  <c r="AT25" i="4" s="1"/>
  <c r="AU25" i="4" s="1"/>
  <c r="AV25" i="4" s="1"/>
  <c r="AU55" i="4"/>
  <c r="AV55" i="4" s="1"/>
  <c r="AU4" i="4"/>
  <c r="AV4" i="4" s="1"/>
  <c r="AU17" i="4"/>
  <c r="AV17" i="4" s="1"/>
  <c r="AU5" i="4"/>
  <c r="AV5" i="4" s="1"/>
  <c r="AU36" i="4"/>
  <c r="AU34" i="4"/>
  <c r="AV34" i="4" s="1"/>
  <c r="AU45" i="4"/>
  <c r="AV45" i="4" s="1"/>
  <c r="AU6" i="4"/>
  <c r="AV6" i="4" s="1"/>
  <c r="AU57" i="4"/>
  <c r="AV57" i="4" s="1"/>
  <c r="AU58" i="4"/>
  <c r="AV58" i="4" s="1"/>
  <c r="AU56" i="4"/>
  <c r="AV56" i="4" s="1"/>
  <c r="AU47" i="4"/>
  <c r="AV47" i="4" s="1"/>
  <c r="AU26" i="4"/>
  <c r="AU16" i="4"/>
  <c r="AV16" i="4" s="1"/>
  <c r="AU14" i="4"/>
  <c r="AV14" i="4" s="1"/>
  <c r="AU15" i="4"/>
  <c r="AV15" i="4" s="1"/>
  <c r="AV7" i="4"/>
  <c r="AV24" i="4" l="1"/>
  <c r="AV36" i="4"/>
  <c r="AU48" i="4"/>
  <c r="AV48" i="4" s="1"/>
  <c r="AW45" i="4" s="1"/>
  <c r="AY45" i="4" s="1"/>
  <c r="AU35" i="4"/>
  <c r="AV35" i="4" s="1"/>
  <c r="AV26" i="4"/>
  <c r="AW26" i="4" s="1"/>
  <c r="AX26" i="4" s="1"/>
  <c r="AU27" i="4"/>
  <c r="AV27" i="4" s="1"/>
  <c r="AW7" i="4"/>
  <c r="AY7" i="4" s="1"/>
  <c r="AW6" i="4"/>
  <c r="AY6" i="4" s="1"/>
  <c r="AW34" i="4"/>
  <c r="AX34" i="4" s="1"/>
  <c r="AW37" i="4"/>
  <c r="AY37" i="4" s="1"/>
  <c r="AW5" i="4"/>
  <c r="AY5" i="4" s="1"/>
  <c r="AW55" i="4"/>
  <c r="AZ55" i="4" s="1"/>
  <c r="AW58" i="4"/>
  <c r="AX58" i="4" s="1"/>
  <c r="AW56" i="4"/>
  <c r="AY56" i="4" s="1"/>
  <c r="AW57" i="4"/>
  <c r="AY57" i="4" s="1"/>
  <c r="AW46" i="4"/>
  <c r="AY46" i="4" s="1"/>
  <c r="AW15" i="4"/>
  <c r="AZ15" i="4" s="1"/>
  <c r="AW14" i="4"/>
  <c r="AW17" i="4"/>
  <c r="AW16" i="4"/>
  <c r="AW4" i="4"/>
  <c r="AX4" i="4" s="1"/>
  <c r="AW47" i="4"/>
  <c r="AW27" i="4" l="1"/>
  <c r="AY27" i="4" s="1"/>
  <c r="AW35" i="4"/>
  <c r="AZ35" i="4" s="1"/>
  <c r="AW25" i="4"/>
  <c r="AY25" i="4" s="1"/>
  <c r="AW48" i="4"/>
  <c r="AY48" i="4" s="1"/>
  <c r="AW36" i="4"/>
  <c r="AZ36" i="4" s="1"/>
  <c r="AW24" i="4"/>
  <c r="AZ24" i="4" s="1"/>
  <c r="AY34" i="4"/>
  <c r="AZ6" i="4"/>
  <c r="BA6" i="4" s="1"/>
  <c r="AX7" i="4"/>
  <c r="AX45" i="4"/>
  <c r="AZ7" i="4"/>
  <c r="BA7" i="4" s="1"/>
  <c r="AX55" i="4"/>
  <c r="AX37" i="4"/>
  <c r="AZ5" i="4"/>
  <c r="BA5" i="4" s="1"/>
  <c r="AX6" i="4"/>
  <c r="AY26" i="4"/>
  <c r="AZ37" i="4"/>
  <c r="BA37" i="4" s="1"/>
  <c r="AZ45" i="4"/>
  <c r="BA45" i="4" s="1"/>
  <c r="AZ34" i="4"/>
  <c r="AY55" i="4"/>
  <c r="BA55" i="4" s="1"/>
  <c r="AY58" i="4"/>
  <c r="AX5" i="4"/>
  <c r="AZ26" i="4"/>
  <c r="AY4" i="4"/>
  <c r="AY15" i="4"/>
  <c r="BA15" i="4" s="1"/>
  <c r="AZ58" i="4"/>
  <c r="AX15" i="4"/>
  <c r="AX56" i="4"/>
  <c r="AZ56" i="4"/>
  <c r="BA56" i="4" s="1"/>
  <c r="AX57" i="4"/>
  <c r="AZ57" i="4"/>
  <c r="BA57" i="4" s="1"/>
  <c r="AX46" i="4"/>
  <c r="AZ46" i="4"/>
  <c r="BA46" i="4" s="1"/>
  <c r="AX16" i="4"/>
  <c r="AZ16" i="4"/>
  <c r="AY16" i="4"/>
  <c r="AX17" i="4"/>
  <c r="AZ17" i="4"/>
  <c r="AY17" i="4"/>
  <c r="AX14" i="4"/>
  <c r="AZ14" i="4"/>
  <c r="AY14" i="4"/>
  <c r="AZ4" i="4"/>
  <c r="AZ47" i="4"/>
  <c r="AX47" i="4"/>
  <c r="AY47" i="4"/>
  <c r="AX27" i="4" l="1"/>
  <c r="AZ27" i="4"/>
  <c r="BA27" i="4" s="1"/>
  <c r="AY35" i="4"/>
  <c r="BA35" i="4" s="1"/>
  <c r="AX35" i="4"/>
  <c r="AZ48" i="4"/>
  <c r="BA48" i="4" s="1"/>
  <c r="AX48" i="4"/>
  <c r="AX36" i="4"/>
  <c r="AY36" i="4"/>
  <c r="BA36" i="4" s="1"/>
  <c r="AX25" i="4"/>
  <c r="AZ25" i="4"/>
  <c r="BA25" i="4" s="1"/>
  <c r="AX24" i="4"/>
  <c r="BA58" i="4"/>
  <c r="BB58" i="4" s="1"/>
  <c r="AY24" i="4"/>
  <c r="BA24" i="4" s="1"/>
  <c r="BA34" i="4"/>
  <c r="BA26" i="4"/>
  <c r="BB7" i="4"/>
  <c r="BD7" i="4" s="1"/>
  <c r="BB6" i="4"/>
  <c r="BC6" i="4" s="1"/>
  <c r="BA4" i="4"/>
  <c r="BB4" i="4" s="1"/>
  <c r="BC4" i="4" s="1"/>
  <c r="BB56" i="4"/>
  <c r="BC56" i="4" s="1"/>
  <c r="BB55" i="4"/>
  <c r="BD55" i="4" s="1"/>
  <c r="BA47" i="4"/>
  <c r="BB45" i="4"/>
  <c r="BD45" i="4" s="1"/>
  <c r="BB46" i="4"/>
  <c r="BC46" i="4" s="1"/>
  <c r="BA17" i="4"/>
  <c r="BA14" i="4"/>
  <c r="BA16" i="4"/>
  <c r="BB27" i="4" l="1"/>
  <c r="BD27" i="4" s="1"/>
  <c r="BB47" i="4"/>
  <c r="BC47" i="4" s="1"/>
  <c r="BB34" i="4"/>
  <c r="BC34" i="4" s="1"/>
  <c r="BB36" i="4"/>
  <c r="BC36" i="4" s="1"/>
  <c r="BB37" i="4"/>
  <c r="BC37" i="4" s="1"/>
  <c r="BB24" i="4"/>
  <c r="BD24" i="4" s="1"/>
  <c r="BB25" i="4"/>
  <c r="BC25" i="4" s="1"/>
  <c r="BB57" i="4"/>
  <c r="BC57" i="4" s="1"/>
  <c r="BB35" i="4"/>
  <c r="BB26" i="4"/>
  <c r="BC26" i="4" s="1"/>
  <c r="BC7" i="4"/>
  <c r="BC27" i="4"/>
  <c r="BD56" i="4"/>
  <c r="BB48" i="4"/>
  <c r="BC48" i="4" s="1"/>
  <c r="BD6" i="4"/>
  <c r="BB5" i="4"/>
  <c r="BD5" i="4" s="1"/>
  <c r="BB17" i="4"/>
  <c r="BD17" i="4" s="1"/>
  <c r="BC45" i="4"/>
  <c r="BC58" i="4"/>
  <c r="BD58" i="4"/>
  <c r="BC55" i="4"/>
  <c r="BD46" i="4"/>
  <c r="BB16" i="4"/>
  <c r="BD16" i="4" s="1"/>
  <c r="BB15" i="4"/>
  <c r="BB14" i="4"/>
  <c r="BD4" i="4"/>
  <c r="BD47" i="4" l="1"/>
  <c r="BE45" i="4" s="1"/>
  <c r="BF45" i="4" s="1"/>
  <c r="BD25" i="4"/>
  <c r="BE25" i="4" s="1"/>
  <c r="BC24" i="4"/>
  <c r="BD34" i="4"/>
  <c r="BD36" i="4"/>
  <c r="BD37" i="4"/>
  <c r="BD57" i="4"/>
  <c r="BE55" i="4" s="1"/>
  <c r="BD35" i="4"/>
  <c r="BC35" i="4"/>
  <c r="BC17" i="4"/>
  <c r="BD26" i="4"/>
  <c r="BD48" i="4"/>
  <c r="BE46" i="4" s="1"/>
  <c r="BF46" i="4" s="1"/>
  <c r="BC5" i="4"/>
  <c r="BE7" i="4" s="1"/>
  <c r="BG7" i="4" s="1"/>
  <c r="BE4" i="4"/>
  <c r="BF4" i="4" s="1"/>
  <c r="BC16" i="4"/>
  <c r="BE56" i="4"/>
  <c r="BG56" i="4" s="1"/>
  <c r="BE58" i="4"/>
  <c r="BF58" i="4" s="1"/>
  <c r="BC14" i="4"/>
  <c r="BD14" i="4"/>
  <c r="BD15" i="4"/>
  <c r="BC15" i="4"/>
  <c r="BE6" i="4"/>
  <c r="BF6" i="4" s="1"/>
  <c r="BE47" i="4" l="1"/>
  <c r="BF47" i="4" s="1"/>
  <c r="BE24" i="4"/>
  <c r="BG24" i="4" s="1"/>
  <c r="BE27" i="4"/>
  <c r="BG27" i="4" s="1"/>
  <c r="BE36" i="4"/>
  <c r="BG36" i="4" s="1"/>
  <c r="BE34" i="4"/>
  <c r="BF34" i="4" s="1"/>
  <c r="BE26" i="4"/>
  <c r="BG26" i="4" s="1"/>
  <c r="BE57" i="4"/>
  <c r="BG57" i="4" s="1"/>
  <c r="BE37" i="4"/>
  <c r="BG37" i="4" s="1"/>
  <c r="BF55" i="4"/>
  <c r="BG55" i="4"/>
  <c r="BE35" i="4"/>
  <c r="BF35" i="4" s="1"/>
  <c r="BF56" i="4"/>
  <c r="BF7" i="4"/>
  <c r="BE48" i="4"/>
  <c r="BF48" i="4" s="1"/>
  <c r="BG58" i="4"/>
  <c r="BE5" i="4"/>
  <c r="BF5" i="4" s="1"/>
  <c r="BG4" i="4"/>
  <c r="BG45" i="4"/>
  <c r="BG6" i="4"/>
  <c r="BG46" i="4"/>
  <c r="BE17" i="4"/>
  <c r="BE15" i="4"/>
  <c r="BE16" i="4"/>
  <c r="BE14" i="4"/>
  <c r="BG25" i="4"/>
  <c r="BF25" i="4"/>
  <c r="BG47" i="4" l="1"/>
  <c r="BH47" i="4" s="1"/>
  <c r="BK47" i="4" s="1"/>
  <c r="BF24" i="4"/>
  <c r="BF37" i="4"/>
  <c r="BG34" i="4"/>
  <c r="BF27" i="4"/>
  <c r="BF36" i="4"/>
  <c r="BF26" i="4"/>
  <c r="BH26" i="4" s="1"/>
  <c r="BH55" i="4"/>
  <c r="BJ55" i="4" s="1"/>
  <c r="BF57" i="4"/>
  <c r="BH56" i="4" s="1"/>
  <c r="BI56" i="4" s="1"/>
  <c r="BG35" i="4"/>
  <c r="BG5" i="4"/>
  <c r="BH6" i="4" s="1"/>
  <c r="BK6" i="4" s="1"/>
  <c r="BH58" i="4"/>
  <c r="BJ58" i="4" s="1"/>
  <c r="BH4" i="4"/>
  <c r="BI4" i="4" s="1"/>
  <c r="BG48" i="4"/>
  <c r="BH45" i="4" s="1"/>
  <c r="BH7" i="4"/>
  <c r="BI7" i="4" s="1"/>
  <c r="BF14" i="4"/>
  <c r="BG14" i="4"/>
  <c r="BF15" i="4"/>
  <c r="BG15" i="4"/>
  <c r="BG16" i="4"/>
  <c r="BF16" i="4"/>
  <c r="BG17" i="4"/>
  <c r="BF17" i="4"/>
  <c r="BH46" i="4" l="1"/>
  <c r="BK46" i="4" s="1"/>
  <c r="BH37" i="4"/>
  <c r="BI37" i="4" s="1"/>
  <c r="BH27" i="4"/>
  <c r="BK27" i="4" s="1"/>
  <c r="BH34" i="4"/>
  <c r="BK34" i="4" s="1"/>
  <c r="BK55" i="4"/>
  <c r="BI55" i="4"/>
  <c r="BH24" i="4"/>
  <c r="BI24" i="4" s="1"/>
  <c r="BH36" i="4"/>
  <c r="BK36" i="4" s="1"/>
  <c r="BI58" i="4"/>
  <c r="BH25" i="4"/>
  <c r="BK25" i="4" s="1"/>
  <c r="BH35" i="4"/>
  <c r="BJ35" i="4" s="1"/>
  <c r="BH57" i="4"/>
  <c r="BJ57" i="4" s="1"/>
  <c r="BK58" i="4"/>
  <c r="BH48" i="4"/>
  <c r="BK48" i="4" s="1"/>
  <c r="BH5" i="4"/>
  <c r="BJ5" i="4" s="1"/>
  <c r="BK7" i="4"/>
  <c r="BK4" i="4"/>
  <c r="BJ4" i="4"/>
  <c r="BI6" i="4"/>
  <c r="BJ6" i="4"/>
  <c r="BJ7" i="4"/>
  <c r="BK56" i="4"/>
  <c r="BJ56" i="4"/>
  <c r="BI47" i="4"/>
  <c r="BJ47" i="4"/>
  <c r="BH16" i="4"/>
  <c r="BJ16" i="4" s="1"/>
  <c r="BH15" i="4"/>
  <c r="BH17" i="4"/>
  <c r="BH14" i="4"/>
  <c r="BJ26" i="4"/>
  <c r="BI26" i="4"/>
  <c r="BK26" i="4"/>
  <c r="BJ45" i="4"/>
  <c r="BK45" i="4"/>
  <c r="BI45" i="4"/>
  <c r="BI46" i="4" l="1"/>
  <c r="BJ46" i="4"/>
  <c r="BJ37" i="4"/>
  <c r="BI34" i="4"/>
  <c r="BK37" i="4"/>
  <c r="BJ34" i="4"/>
  <c r="BJ27" i="4"/>
  <c r="BI27" i="4"/>
  <c r="BJ24" i="4"/>
  <c r="BK24" i="4"/>
  <c r="BJ36" i="4"/>
  <c r="BI36" i="4"/>
  <c r="BJ25" i="4"/>
  <c r="BI25" i="4"/>
  <c r="BI35" i="4"/>
  <c r="BK35" i="4"/>
  <c r="BI57" i="4"/>
  <c r="BK57" i="4"/>
  <c r="BI48" i="4"/>
  <c r="BJ48" i="4"/>
  <c r="BI5" i="4"/>
  <c r="BK5" i="4"/>
  <c r="BL6" i="4"/>
  <c r="BN6" i="4" s="1"/>
  <c r="BL7" i="4"/>
  <c r="BO7" i="4" s="1"/>
  <c r="BL56" i="4"/>
  <c r="BN56" i="4" s="1"/>
  <c r="BL55" i="4"/>
  <c r="BN55" i="4" s="1"/>
  <c r="BK16" i="4"/>
  <c r="BI16" i="4"/>
  <c r="BJ15" i="4"/>
  <c r="BK15" i="4"/>
  <c r="BI15" i="4"/>
  <c r="BK14" i="4"/>
  <c r="BJ14" i="4"/>
  <c r="BI14" i="4"/>
  <c r="BJ17" i="4"/>
  <c r="BI17" i="4"/>
  <c r="BK17" i="4"/>
  <c r="BL46" i="4" l="1"/>
  <c r="BM46" i="4" s="1"/>
  <c r="BL27" i="4"/>
  <c r="BM27" i="4" s="1"/>
  <c r="BL45" i="4"/>
  <c r="BN45" i="4" s="1"/>
  <c r="BL26" i="4"/>
  <c r="BM26" i="4" s="1"/>
  <c r="BL36" i="4"/>
  <c r="BN36" i="4" s="1"/>
  <c r="BL25" i="4"/>
  <c r="BN25" i="4" s="1"/>
  <c r="BL24" i="4"/>
  <c r="BN24" i="4" s="1"/>
  <c r="BL37" i="4"/>
  <c r="BM37" i="4" s="1"/>
  <c r="BL48" i="4"/>
  <c r="BM48" i="4" s="1"/>
  <c r="BL35" i="4"/>
  <c r="BN35" i="4" s="1"/>
  <c r="BL34" i="4"/>
  <c r="BO34" i="4" s="1"/>
  <c r="BL47" i="4"/>
  <c r="BO47" i="4" s="1"/>
  <c r="BL58" i="4"/>
  <c r="BO58" i="4" s="1"/>
  <c r="BL57" i="4"/>
  <c r="BL4" i="4"/>
  <c r="BO4" i="4" s="1"/>
  <c r="BL5" i="4"/>
  <c r="BO5" i="4" s="1"/>
  <c r="BO6" i="4"/>
  <c r="BM6" i="4"/>
  <c r="BN7" i="4"/>
  <c r="BM7" i="4"/>
  <c r="BM56" i="4"/>
  <c r="BO55" i="4"/>
  <c r="BO56" i="4"/>
  <c r="BM55" i="4"/>
  <c r="BL17" i="4"/>
  <c r="BN17" i="4" s="1"/>
  <c r="BL16" i="4"/>
  <c r="BM16" i="4" s="1"/>
  <c r="BL15" i="4"/>
  <c r="BL14" i="4"/>
  <c r="BO27" i="4" l="1"/>
  <c r="BN46" i="4"/>
  <c r="BN27" i="4"/>
  <c r="BO46" i="4"/>
  <c r="BO26" i="4"/>
  <c r="BN26" i="4"/>
  <c r="BM45" i="4"/>
  <c r="BO45" i="4"/>
  <c r="BM34" i="4"/>
  <c r="BO36" i="4"/>
  <c r="BM36" i="4"/>
  <c r="BM25" i="4"/>
  <c r="BN37" i="4"/>
  <c r="BM35" i="4"/>
  <c r="BO25" i="4"/>
  <c r="BO37" i="4"/>
  <c r="BO35" i="4"/>
  <c r="BO48" i="4"/>
  <c r="BN48" i="4"/>
  <c r="BM24" i="4"/>
  <c r="BO24" i="4"/>
  <c r="BM47" i="4"/>
  <c r="BN47" i="4"/>
  <c r="BN34" i="4"/>
  <c r="BM58" i="4"/>
  <c r="BN58" i="4"/>
  <c r="BN57" i="4"/>
  <c r="BO57" i="4"/>
  <c r="BM57" i="4"/>
  <c r="BN5" i="4"/>
  <c r="BM5" i="4"/>
  <c r="BM4" i="4"/>
  <c r="BN4" i="4"/>
  <c r="BM17" i="4"/>
  <c r="BO17" i="4"/>
  <c r="BO16" i="4"/>
  <c r="BN16" i="4"/>
  <c r="BO14" i="4"/>
  <c r="BM14" i="4"/>
  <c r="BN14" i="4"/>
  <c r="BN15" i="4"/>
  <c r="BM15" i="4"/>
  <c r="BO15" i="4"/>
  <c r="BP36" i="4" l="1"/>
  <c r="BQ36" i="4" s="1"/>
  <c r="BP27" i="4"/>
  <c r="BQ27" i="4" s="1"/>
  <c r="BP25" i="4"/>
  <c r="BR25" i="4" s="1"/>
  <c r="BP45" i="4"/>
  <c r="BS45" i="4" s="1"/>
  <c r="BP46" i="4"/>
  <c r="BR46" i="4" s="1"/>
  <c r="BP35" i="4"/>
  <c r="BR35" i="4" s="1"/>
  <c r="BP24" i="4"/>
  <c r="BS24" i="4" s="1"/>
  <c r="BP48" i="4"/>
  <c r="BR48" i="4" s="1"/>
  <c r="BP37" i="4"/>
  <c r="BR37" i="4" s="1"/>
  <c r="BP58" i="4"/>
  <c r="BQ58" i="4" s="1"/>
  <c r="BP26" i="4"/>
  <c r="BQ26" i="4" s="1"/>
  <c r="BP47" i="4"/>
  <c r="BR47" i="4" s="1"/>
  <c r="BP34" i="4"/>
  <c r="BQ34" i="4" s="1"/>
  <c r="BP57" i="4"/>
  <c r="BS57" i="4" s="1"/>
  <c r="BP56" i="4"/>
  <c r="BS56" i="4" s="1"/>
  <c r="BP55" i="4"/>
  <c r="BQ55" i="4" s="1"/>
  <c r="BP5" i="4"/>
  <c r="BR5" i="4" s="1"/>
  <c r="BP7" i="4"/>
  <c r="BQ7" i="4" s="1"/>
  <c r="BP6" i="4"/>
  <c r="BR6" i="4" s="1"/>
  <c r="BP4" i="4"/>
  <c r="BS4" i="4" s="1"/>
  <c r="BP14" i="4"/>
  <c r="BP16" i="4"/>
  <c r="BP17" i="4"/>
  <c r="BP15" i="4"/>
  <c r="BQ35" i="4" l="1"/>
  <c r="BR58" i="4"/>
  <c r="BS46" i="4"/>
  <c r="BS36" i="4"/>
  <c r="BR36" i="4"/>
  <c r="BS25" i="4"/>
  <c r="BS27" i="4"/>
  <c r="BR27" i="4"/>
  <c r="BQ47" i="4"/>
  <c r="BQ48" i="4"/>
  <c r="BR26" i="4"/>
  <c r="BQ25" i="4"/>
  <c r="BS35" i="4"/>
  <c r="BS37" i="4"/>
  <c r="BQ45" i="4"/>
  <c r="BR24" i="4"/>
  <c r="BS47" i="4"/>
  <c r="BS48" i="4"/>
  <c r="BR45" i="4"/>
  <c r="BQ56" i="4"/>
  <c r="BS58" i="4"/>
  <c r="BQ37" i="4"/>
  <c r="BQ46" i="4"/>
  <c r="BQ24" i="4"/>
  <c r="BR57" i="4"/>
  <c r="BR56" i="4"/>
  <c r="BS5" i="4"/>
  <c r="BS34" i="4"/>
  <c r="BS26" i="4"/>
  <c r="BR34" i="4"/>
  <c r="BR55" i="4"/>
  <c r="BQ57" i="4"/>
  <c r="BS55" i="4"/>
  <c r="BQ5" i="4"/>
  <c r="BR7" i="4"/>
  <c r="BS7" i="4"/>
  <c r="BS6" i="4"/>
  <c r="BQ6" i="4"/>
  <c r="BR4" i="4"/>
  <c r="BQ4" i="4"/>
  <c r="BS16" i="4"/>
  <c r="BQ16" i="4"/>
  <c r="BR16" i="4"/>
  <c r="BS15" i="4"/>
  <c r="BR15" i="4"/>
  <c r="BQ15" i="4"/>
  <c r="BS17" i="4"/>
  <c r="BR17" i="4"/>
  <c r="BQ17" i="4"/>
  <c r="BR14" i="4"/>
  <c r="BQ14" i="4"/>
  <c r="BS14" i="4"/>
  <c r="BT36" i="4" l="1"/>
  <c r="BW36" i="4" s="1"/>
  <c r="BT35" i="4"/>
  <c r="BU35" i="4" s="1"/>
  <c r="BT48" i="4"/>
  <c r="BX48" i="4" s="1"/>
  <c r="BT24" i="4"/>
  <c r="BV24" i="4" s="1"/>
  <c r="BT27" i="4"/>
  <c r="BU27" i="4" s="1"/>
  <c r="BT26" i="4"/>
  <c r="BU26" i="4" s="1"/>
  <c r="BT46" i="4"/>
  <c r="BX46" i="4" s="1"/>
  <c r="BT37" i="4"/>
  <c r="BW37" i="4" s="1"/>
  <c r="BT45" i="4"/>
  <c r="BX45" i="4" s="1"/>
  <c r="BT47" i="4"/>
  <c r="BV47" i="4" s="1"/>
  <c r="BT25" i="4"/>
  <c r="BU25" i="4" s="1"/>
  <c r="BT56" i="4"/>
  <c r="BX56" i="4" s="1"/>
  <c r="BT58" i="4"/>
  <c r="BV58" i="4" s="1"/>
  <c r="BT57" i="4"/>
  <c r="BV57" i="4" s="1"/>
  <c r="BT34" i="4"/>
  <c r="BW34" i="4" s="1"/>
  <c r="BT55" i="4"/>
  <c r="BU55" i="4" s="1"/>
  <c r="BT7" i="4"/>
  <c r="BX7" i="4" s="1"/>
  <c r="BT5" i="4"/>
  <c r="BV5" i="4" s="1"/>
  <c r="BT4" i="4"/>
  <c r="BU4" i="4" s="1"/>
  <c r="BT6" i="4"/>
  <c r="BW6" i="4" s="1"/>
  <c r="BT16" i="4"/>
  <c r="BT15" i="4"/>
  <c r="BT14" i="4"/>
  <c r="BT17" i="4"/>
  <c r="BY56" i="4" l="1"/>
  <c r="L44" i="10"/>
  <c r="L44" i="7"/>
  <c r="L37" i="10"/>
  <c r="L37" i="7"/>
  <c r="L39" i="10"/>
  <c r="L39" i="7"/>
  <c r="L11" i="10"/>
  <c r="L11" i="7"/>
  <c r="L36" i="10"/>
  <c r="L36" i="7"/>
  <c r="BW57" i="4"/>
  <c r="BV56" i="4"/>
  <c r="BV36" i="4"/>
  <c r="BV48" i="4"/>
  <c r="BW46" i="4"/>
  <c r="BX35" i="4"/>
  <c r="BX36" i="4"/>
  <c r="BV35" i="4"/>
  <c r="BU36" i="4"/>
  <c r="BW35" i="4"/>
  <c r="BV46" i="4"/>
  <c r="BU48" i="4"/>
  <c r="BW48" i="4"/>
  <c r="BU46" i="4"/>
  <c r="BX37" i="4"/>
  <c r="BU45" i="4"/>
  <c r="CC56" i="4"/>
  <c r="BV26" i="4"/>
  <c r="BV37" i="4"/>
  <c r="CB56" i="4"/>
  <c r="BW47" i="4"/>
  <c r="BW24" i="4"/>
  <c r="BU24" i="4"/>
  <c r="BX24" i="4"/>
  <c r="BV27" i="4"/>
  <c r="BW27" i="4"/>
  <c r="BX27" i="4"/>
  <c r="BW26" i="4"/>
  <c r="BX26" i="4"/>
  <c r="CE56" i="4"/>
  <c r="BU37" i="4"/>
  <c r="BU56" i="4"/>
  <c r="L44" i="2"/>
  <c r="BX25" i="4"/>
  <c r="BX47" i="4"/>
  <c r="BU47" i="4"/>
  <c r="BU57" i="4"/>
  <c r="BX57" i="4"/>
  <c r="BW45" i="4"/>
  <c r="BU58" i="4"/>
  <c r="BW25" i="4"/>
  <c r="BV45" i="4"/>
  <c r="BW58" i="4"/>
  <c r="BX34" i="4"/>
  <c r="BV25" i="4"/>
  <c r="BV34" i="4"/>
  <c r="BX58" i="4"/>
  <c r="CA56" i="4"/>
  <c r="CD56" i="4"/>
  <c r="BV55" i="4"/>
  <c r="BZ56" i="4"/>
  <c r="BW56" i="4"/>
  <c r="BW55" i="4"/>
  <c r="BU34" i="4"/>
  <c r="BX55" i="4"/>
  <c r="BU7" i="4"/>
  <c r="BU5" i="4"/>
  <c r="BX4" i="4"/>
  <c r="CB7" i="4"/>
  <c r="CD7" i="4"/>
  <c r="BY7" i="4"/>
  <c r="L11" i="2"/>
  <c r="CA7" i="4"/>
  <c r="CE7" i="4"/>
  <c r="BZ7" i="4"/>
  <c r="CC7" i="4"/>
  <c r="BW7" i="4"/>
  <c r="BV7" i="4"/>
  <c r="BV4" i="4"/>
  <c r="BX5" i="4"/>
  <c r="BW5" i="4"/>
  <c r="BW4" i="4"/>
  <c r="BU6" i="4"/>
  <c r="BX6" i="4"/>
  <c r="BV6" i="4"/>
  <c r="BU17" i="4"/>
  <c r="BX17" i="4"/>
  <c r="BW17" i="4"/>
  <c r="BV17" i="4"/>
  <c r="BV15" i="4"/>
  <c r="BX15" i="4"/>
  <c r="BW15" i="4"/>
  <c r="BU15" i="4"/>
  <c r="BW14" i="4"/>
  <c r="BU14" i="4"/>
  <c r="BV14" i="4"/>
  <c r="BX14" i="4"/>
  <c r="BW16" i="4"/>
  <c r="BU16" i="4"/>
  <c r="BX16" i="4"/>
  <c r="BV16" i="4"/>
  <c r="CA48" i="4"/>
  <c r="CE48" i="4"/>
  <c r="CD48" i="4"/>
  <c r="BZ48" i="4"/>
  <c r="L39" i="2"/>
  <c r="CB48" i="4"/>
  <c r="CC48" i="4"/>
  <c r="BY48" i="4"/>
  <c r="BZ46" i="4"/>
  <c r="CA46" i="4"/>
  <c r="CB46" i="4"/>
  <c r="CD46" i="4"/>
  <c r="CE46" i="4"/>
  <c r="BY46" i="4"/>
  <c r="L37" i="2"/>
  <c r="CC46" i="4"/>
  <c r="BY45" i="4"/>
  <c r="CC45" i="4"/>
  <c r="CE45" i="4"/>
  <c r="L36" i="2"/>
  <c r="CA45" i="4"/>
  <c r="BZ45" i="4"/>
  <c r="CB45" i="4"/>
  <c r="CD45" i="4"/>
  <c r="R37" i="2" l="1"/>
  <c r="R37" i="10"/>
  <c r="R37" i="7"/>
  <c r="N39" i="2"/>
  <c r="N39" i="10"/>
  <c r="N39" i="7"/>
  <c r="L15" i="10"/>
  <c r="L15" i="7"/>
  <c r="O11" i="2"/>
  <c r="O11" i="10"/>
  <c r="O11" i="7"/>
  <c r="L43" i="2"/>
  <c r="L43" i="10"/>
  <c r="L43" i="7"/>
  <c r="P36" i="2"/>
  <c r="P36" i="10"/>
  <c r="P36" i="7"/>
  <c r="Q39" i="2"/>
  <c r="Q39" i="10"/>
  <c r="Q39" i="7"/>
  <c r="L17" i="10"/>
  <c r="L17" i="7"/>
  <c r="Q11" i="2"/>
  <c r="Q11" i="10"/>
  <c r="Q11" i="7"/>
  <c r="CE4" i="4"/>
  <c r="L8" i="10"/>
  <c r="L8" i="7"/>
  <c r="BZ25" i="4"/>
  <c r="L23" i="10"/>
  <c r="L23" i="7"/>
  <c r="S44" i="2"/>
  <c r="S44" i="10"/>
  <c r="S44" i="7"/>
  <c r="BY35" i="4"/>
  <c r="L30" i="10"/>
  <c r="L30" i="7"/>
  <c r="N36" i="2"/>
  <c r="N36" i="10"/>
  <c r="N36" i="7"/>
  <c r="Q36" i="2"/>
  <c r="Q36" i="10"/>
  <c r="Q36" i="7"/>
  <c r="M37" i="2"/>
  <c r="M37" i="10"/>
  <c r="M37" i="7"/>
  <c r="O37" i="2"/>
  <c r="O37" i="10"/>
  <c r="O37" i="7"/>
  <c r="P39" i="2"/>
  <c r="P39" i="10"/>
  <c r="P39" i="7"/>
  <c r="S39" i="2"/>
  <c r="S39" i="10"/>
  <c r="S39" i="7"/>
  <c r="L16" i="10"/>
  <c r="L16" i="7"/>
  <c r="L18" i="10"/>
  <c r="L18" i="7"/>
  <c r="N11" i="2"/>
  <c r="N11" i="10"/>
  <c r="N11" i="7"/>
  <c r="M11" i="2"/>
  <c r="M11" i="10"/>
  <c r="M11" i="7"/>
  <c r="R44" i="2"/>
  <c r="R44" i="7"/>
  <c r="R44" i="10"/>
  <c r="CD26" i="4"/>
  <c r="L24" i="10"/>
  <c r="L24" i="7"/>
  <c r="Q44" i="2"/>
  <c r="Q44" i="10"/>
  <c r="Q44" i="7"/>
  <c r="R36" i="2"/>
  <c r="R36" i="10"/>
  <c r="R36" i="7"/>
  <c r="Q37" i="2"/>
  <c r="Q37" i="10"/>
  <c r="Q37" i="7"/>
  <c r="M39" i="2"/>
  <c r="M39" i="10"/>
  <c r="M39" i="7"/>
  <c r="P11" i="2"/>
  <c r="P11" i="10"/>
  <c r="P11" i="7"/>
  <c r="N44" i="2"/>
  <c r="N44" i="10"/>
  <c r="N44" i="7"/>
  <c r="CA58" i="4"/>
  <c r="L46" i="10"/>
  <c r="L46" i="7"/>
  <c r="CB47" i="4"/>
  <c r="L38" i="10"/>
  <c r="L38" i="7"/>
  <c r="CC27" i="4"/>
  <c r="L25" i="10"/>
  <c r="L25" i="7"/>
  <c r="CC37" i="4"/>
  <c r="L32" i="10"/>
  <c r="L32" i="7"/>
  <c r="BY36" i="4"/>
  <c r="L31" i="10"/>
  <c r="L31" i="7"/>
  <c r="S36" i="2"/>
  <c r="S36" i="10"/>
  <c r="S36" i="7"/>
  <c r="P37" i="2"/>
  <c r="P37" i="10"/>
  <c r="P37" i="7"/>
  <c r="R39" i="2"/>
  <c r="R39" i="7"/>
  <c r="R39" i="10"/>
  <c r="L10" i="10"/>
  <c r="L10" i="7"/>
  <c r="CD5" i="4"/>
  <c r="L9" i="10"/>
  <c r="L9" i="7"/>
  <c r="B71" i="7" s="1"/>
  <c r="L45" i="2"/>
  <c r="L45" i="10"/>
  <c r="L45" i="7"/>
  <c r="O36" i="2"/>
  <c r="O36" i="10"/>
  <c r="O36" i="7"/>
  <c r="M36" i="2"/>
  <c r="M36" i="10"/>
  <c r="M36" i="7"/>
  <c r="S37" i="2"/>
  <c r="S37" i="10"/>
  <c r="S37" i="7"/>
  <c r="N37" i="2"/>
  <c r="N37" i="10"/>
  <c r="N37" i="7"/>
  <c r="O39" i="2"/>
  <c r="O39" i="10"/>
  <c r="O39" i="7"/>
  <c r="S11" i="2"/>
  <c r="S11" i="10"/>
  <c r="S11" i="7"/>
  <c r="R11" i="2"/>
  <c r="R11" i="10"/>
  <c r="R11" i="7"/>
  <c r="O44" i="2"/>
  <c r="O44" i="10"/>
  <c r="O44" i="7"/>
  <c r="BZ34" i="4"/>
  <c r="L29" i="10"/>
  <c r="L29" i="7"/>
  <c r="BZ24" i="4"/>
  <c r="L22" i="10"/>
  <c r="L22" i="7"/>
  <c r="P44" i="2"/>
  <c r="P44" i="10"/>
  <c r="P44" i="7"/>
  <c r="M44" i="2"/>
  <c r="M44" i="10"/>
  <c r="M44" i="7"/>
  <c r="CC35" i="4"/>
  <c r="CC58" i="4"/>
  <c r="L8" i="2"/>
  <c r="CE58" i="4"/>
  <c r="CE36" i="4"/>
  <c r="BZ36" i="4"/>
  <c r="CB36" i="4"/>
  <c r="CA36" i="4"/>
  <c r="BZ35" i="4"/>
  <c r="CA37" i="4"/>
  <c r="L30" i="2"/>
  <c r="CD37" i="4"/>
  <c r="CA35" i="4"/>
  <c r="CC36" i="4"/>
  <c r="CD36" i="4"/>
  <c r="L31" i="2"/>
  <c r="L38" i="2"/>
  <c r="CE37" i="4"/>
  <c r="CC47" i="4"/>
  <c r="CB35" i="4"/>
  <c r="CE35" i="4"/>
  <c r="CB37" i="4"/>
  <c r="BY47" i="4"/>
  <c r="CD35" i="4"/>
  <c r="BY37" i="4"/>
  <c r="L32" i="2"/>
  <c r="CA47" i="4"/>
  <c r="CE26" i="4"/>
  <c r="BZ37" i="4"/>
  <c r="BZ47" i="4"/>
  <c r="CD47" i="4"/>
  <c r="CC34" i="4"/>
  <c r="CC24" i="4"/>
  <c r="CB24" i="4"/>
  <c r="BY57" i="4"/>
  <c r="BY24" i="4"/>
  <c r="CE57" i="4"/>
  <c r="CE34" i="4"/>
  <c r="CE24" i="4"/>
  <c r="BY58" i="4"/>
  <c r="CA24" i="4"/>
  <c r="CA57" i="4"/>
  <c r="BZ55" i="4"/>
  <c r="L22" i="2"/>
  <c r="CD24" i="4"/>
  <c r="BZ27" i="4"/>
  <c r="BZ26" i="4"/>
  <c r="BY26" i="4"/>
  <c r="CD25" i="4"/>
  <c r="CB26" i="4"/>
  <c r="CC25" i="4"/>
  <c r="CC26" i="4"/>
  <c r="CA25" i="4"/>
  <c r="CA27" i="4"/>
  <c r="L23" i="2"/>
  <c r="CA26" i="4"/>
  <c r="L25" i="2"/>
  <c r="CE27" i="4"/>
  <c r="CD27" i="4"/>
  <c r="BY27" i="4"/>
  <c r="CB27" i="4"/>
  <c r="CE25" i="4"/>
  <c r="CB25" i="4"/>
  <c r="L24" i="2"/>
  <c r="BY25" i="4"/>
  <c r="BY34" i="4"/>
  <c r="CD34" i="4"/>
  <c r="CE47" i="4"/>
  <c r="CB58" i="4"/>
  <c r="L29" i="2"/>
  <c r="CA34" i="4"/>
  <c r="BZ57" i="4"/>
  <c r="CB57" i="4"/>
  <c r="CB34" i="4"/>
  <c r="CC57" i="4"/>
  <c r="CD57" i="4"/>
  <c r="CC55" i="4"/>
  <c r="L46" i="2"/>
  <c r="BZ58" i="4"/>
  <c r="CD58" i="4"/>
  <c r="CD55" i="4"/>
  <c r="CA55" i="4"/>
  <c r="BY55" i="4"/>
  <c r="CE55" i="4"/>
  <c r="CB55" i="4"/>
  <c r="BZ4" i="4"/>
  <c r="BY4" i="4"/>
  <c r="CA4" i="4"/>
  <c r="CC4" i="4"/>
  <c r="CB5" i="4"/>
  <c r="CA5" i="4"/>
  <c r="L9" i="2"/>
  <c r="BZ5" i="4"/>
  <c r="CB4" i="4"/>
  <c r="CD4" i="4"/>
  <c r="BY5" i="4"/>
  <c r="CE5" i="4"/>
  <c r="CC5" i="4"/>
  <c r="L10" i="2"/>
  <c r="BZ6" i="4"/>
  <c r="CE6" i="4"/>
  <c r="CB6" i="4"/>
  <c r="CA6" i="4"/>
  <c r="CC6" i="4"/>
  <c r="BY6" i="4"/>
  <c r="CD6" i="4"/>
  <c r="BY14" i="4"/>
  <c r="CD14" i="4"/>
  <c r="BZ14" i="4"/>
  <c r="CB14" i="4"/>
  <c r="CA14" i="4"/>
  <c r="CE14" i="4"/>
  <c r="L15" i="2"/>
  <c r="CC14" i="4"/>
  <c r="CE15" i="4"/>
  <c r="CD15" i="4"/>
  <c r="CC15" i="4"/>
  <c r="L16" i="2"/>
  <c r="CA15" i="4"/>
  <c r="BZ15" i="4"/>
  <c r="CB15" i="4"/>
  <c r="BY15" i="4"/>
  <c r="BY17" i="4"/>
  <c r="CD17" i="4"/>
  <c r="CA17" i="4"/>
  <c r="CC17" i="4"/>
  <c r="CB17" i="4"/>
  <c r="BZ17" i="4"/>
  <c r="CE17" i="4"/>
  <c r="L18" i="2"/>
  <c r="CB16" i="4"/>
  <c r="CE16" i="4"/>
  <c r="BY16" i="4"/>
  <c r="CA16" i="4"/>
  <c r="CD16" i="4"/>
  <c r="BZ16" i="4"/>
  <c r="CC16" i="4"/>
  <c r="L17" i="2"/>
  <c r="Q17" i="2" l="1"/>
  <c r="Q17" i="10"/>
  <c r="Q17" i="7"/>
  <c r="S18" i="2"/>
  <c r="S18" i="10"/>
  <c r="S18" i="7"/>
  <c r="P16" i="2"/>
  <c r="P16" i="10"/>
  <c r="P16" i="7"/>
  <c r="Q16" i="2"/>
  <c r="Q16" i="7"/>
  <c r="Q16" i="10"/>
  <c r="N15" i="2"/>
  <c r="N15" i="10"/>
  <c r="N15" i="7"/>
  <c r="S10" i="2"/>
  <c r="S10" i="7"/>
  <c r="S10" i="10"/>
  <c r="N9" i="2"/>
  <c r="N9" i="10"/>
  <c r="N9" i="7"/>
  <c r="P43" i="2"/>
  <c r="P43" i="10"/>
  <c r="P43" i="7"/>
  <c r="Q43" i="2"/>
  <c r="Q43" i="10"/>
  <c r="Q43" i="7"/>
  <c r="P46" i="2"/>
  <c r="P46" i="10"/>
  <c r="P46" i="7"/>
  <c r="P25" i="2"/>
  <c r="P25" i="10"/>
  <c r="P25" i="7"/>
  <c r="O23" i="2"/>
  <c r="O23" i="10"/>
  <c r="O23" i="7"/>
  <c r="S45" i="2"/>
  <c r="S45" i="10"/>
  <c r="S45" i="7"/>
  <c r="R17" i="2"/>
  <c r="R17" i="10"/>
  <c r="R17" i="7"/>
  <c r="P17" i="2"/>
  <c r="P17" i="10"/>
  <c r="P17" i="7"/>
  <c r="P18" i="2"/>
  <c r="P18" i="10"/>
  <c r="P18" i="7"/>
  <c r="M18" i="2"/>
  <c r="M18" i="7"/>
  <c r="M18" i="10"/>
  <c r="O16" i="2"/>
  <c r="O16" i="10"/>
  <c r="O16" i="7"/>
  <c r="S16" i="2"/>
  <c r="S16" i="10"/>
  <c r="S16" i="7"/>
  <c r="O15" i="2"/>
  <c r="O15" i="10"/>
  <c r="O15" i="7"/>
  <c r="M15" i="2"/>
  <c r="M15" i="10"/>
  <c r="M15" i="7"/>
  <c r="O10" i="2"/>
  <c r="O10" i="10"/>
  <c r="O10" i="7"/>
  <c r="R8" i="2"/>
  <c r="R8" i="10"/>
  <c r="R8" i="7"/>
  <c r="O9" i="2"/>
  <c r="O9" i="10"/>
  <c r="O9" i="7"/>
  <c r="M8" i="2"/>
  <c r="M8" i="10"/>
  <c r="M8" i="7"/>
  <c r="M43" i="2"/>
  <c r="M43" i="10"/>
  <c r="M43" i="7"/>
  <c r="N46" i="2"/>
  <c r="N46" i="10"/>
  <c r="N46" i="7"/>
  <c r="Q45" i="2"/>
  <c r="Q45" i="10"/>
  <c r="Q45" i="7"/>
  <c r="O29" i="2"/>
  <c r="O29" i="10"/>
  <c r="O29" i="7"/>
  <c r="R29" i="2"/>
  <c r="R29" i="10"/>
  <c r="R29" i="7"/>
  <c r="P23" i="2"/>
  <c r="P23" i="10"/>
  <c r="P23" i="7"/>
  <c r="R25" i="2"/>
  <c r="R25" i="7"/>
  <c r="R25" i="10"/>
  <c r="Q23" i="2"/>
  <c r="Q23" i="7"/>
  <c r="Q23" i="10"/>
  <c r="N24" i="2"/>
  <c r="N24" i="10"/>
  <c r="N24" i="7"/>
  <c r="N43" i="2"/>
  <c r="N43" i="10"/>
  <c r="N43" i="7"/>
  <c r="S22" i="2"/>
  <c r="S22" i="7"/>
  <c r="S22" i="10"/>
  <c r="M45" i="2"/>
  <c r="M45" i="10"/>
  <c r="M45" i="7"/>
  <c r="R38" i="2"/>
  <c r="R38" i="7"/>
  <c r="R38" i="10"/>
  <c r="O38" i="2"/>
  <c r="O38" i="10"/>
  <c r="O38" i="7"/>
  <c r="M38" i="2"/>
  <c r="H58" i="2" s="1"/>
  <c r="M38" i="10"/>
  <c r="H58" i="10" s="1"/>
  <c r="M38" i="7"/>
  <c r="H58" i="7" s="1"/>
  <c r="Q38" i="2"/>
  <c r="Q38" i="10"/>
  <c r="Q38" i="7"/>
  <c r="R31" i="2"/>
  <c r="R31" i="7"/>
  <c r="R31" i="10"/>
  <c r="P31" i="2"/>
  <c r="P31" i="10"/>
  <c r="P31" i="7"/>
  <c r="R9" i="2"/>
  <c r="R9" i="10"/>
  <c r="R9" i="7"/>
  <c r="M31" i="2"/>
  <c r="M31" i="10"/>
  <c r="M31" i="7"/>
  <c r="O46" i="2"/>
  <c r="O46" i="10"/>
  <c r="O46" i="7"/>
  <c r="S8" i="2"/>
  <c r="S8" i="7"/>
  <c r="S8" i="10"/>
  <c r="O17" i="2"/>
  <c r="O17" i="10"/>
  <c r="O17" i="7"/>
  <c r="Q18" i="2"/>
  <c r="Q18" i="7"/>
  <c r="Q18" i="10"/>
  <c r="M16" i="2"/>
  <c r="M16" i="7"/>
  <c r="M16" i="10"/>
  <c r="Q15" i="2"/>
  <c r="Q15" i="10"/>
  <c r="Q15" i="7"/>
  <c r="P15" i="2"/>
  <c r="P15" i="10"/>
  <c r="P15" i="7"/>
  <c r="R10" i="2"/>
  <c r="R10" i="10"/>
  <c r="R10" i="7"/>
  <c r="P10" i="2"/>
  <c r="P10" i="10"/>
  <c r="P10" i="7"/>
  <c r="Q9" i="2"/>
  <c r="Q9" i="10"/>
  <c r="Q9" i="7"/>
  <c r="P8" i="2"/>
  <c r="P8" i="10"/>
  <c r="P8" i="7"/>
  <c r="P9" i="2"/>
  <c r="P9" i="10"/>
  <c r="P9" i="7"/>
  <c r="N8" i="2"/>
  <c r="N8" i="10"/>
  <c r="N8" i="7"/>
  <c r="O43" i="2"/>
  <c r="O43" i="10"/>
  <c r="O43" i="7"/>
  <c r="P29" i="2"/>
  <c r="P29" i="10"/>
  <c r="P29" i="7"/>
  <c r="M29" i="2"/>
  <c r="M29" i="10"/>
  <c r="M29" i="7"/>
  <c r="S23" i="2"/>
  <c r="S23" i="10"/>
  <c r="S23" i="7"/>
  <c r="S25" i="2"/>
  <c r="S25" i="10"/>
  <c r="S25" i="7"/>
  <c r="O25" i="2"/>
  <c r="O25" i="10"/>
  <c r="O25" i="7"/>
  <c r="P24" i="2"/>
  <c r="P24" i="10"/>
  <c r="P24" i="7"/>
  <c r="N25" i="2"/>
  <c r="N25" i="10"/>
  <c r="N25" i="7"/>
  <c r="O45" i="2"/>
  <c r="O45" i="10"/>
  <c r="O45" i="7"/>
  <c r="S29" i="2"/>
  <c r="S29" i="10"/>
  <c r="S29" i="7"/>
  <c r="P22" i="2"/>
  <c r="P22" i="10"/>
  <c r="P22" i="7"/>
  <c r="N38" i="2"/>
  <c r="N38" i="10"/>
  <c r="N38" i="7"/>
  <c r="P32" i="2"/>
  <c r="P32" i="10"/>
  <c r="P32" i="7"/>
  <c r="S32" i="2"/>
  <c r="S32" i="10"/>
  <c r="S32" i="7"/>
  <c r="Q31" i="2"/>
  <c r="Q31" i="10"/>
  <c r="Q31" i="7"/>
  <c r="O32" i="2"/>
  <c r="O32" i="10"/>
  <c r="O32" i="7"/>
  <c r="N31" i="2"/>
  <c r="N31" i="10"/>
  <c r="N31" i="7"/>
  <c r="Q46" i="2"/>
  <c r="Q46" i="10"/>
  <c r="Q46" i="7"/>
  <c r="N22" i="2"/>
  <c r="N22" i="7"/>
  <c r="N22" i="10"/>
  <c r="Q32" i="2"/>
  <c r="Q32" i="10"/>
  <c r="Q32" i="7"/>
  <c r="M30" i="2"/>
  <c r="M30" i="10"/>
  <c r="M30" i="7"/>
  <c r="M17" i="2"/>
  <c r="M17" i="10"/>
  <c r="M17" i="7"/>
  <c r="O18" i="2"/>
  <c r="O18" i="10"/>
  <c r="O18" i="7"/>
  <c r="M10" i="2"/>
  <c r="M10" i="10"/>
  <c r="M10" i="7"/>
  <c r="S9" i="2"/>
  <c r="S9" i="10"/>
  <c r="S9" i="7"/>
  <c r="Q8" i="2"/>
  <c r="Q8" i="10"/>
  <c r="Q8" i="7"/>
  <c r="R43" i="2"/>
  <c r="R43" i="10"/>
  <c r="R43" i="7"/>
  <c r="P45" i="2"/>
  <c r="P45" i="10"/>
  <c r="P45" i="7"/>
  <c r="M23" i="2"/>
  <c r="M23" i="7"/>
  <c r="M23" i="10"/>
  <c r="R23" i="2"/>
  <c r="R23" i="10"/>
  <c r="R23" i="7"/>
  <c r="R22" i="2"/>
  <c r="R22" i="10"/>
  <c r="R22" i="7"/>
  <c r="O22" i="2"/>
  <c r="O22" i="10"/>
  <c r="O22" i="7"/>
  <c r="Q22" i="2"/>
  <c r="Q22" i="10"/>
  <c r="Q22" i="7"/>
  <c r="N32" i="2"/>
  <c r="N32" i="10"/>
  <c r="N32" i="7"/>
  <c r="M32" i="2"/>
  <c r="M32" i="10"/>
  <c r="M32" i="7"/>
  <c r="S30" i="2"/>
  <c r="S30" i="10"/>
  <c r="S30" i="7"/>
  <c r="O30" i="2"/>
  <c r="O30" i="10"/>
  <c r="O30" i="7"/>
  <c r="N30" i="2"/>
  <c r="N30" i="10"/>
  <c r="N30" i="7"/>
  <c r="S31" i="2"/>
  <c r="S31" i="10"/>
  <c r="S31" i="7"/>
  <c r="Q30" i="2"/>
  <c r="Q30" i="10"/>
  <c r="Q30" i="7"/>
  <c r="N29" i="2"/>
  <c r="N29" i="10"/>
  <c r="N29" i="7"/>
  <c r="Q25" i="2"/>
  <c r="Q25" i="10"/>
  <c r="Q25" i="7"/>
  <c r="N17" i="2"/>
  <c r="N17" i="7"/>
  <c r="N17" i="10"/>
  <c r="S17" i="2"/>
  <c r="S17" i="7"/>
  <c r="S17" i="10"/>
  <c r="N18" i="2"/>
  <c r="N18" i="10"/>
  <c r="N18" i="7"/>
  <c r="R18" i="2"/>
  <c r="R18" i="10"/>
  <c r="R18" i="7"/>
  <c r="N16" i="2"/>
  <c r="N16" i="10"/>
  <c r="N16" i="7"/>
  <c r="R16" i="2"/>
  <c r="R16" i="10"/>
  <c r="R16" i="7"/>
  <c r="S15" i="2"/>
  <c r="S15" i="7"/>
  <c r="S15" i="10"/>
  <c r="R15" i="2"/>
  <c r="R15" i="10"/>
  <c r="R15" i="7"/>
  <c r="Q10" i="2"/>
  <c r="Q10" i="10"/>
  <c r="Q10" i="7"/>
  <c r="N10" i="2"/>
  <c r="N10" i="10"/>
  <c r="N10" i="7"/>
  <c r="M9" i="2"/>
  <c r="M9" i="10"/>
  <c r="M9" i="7"/>
  <c r="O8" i="2"/>
  <c r="O8" i="10"/>
  <c r="O8" i="7"/>
  <c r="S43" i="2"/>
  <c r="S43" i="10"/>
  <c r="S43" i="7"/>
  <c r="R46" i="2"/>
  <c r="R46" i="7"/>
  <c r="R46" i="10"/>
  <c r="R45" i="2"/>
  <c r="R45" i="7"/>
  <c r="R45" i="10"/>
  <c r="N45" i="2"/>
  <c r="N45" i="10"/>
  <c r="N45" i="7"/>
  <c r="S38" i="2"/>
  <c r="S38" i="10"/>
  <c r="S38" i="7"/>
  <c r="M25" i="2"/>
  <c r="M25" i="7"/>
  <c r="M25" i="10"/>
  <c r="O24" i="2"/>
  <c r="O24" i="10"/>
  <c r="O24" i="7"/>
  <c r="Q24" i="2"/>
  <c r="Q24" i="10"/>
  <c r="Q24" i="7"/>
  <c r="M24" i="2"/>
  <c r="M24" i="10"/>
  <c r="M24" i="7"/>
  <c r="M46" i="2"/>
  <c r="M46" i="10"/>
  <c r="M46" i="7"/>
  <c r="M22" i="2"/>
  <c r="M22" i="10"/>
  <c r="M22" i="7"/>
  <c r="Q29" i="2"/>
  <c r="Q29" i="10"/>
  <c r="Q29" i="7"/>
  <c r="S24" i="2"/>
  <c r="S24" i="7"/>
  <c r="S24" i="10"/>
  <c r="R30" i="2"/>
  <c r="R30" i="10"/>
  <c r="R30" i="7"/>
  <c r="P30" i="2"/>
  <c r="P30" i="10"/>
  <c r="P30" i="7"/>
  <c r="R32" i="2"/>
  <c r="R32" i="7"/>
  <c r="R32" i="10"/>
  <c r="O31" i="2"/>
  <c r="O31" i="10"/>
  <c r="O31" i="7"/>
  <c r="S46" i="2"/>
  <c r="S46" i="10"/>
  <c r="S46" i="7"/>
  <c r="P38" i="2"/>
  <c r="P38" i="10"/>
  <c r="P38" i="7"/>
  <c r="R24" i="2"/>
  <c r="R24" i="10"/>
  <c r="R24" i="7"/>
  <c r="N23" i="2"/>
  <c r="N23" i="10"/>
  <c r="N23" i="7"/>
  <c r="H53" i="7" l="1"/>
  <c r="D53" i="7"/>
  <c r="D61" i="7" s="1"/>
  <c r="D59" i="7"/>
  <c r="D57" i="7"/>
  <c r="D56" i="7"/>
  <c r="D60" i="2"/>
  <c r="D54" i="2"/>
  <c r="D59" i="10"/>
  <c r="D57" i="10"/>
  <c r="H53" i="10"/>
  <c r="D55" i="10"/>
  <c r="H59" i="10"/>
  <c r="H60" i="2"/>
  <c r="D58" i="2"/>
  <c r="D56" i="10"/>
  <c r="D53" i="10"/>
  <c r="D60" i="10"/>
  <c r="D54" i="10"/>
  <c r="H59" i="2"/>
  <c r="D55" i="2"/>
  <c r="D56" i="2"/>
  <c r="D53" i="2"/>
  <c r="D60" i="7"/>
  <c r="D54" i="7"/>
  <c r="H60" i="7"/>
  <c r="D58" i="7"/>
  <c r="D59" i="2"/>
  <c r="H53" i="2"/>
  <c r="D57" i="2"/>
  <c r="H59" i="7"/>
  <c r="D55" i="7"/>
  <c r="H60" i="10"/>
  <c r="D58" i="10"/>
  <c r="D61" i="10" l="1"/>
</calcChain>
</file>

<file path=xl/sharedStrings.xml><?xml version="1.0" encoding="utf-8"?>
<sst xmlns="http://schemas.openxmlformats.org/spreadsheetml/2006/main" count="1426" uniqueCount="154">
  <si>
    <t>P</t>
  </si>
  <si>
    <t>W</t>
  </si>
  <si>
    <t>D</t>
  </si>
  <si>
    <t>L</t>
  </si>
  <si>
    <t>-</t>
  </si>
  <si>
    <t>A</t>
  </si>
  <si>
    <t>F</t>
  </si>
  <si>
    <t>Not play-</t>
  </si>
  <si>
    <t>Prelim table</t>
  </si>
  <si>
    <t xml:space="preserve">Final Table </t>
  </si>
  <si>
    <t>ed ind</t>
  </si>
  <si>
    <t>p</t>
  </si>
  <si>
    <t>w</t>
  </si>
  <si>
    <t>d</t>
  </si>
  <si>
    <t>l</t>
  </si>
  <si>
    <t>f</t>
  </si>
  <si>
    <t>a</t>
  </si>
  <si>
    <t>pts</t>
  </si>
  <si>
    <t>sort 1===========</t>
  </si>
  <si>
    <t>sort 2===========</t>
  </si>
  <si>
    <t>sort 3===========</t>
  </si>
  <si>
    <t>GD calc======</t>
  </si>
  <si>
    <t>GD sort 1============</t>
  </si>
  <si>
    <t>GD sort 2================</t>
  </si>
  <si>
    <t>GD sort 3============</t>
  </si>
  <si>
    <t>TG Calc</t>
  </si>
  <si>
    <t>TG sort 1================</t>
  </si>
  <si>
    <t>TG sort 2================</t>
  </si>
  <si>
    <t>TG sort 3================</t>
  </si>
  <si>
    <t>Pts</t>
  </si>
  <si>
    <t>Pts for win</t>
  </si>
  <si>
    <t>Frankrijk</t>
  </si>
  <si>
    <t>Finale</t>
  </si>
  <si>
    <t>Duitsland</t>
  </si>
  <si>
    <t>Engeland</t>
  </si>
  <si>
    <t>Portugal</t>
  </si>
  <si>
    <t>Zwitserland</t>
  </si>
  <si>
    <t>Spanje</t>
  </si>
  <si>
    <t>Italië</t>
  </si>
  <si>
    <t>Ploeg</t>
  </si>
  <si>
    <t>M</t>
  </si>
  <si>
    <t>G</t>
  </si>
  <si>
    <t>V</t>
  </si>
  <si>
    <t>Groep B</t>
  </si>
  <si>
    <t>Groep D</t>
  </si>
  <si>
    <t>Groep C</t>
  </si>
  <si>
    <t>Groep A</t>
  </si>
  <si>
    <t>Groep E</t>
  </si>
  <si>
    <t>Groep F</t>
  </si>
  <si>
    <t>D+</t>
  </si>
  <si>
    <t>D-</t>
  </si>
  <si>
    <t>PTN</t>
  </si>
  <si>
    <t>Kroatië</t>
  </si>
  <si>
    <t>België</t>
  </si>
  <si>
    <t>Rusland</t>
  </si>
  <si>
    <t>Eerste ronde</t>
  </si>
  <si>
    <t>Vrijdag 10 juni</t>
  </si>
  <si>
    <t>Saint-Denis</t>
  </si>
  <si>
    <t>Roemnië</t>
  </si>
  <si>
    <t>Zaterdag 11 juni</t>
  </si>
  <si>
    <t>Lens</t>
  </si>
  <si>
    <t>Albanië</t>
  </si>
  <si>
    <t>Bordeaux</t>
  </si>
  <si>
    <t>Wales</t>
  </si>
  <si>
    <t>Slowakijë</t>
  </si>
  <si>
    <t>Marseille</t>
  </si>
  <si>
    <t>Zondag 12 juni</t>
  </si>
  <si>
    <t>Nice</t>
  </si>
  <si>
    <t>Polen</t>
  </si>
  <si>
    <t>Noord-Ierland</t>
  </si>
  <si>
    <t>Villeneuve-d'Ascq</t>
  </si>
  <si>
    <t>Oekraïne</t>
  </si>
  <si>
    <t>Woensdag 15 juni</t>
  </si>
  <si>
    <t>Parijs</t>
  </si>
  <si>
    <t>Roemenië</t>
  </si>
  <si>
    <t>Zondag 19 juni</t>
  </si>
  <si>
    <t>Lyon</t>
  </si>
  <si>
    <t>Donderdag 16 juni</t>
  </si>
  <si>
    <t>Maandag 20 juni</t>
  </si>
  <si>
    <t>Toulouse</t>
  </si>
  <si>
    <t>Saint-Étienne</t>
  </si>
  <si>
    <t>Dinsdag 21 juni</t>
  </si>
  <si>
    <t>Turkijë</t>
  </si>
  <si>
    <t>Tsjechië</t>
  </si>
  <si>
    <t>Vrijdag 17 juni</t>
  </si>
  <si>
    <t>Maandag 13 juni</t>
  </si>
  <si>
    <t>Ierland</t>
  </si>
  <si>
    <t>Zweden</t>
  </si>
  <si>
    <t>Zaterdag 18 juni</t>
  </si>
  <si>
    <t>Woensdag 22 juni</t>
  </si>
  <si>
    <t>Dinsdag 14 juni</t>
  </si>
  <si>
    <t>Oostenrijk</t>
  </si>
  <si>
    <t>Hongarijë</t>
  </si>
  <si>
    <t>Ijsland</t>
  </si>
  <si>
    <t>Finaleschema</t>
  </si>
  <si>
    <t>Zaterdag 25 juni</t>
  </si>
  <si>
    <t>1/8 Finale</t>
  </si>
  <si>
    <t>Zondag 26 juni</t>
  </si>
  <si>
    <t>Villeneuve-d-Ascq</t>
  </si>
  <si>
    <t>Maandag 27 juni</t>
  </si>
  <si>
    <t>3de Poule A/C/D</t>
  </si>
  <si>
    <t>3de Poule B/E/F</t>
  </si>
  <si>
    <t>3de Poule C/D/E</t>
  </si>
  <si>
    <t>3de Poule A/B/F</t>
  </si>
  <si>
    <t>Donderdag 30 juni</t>
  </si>
  <si>
    <t>Vrijdag 1 juli</t>
  </si>
  <si>
    <t>Zaterdag 2 juli</t>
  </si>
  <si>
    <t>Zondag 3 juli</t>
  </si>
  <si>
    <t>Woensdag 6 juli</t>
  </si>
  <si>
    <t>Donderdag 7 juli</t>
  </si>
  <si>
    <t>Zondag 10 juli</t>
  </si>
  <si>
    <t>1/4 Finale</t>
  </si>
  <si>
    <t>1/2 Finale</t>
  </si>
  <si>
    <t>EUROPEES KAMPIOEN 2016</t>
  </si>
  <si>
    <t>Punten</t>
  </si>
  <si>
    <t>Naam:</t>
  </si>
  <si>
    <t>Puntentotaal:</t>
  </si>
  <si>
    <t>Totaal:</t>
  </si>
  <si>
    <t>Doelpuntenmakers</t>
  </si>
  <si>
    <t>Geert</t>
  </si>
  <si>
    <t>Van Persie</t>
  </si>
  <si>
    <t>Goals</t>
  </si>
  <si>
    <t>Ronaldo</t>
  </si>
  <si>
    <t>Wilshire</t>
  </si>
  <si>
    <t>aa</t>
  </si>
  <si>
    <t>aaa</t>
  </si>
  <si>
    <t>b</t>
  </si>
  <si>
    <t>bb</t>
  </si>
  <si>
    <t>bbb</t>
  </si>
  <si>
    <t>c</t>
  </si>
  <si>
    <t>cc</t>
  </si>
  <si>
    <t>ccc</t>
  </si>
  <si>
    <t>dd</t>
  </si>
  <si>
    <t>ddd</t>
  </si>
  <si>
    <t>e</t>
  </si>
  <si>
    <t>ee</t>
  </si>
  <si>
    <t>eee</t>
  </si>
  <si>
    <t>ff</t>
  </si>
  <si>
    <t>fff</t>
  </si>
  <si>
    <t>g</t>
  </si>
  <si>
    <t>gg</t>
  </si>
  <si>
    <t>ggg</t>
  </si>
  <si>
    <t>h</t>
  </si>
  <si>
    <t>hh</t>
  </si>
  <si>
    <t>hhh</t>
  </si>
  <si>
    <t>i</t>
  </si>
  <si>
    <t>ii</t>
  </si>
  <si>
    <t>iii</t>
  </si>
  <si>
    <t>j</t>
  </si>
  <si>
    <t>jj</t>
  </si>
  <si>
    <t>jjj</t>
  </si>
  <si>
    <t>k</t>
  </si>
  <si>
    <t>Naam</t>
  </si>
  <si>
    <t>Uitslagen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</si>
</sst>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\ dd\ mmmm"/>
    <numFmt numFmtId="165" formatCode="0.0000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10"/>
      <color rgb="FF0000FF"/>
      <name val="Arial"/>
      <family val="2"/>
    </font>
    <font>
      <b/>
      <sz val="8"/>
      <color rgb="FF0000FF"/>
      <name val="Arial"/>
      <family val="2"/>
    </font>
    <font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sz val="14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2"/>
      <color theme="0"/>
      <name val="Algerian"/>
      <family val="5"/>
    </font>
    <font>
      <sz val="16"/>
      <color theme="0"/>
      <name val="Algerian"/>
      <family val="5"/>
    </font>
    <font>
      <b/>
      <u/>
      <sz val="10"/>
      <name val="Arial"/>
      <family val="2"/>
    </font>
    <font>
      <sz val="14"/>
      <name val="Calibri"/>
      <family val="2"/>
      <scheme val="minor"/>
    </font>
    <font>
      <sz val="7"/>
      <name val="Calibri"/>
      <family val="2"/>
      <scheme val="minor"/>
    </font>
    <font>
      <b/>
      <sz val="8"/>
      <name val="Arial"/>
      <family val="2"/>
    </font>
    <font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01">
    <border>
      <left/>
      <right/>
      <top/>
      <bottom/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/>
      <top/>
      <bottom style="hair">
        <color rgb="FF00B050"/>
      </bottom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hair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hair">
        <color rgb="FF0000FF"/>
      </bottom>
      <diagonal/>
    </border>
    <border>
      <left style="medium">
        <color rgb="FF0000FF"/>
      </left>
      <right style="thin">
        <color rgb="FF0000FF"/>
      </right>
      <top style="hair">
        <color rgb="FF0000FF"/>
      </top>
      <bottom style="hair">
        <color rgb="FF0000FF"/>
      </bottom>
      <diagonal/>
    </border>
    <border>
      <left style="thin">
        <color rgb="FF0000FF"/>
      </left>
      <right style="thin">
        <color rgb="FF0000FF"/>
      </right>
      <top style="hair">
        <color rgb="FF0000FF"/>
      </top>
      <bottom style="hair">
        <color rgb="FF0000FF"/>
      </bottom>
      <diagonal/>
    </border>
    <border>
      <left style="thin">
        <color rgb="FF0000FF"/>
      </left>
      <right/>
      <top style="medium">
        <color rgb="FF0000FF"/>
      </top>
      <bottom style="hair">
        <color rgb="FF0000FF"/>
      </bottom>
      <diagonal/>
    </border>
    <border>
      <left style="thin">
        <color rgb="FF0000FF"/>
      </left>
      <right/>
      <top style="hair">
        <color rgb="FF0000FF"/>
      </top>
      <bottom style="hair">
        <color rgb="FF0000FF"/>
      </bottom>
      <diagonal/>
    </border>
    <border>
      <left/>
      <right style="thin">
        <color rgb="FF0000FF"/>
      </right>
      <top style="medium">
        <color rgb="FF0000FF"/>
      </top>
      <bottom style="hair">
        <color rgb="FF0000FF"/>
      </bottom>
      <diagonal/>
    </border>
    <border>
      <left/>
      <right style="thin">
        <color rgb="FF0000FF"/>
      </right>
      <top style="hair">
        <color rgb="FF0000FF"/>
      </top>
      <bottom style="hair">
        <color rgb="FF0000FF"/>
      </bottom>
      <diagonal/>
    </border>
    <border>
      <left style="thin">
        <color rgb="FF0000FF"/>
      </left>
      <right style="medium">
        <color rgb="FF0000FF"/>
      </right>
      <top style="medium">
        <color rgb="FF0000FF"/>
      </top>
      <bottom style="hair">
        <color rgb="FF0000FF"/>
      </bottom>
      <diagonal/>
    </border>
    <border>
      <left style="thin">
        <color rgb="FF0000FF"/>
      </left>
      <right style="medium">
        <color rgb="FF0000FF"/>
      </right>
      <top style="hair">
        <color rgb="FF0000FF"/>
      </top>
      <bottom style="hair">
        <color rgb="FF0000FF"/>
      </bottom>
      <diagonal/>
    </border>
    <border>
      <left/>
      <right/>
      <top/>
      <bottom style="medium">
        <color rgb="FF0000FF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rgb="FF0000FF"/>
      </left>
      <right style="thin">
        <color rgb="FF0000FF"/>
      </right>
      <top/>
      <bottom style="hair">
        <color rgb="FF0000FF"/>
      </bottom>
      <diagonal/>
    </border>
    <border>
      <left style="thin">
        <color rgb="FF0000FF"/>
      </left>
      <right style="thin">
        <color rgb="FF0000FF"/>
      </right>
      <top/>
      <bottom style="hair">
        <color rgb="FF0000FF"/>
      </bottom>
      <diagonal/>
    </border>
    <border>
      <left style="thin">
        <color rgb="FF0000FF"/>
      </left>
      <right/>
      <top/>
      <bottom style="hair">
        <color rgb="FF0000FF"/>
      </bottom>
      <diagonal/>
    </border>
    <border>
      <left/>
      <right style="thin">
        <color rgb="FF0000FF"/>
      </right>
      <top/>
      <bottom style="hair">
        <color rgb="FF0000FF"/>
      </bottom>
      <diagonal/>
    </border>
    <border>
      <left style="thin">
        <color rgb="FF0000FF"/>
      </left>
      <right style="medium">
        <color rgb="FF0000FF"/>
      </right>
      <top/>
      <bottom style="hair">
        <color rgb="FF0000FF"/>
      </bottom>
      <diagonal/>
    </border>
    <border>
      <left style="medium">
        <color rgb="FF0000FF"/>
      </left>
      <right style="thin">
        <color rgb="FF0000FF"/>
      </right>
      <top style="hair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hair">
        <color rgb="FF0000FF"/>
      </top>
      <bottom style="thin">
        <color rgb="FF0000FF"/>
      </bottom>
      <diagonal/>
    </border>
    <border>
      <left style="thin">
        <color rgb="FF0000FF"/>
      </left>
      <right/>
      <top style="hair">
        <color rgb="FF0000FF"/>
      </top>
      <bottom style="thin">
        <color rgb="FF0000FF"/>
      </bottom>
      <diagonal/>
    </border>
    <border>
      <left/>
      <right style="thin">
        <color rgb="FF0000FF"/>
      </right>
      <top style="hair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hair">
        <color rgb="FF0000FF"/>
      </top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hair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hair">
        <color rgb="FF0000FF"/>
      </bottom>
      <diagonal/>
    </border>
    <border>
      <left style="thin">
        <color rgb="FF0000FF"/>
      </left>
      <right/>
      <top style="thin">
        <color rgb="FF0000FF"/>
      </top>
      <bottom style="hair">
        <color rgb="FF0000FF"/>
      </bottom>
      <diagonal/>
    </border>
    <border>
      <left/>
      <right style="thin">
        <color rgb="FF0000FF"/>
      </right>
      <top style="thin">
        <color rgb="FF0000FF"/>
      </top>
      <bottom style="hair">
        <color rgb="FF0000FF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hair">
        <color rgb="FF0000FF"/>
      </bottom>
      <diagonal/>
    </border>
    <border>
      <left style="medium">
        <color rgb="FF0000FF"/>
      </left>
      <right style="thin">
        <color rgb="FF0000FF"/>
      </right>
      <top style="hair">
        <color rgb="FF0000FF"/>
      </top>
      <bottom/>
      <diagonal/>
    </border>
    <border>
      <left style="thin">
        <color rgb="FF0000FF"/>
      </left>
      <right style="thin">
        <color rgb="FF0000FF"/>
      </right>
      <top style="hair">
        <color rgb="FF0000FF"/>
      </top>
      <bottom/>
      <diagonal/>
    </border>
    <border>
      <left style="thin">
        <color rgb="FF0000FF"/>
      </left>
      <right/>
      <top style="hair">
        <color rgb="FF0000FF"/>
      </top>
      <bottom/>
      <diagonal/>
    </border>
    <border>
      <left/>
      <right style="thin">
        <color rgb="FF0000FF"/>
      </right>
      <top style="hair">
        <color rgb="FF0000FF"/>
      </top>
      <bottom/>
      <diagonal/>
    </border>
    <border>
      <left style="thin">
        <color rgb="FF0000FF"/>
      </left>
      <right style="medium">
        <color rgb="FF0000FF"/>
      </right>
      <top style="hair">
        <color rgb="FF0000FF"/>
      </top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hair">
        <color rgb="FF00B050"/>
      </bottom>
      <diagonal/>
    </border>
    <border>
      <left/>
      <right/>
      <top style="medium">
        <color rgb="FFFF0000"/>
      </top>
      <bottom style="hair">
        <color rgb="FF00B050"/>
      </bottom>
      <diagonal/>
    </border>
    <border>
      <left/>
      <right style="medium">
        <color rgb="FFFF0000"/>
      </right>
      <top style="medium">
        <color rgb="FFFF0000"/>
      </top>
      <bottom style="hair">
        <color rgb="FF00B050"/>
      </bottom>
      <diagonal/>
    </border>
    <border>
      <left style="medium">
        <color rgb="FFFF0000"/>
      </left>
      <right/>
      <top/>
      <bottom style="hair">
        <color rgb="FF00B050"/>
      </bottom>
      <diagonal/>
    </border>
    <border>
      <left/>
      <right style="medium">
        <color rgb="FFFF0000"/>
      </right>
      <top/>
      <bottom style="hair">
        <color rgb="FF00B050"/>
      </bottom>
      <diagonal/>
    </border>
    <border>
      <left style="medium">
        <color rgb="FFFF0000"/>
      </left>
      <right/>
      <top style="hair">
        <color rgb="FF00B050"/>
      </top>
      <bottom style="hair">
        <color rgb="FF00B050"/>
      </bottom>
      <diagonal/>
    </border>
    <border>
      <left/>
      <right style="medium">
        <color rgb="FFFF0000"/>
      </right>
      <top style="hair">
        <color rgb="FF00B050"/>
      </top>
      <bottom style="hair">
        <color rgb="FF00B050"/>
      </bottom>
      <diagonal/>
    </border>
    <border>
      <left style="medium">
        <color rgb="FFFF0000"/>
      </left>
      <right/>
      <top style="hair">
        <color rgb="FF00B050"/>
      </top>
      <bottom style="medium">
        <color rgb="FFFF0000"/>
      </bottom>
      <diagonal/>
    </border>
    <border>
      <left/>
      <right/>
      <top style="hair">
        <color rgb="FF00B050"/>
      </top>
      <bottom style="medium">
        <color rgb="FFFF0000"/>
      </bottom>
      <diagonal/>
    </border>
    <border>
      <left/>
      <right style="medium">
        <color rgb="FFFF0000"/>
      </right>
      <top style="hair">
        <color rgb="FF00B050"/>
      </top>
      <bottom style="medium">
        <color rgb="FFFF0000"/>
      </bottom>
      <diagonal/>
    </border>
    <border>
      <left style="medium">
        <color rgb="FF0000FF"/>
      </left>
      <right style="thin">
        <color rgb="FF0000FF"/>
      </right>
      <top/>
      <bottom style="medium">
        <color rgb="FF0000FF"/>
      </bottom>
      <diagonal/>
    </border>
    <border>
      <left style="thin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rgb="FFFF0000"/>
      </bottom>
      <diagonal/>
    </border>
    <border>
      <left style="medium">
        <color rgb="FFFF0000"/>
      </left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 style="medium">
        <color rgb="FFFF0000"/>
      </left>
      <right style="medium">
        <color rgb="FFFF0000"/>
      </right>
      <top style="hair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hair">
        <color rgb="FFFF0000"/>
      </bottom>
      <diagonal/>
    </border>
    <border>
      <left/>
      <right style="medium">
        <color rgb="FFFF0000"/>
      </right>
      <top style="medium">
        <color rgb="FFFF0000"/>
      </top>
      <bottom style="hair">
        <color rgb="FFFF0000"/>
      </bottom>
      <diagonal/>
    </border>
    <border>
      <left style="medium">
        <color rgb="FFFF0000"/>
      </left>
      <right/>
      <top style="hair">
        <color rgb="FFFF0000"/>
      </top>
      <bottom style="hair">
        <color rgb="FFFF0000"/>
      </bottom>
      <diagonal/>
    </border>
    <border>
      <left/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 style="medium">
        <color rgb="FFFF0000"/>
      </left>
      <right/>
      <top style="hair">
        <color rgb="FFFF0000"/>
      </top>
      <bottom style="medium">
        <color rgb="FFFF0000"/>
      </bottom>
      <diagonal/>
    </border>
    <border>
      <left/>
      <right style="medium">
        <color rgb="FFFF0000"/>
      </right>
      <top style="hair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hair">
        <color rgb="FFFF0000"/>
      </bottom>
      <diagonal/>
    </border>
    <border>
      <left style="medium">
        <color rgb="FFFF0000"/>
      </left>
      <right style="hair">
        <color rgb="FFFF0000"/>
      </right>
      <top style="medium">
        <color rgb="FFFF0000"/>
      </top>
      <bottom style="hair">
        <color rgb="FFFF0000"/>
      </bottom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2" borderId="0" xfId="0" applyFill="1" applyAlignment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 applyAlignment="1" applyProtection="1"/>
    <xf numFmtId="0" fontId="6" fillId="0" borderId="0" xfId="0" applyFont="1" applyFill="1" applyBorder="1" applyAlignment="1" applyProtection="1"/>
    <xf numFmtId="0" fontId="8" fillId="0" borderId="2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left" vertical="center"/>
    </xf>
    <xf numFmtId="20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right" vertical="center"/>
    </xf>
    <xf numFmtId="164" fontId="4" fillId="0" borderId="5" xfId="0" applyNumberFormat="1" applyFont="1" applyFill="1" applyBorder="1" applyAlignment="1" applyProtection="1">
      <alignment horizontal="left" vertical="center"/>
    </xf>
    <xf numFmtId="20" fontId="4" fillId="0" borderId="6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vertical="center"/>
    </xf>
    <xf numFmtId="20" fontId="4" fillId="0" borderId="6" xfId="0" quotePrefix="1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4" fillId="0" borderId="6" xfId="0" quotePrefix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12" xfId="0" applyFont="1" applyFill="1" applyBorder="1" applyAlignment="1" applyProtection="1">
      <alignment horizontal="left" vertical="center"/>
    </xf>
    <xf numFmtId="164" fontId="4" fillId="0" borderId="19" xfId="0" applyNumberFormat="1" applyFont="1" applyFill="1" applyBorder="1" applyAlignment="1" applyProtection="1">
      <alignment horizontal="left" vertical="center"/>
    </xf>
    <xf numFmtId="20" fontId="4" fillId="0" borderId="20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21" xfId="0" applyFont="1" applyFill="1" applyBorder="1" applyAlignment="1" applyProtection="1">
      <alignment horizontal="right" vertical="center"/>
    </xf>
    <xf numFmtId="0" fontId="4" fillId="0" borderId="20" xfId="0" quotePrefix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/>
    </xf>
    <xf numFmtId="0" fontId="4" fillId="0" borderId="23" xfId="0" applyFont="1" applyFill="1" applyBorder="1" applyAlignment="1" applyProtection="1">
      <alignment horizontal="left" vertical="center"/>
    </xf>
    <xf numFmtId="164" fontId="4" fillId="0" borderId="24" xfId="0" applyNumberFormat="1" applyFont="1" applyFill="1" applyBorder="1" applyAlignment="1" applyProtection="1">
      <alignment horizontal="left" vertical="center"/>
    </xf>
    <xf numFmtId="20" fontId="4" fillId="0" borderId="25" xfId="0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left" vertical="center"/>
    </xf>
    <xf numFmtId="0" fontId="4" fillId="0" borderId="26" xfId="0" applyFont="1" applyFill="1" applyBorder="1" applyAlignment="1" applyProtection="1">
      <alignment horizontal="right" vertical="center"/>
    </xf>
    <xf numFmtId="0" fontId="4" fillId="0" borderId="25" xfId="0" quotePrefix="1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left" vertical="center"/>
    </xf>
    <xf numFmtId="0" fontId="4" fillId="0" borderId="28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left" vertical="center"/>
    </xf>
    <xf numFmtId="164" fontId="4" fillId="0" borderId="29" xfId="0" applyNumberFormat="1" applyFont="1" applyFill="1" applyBorder="1" applyAlignment="1" applyProtection="1">
      <alignment horizontal="left" vertical="center"/>
    </xf>
    <xf numFmtId="20" fontId="4" fillId="0" borderId="30" xfId="0" applyNumberFormat="1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vertical="center"/>
    </xf>
    <xf numFmtId="0" fontId="4" fillId="0" borderId="31" xfId="0" applyFont="1" applyFill="1" applyBorder="1" applyAlignment="1" applyProtection="1">
      <alignment horizontal="right" vertical="center"/>
    </xf>
    <xf numFmtId="0" fontId="4" fillId="0" borderId="30" xfId="0" quotePrefix="1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left" vertical="center"/>
    </xf>
    <xf numFmtId="0" fontId="4" fillId="0" borderId="33" xfId="0" applyFont="1" applyFill="1" applyBorder="1" applyAlignment="1" applyProtection="1">
      <alignment horizontal="left" vertical="center"/>
    </xf>
    <xf numFmtId="0" fontId="4" fillId="0" borderId="25" xfId="0" applyFont="1" applyFill="1" applyBorder="1" applyAlignment="1" applyProtection="1">
      <alignment vertical="center"/>
    </xf>
    <xf numFmtId="164" fontId="4" fillId="0" borderId="34" xfId="0" applyNumberFormat="1" applyFont="1" applyFill="1" applyBorder="1" applyAlignment="1" applyProtection="1">
      <alignment horizontal="left" vertical="center"/>
    </xf>
    <xf numFmtId="20" fontId="4" fillId="0" borderId="35" xfId="0" applyNumberFormat="1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vertical="center"/>
    </xf>
    <xf numFmtId="0" fontId="4" fillId="0" borderId="36" xfId="0" applyFont="1" applyFill="1" applyBorder="1" applyAlignment="1" applyProtection="1">
      <alignment horizontal="right" vertical="center"/>
    </xf>
    <xf numFmtId="0" fontId="4" fillId="0" borderId="35" xfId="0" quotePrefix="1" applyFont="1" applyFill="1" applyBorder="1" applyAlignment="1" applyProtection="1">
      <alignment horizontal="center" vertical="center"/>
    </xf>
    <xf numFmtId="0" fontId="4" fillId="0" borderId="37" xfId="0" applyFont="1" applyFill="1" applyBorder="1" applyAlignment="1" applyProtection="1">
      <alignment horizontal="left" vertical="center"/>
    </xf>
    <xf numFmtId="0" fontId="4" fillId="0" borderId="38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vertical="center"/>
    </xf>
    <xf numFmtId="20" fontId="4" fillId="0" borderId="30" xfId="0" quotePrefix="1" applyNumberFormat="1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right" vertical="center"/>
    </xf>
    <xf numFmtId="20" fontId="4" fillId="0" borderId="20" xfId="0" quotePrefix="1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 applyProtection="1">
      <alignment horizontal="left"/>
    </xf>
    <xf numFmtId="0" fontId="8" fillId="0" borderId="45" xfId="0" applyFont="1" applyFill="1" applyBorder="1" applyAlignment="1" applyProtection="1">
      <alignment horizontal="center"/>
    </xf>
    <xf numFmtId="0" fontId="7" fillId="0" borderId="46" xfId="0" applyFont="1" applyFill="1" applyBorder="1" applyAlignment="1" applyProtection="1">
      <alignment horizontal="left"/>
    </xf>
    <xf numFmtId="0" fontId="8" fillId="0" borderId="47" xfId="0" applyFont="1" applyFill="1" applyBorder="1" applyAlignment="1" applyProtection="1">
      <alignment horizontal="center"/>
    </xf>
    <xf numFmtId="0" fontId="2" fillId="0" borderId="46" xfId="0" applyFont="1" applyFill="1" applyBorder="1" applyAlignment="1" applyProtection="1">
      <alignment horizontal="left"/>
    </xf>
    <xf numFmtId="0" fontId="4" fillId="0" borderId="47" xfId="0" applyFont="1" applyFill="1" applyBorder="1" applyAlignment="1" applyProtection="1">
      <alignment horizontal="center"/>
    </xf>
    <xf numFmtId="0" fontId="2" fillId="0" borderId="48" xfId="0" applyFont="1" applyFill="1" applyBorder="1" applyAlignment="1" applyProtection="1">
      <alignment horizontal="left"/>
    </xf>
    <xf numFmtId="0" fontId="4" fillId="0" borderId="49" xfId="0" applyFont="1" applyFill="1" applyBorder="1" applyAlignment="1" applyProtection="1">
      <alignment horizontal="center"/>
    </xf>
    <xf numFmtId="0" fontId="4" fillId="0" borderId="50" xfId="0" applyFont="1" applyFill="1" applyBorder="1" applyAlignment="1" applyProtection="1">
      <alignment horizontal="center"/>
    </xf>
    <xf numFmtId="0" fontId="4" fillId="0" borderId="21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4" fillId="2" borderId="24" xfId="0" applyFont="1" applyFill="1" applyBorder="1" applyAlignment="1" applyProtection="1">
      <alignment horizontal="center"/>
    </xf>
    <xf numFmtId="0" fontId="4" fillId="2" borderId="28" xfId="0" applyFont="1" applyFill="1" applyBorder="1" applyAlignment="1" applyProtection="1">
      <alignment horizontal="center"/>
    </xf>
    <xf numFmtId="0" fontId="4" fillId="2" borderId="19" xfId="0" applyFont="1" applyFill="1" applyBorder="1" applyAlignment="1" applyProtection="1">
      <alignment horizontal="center"/>
    </xf>
    <xf numFmtId="0" fontId="4" fillId="2" borderId="23" xfId="0" applyFont="1" applyFill="1" applyBorder="1" applyAlignment="1" applyProtection="1">
      <alignment horizontal="center"/>
    </xf>
    <xf numFmtId="0" fontId="4" fillId="2" borderId="34" xfId="0" applyFont="1" applyFill="1" applyBorder="1" applyAlignment="1" applyProtection="1">
      <alignment horizontal="center"/>
    </xf>
    <xf numFmtId="0" fontId="4" fillId="2" borderId="38" xfId="0" applyFont="1" applyFill="1" applyBorder="1" applyAlignment="1" applyProtection="1">
      <alignment horizontal="center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51" xfId="0" applyFont="1" applyFill="1" applyBorder="1" applyAlignment="1" applyProtection="1">
      <alignment horizontal="center" vertical="center"/>
    </xf>
    <xf numFmtId="0" fontId="4" fillId="0" borderId="5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0" fillId="2" borderId="60" xfId="0" applyFill="1" applyBorder="1" applyAlignment="1" applyProtection="1"/>
    <xf numFmtId="0" fontId="0" fillId="2" borderId="61" xfId="0" applyFill="1" applyBorder="1" applyAlignment="1" applyProtection="1"/>
    <xf numFmtId="0" fontId="0" fillId="2" borderId="62" xfId="0" applyFill="1" applyBorder="1" applyAlignment="1" applyProtection="1"/>
    <xf numFmtId="0" fontId="1" fillId="2" borderId="0" xfId="0" applyFont="1" applyFill="1" applyAlignment="1">
      <alignment horizontal="center" vertical="center"/>
    </xf>
    <xf numFmtId="0" fontId="15" fillId="2" borderId="0" xfId="0" applyFont="1" applyFill="1" applyAlignment="1"/>
    <xf numFmtId="0" fontId="3" fillId="2" borderId="40" xfId="0" applyFont="1" applyFill="1" applyBorder="1" applyAlignment="1" applyProtection="1"/>
    <xf numFmtId="0" fontId="3" fillId="2" borderId="0" xfId="0" applyFont="1" applyFill="1" applyAlignment="1" applyProtection="1">
      <alignment horizontal="center" vertical="center"/>
    </xf>
    <xf numFmtId="0" fontId="3" fillId="2" borderId="40" xfId="0" applyFont="1" applyFill="1" applyBorder="1" applyAlignment="1" applyProtection="1">
      <alignment horizontal="right" vertical="center"/>
    </xf>
    <xf numFmtId="0" fontId="7" fillId="0" borderId="68" xfId="0" applyFont="1" applyFill="1" applyBorder="1" applyAlignment="1" applyProtection="1">
      <alignment horizontal="left"/>
    </xf>
    <xf numFmtId="0" fontId="8" fillId="0" borderId="74" xfId="0" applyFont="1" applyFill="1" applyBorder="1" applyAlignment="1" applyProtection="1">
      <alignment horizontal="center"/>
    </xf>
    <xf numFmtId="0" fontId="8" fillId="0" borderId="69" xfId="0" applyFont="1" applyFill="1" applyBorder="1" applyAlignment="1" applyProtection="1">
      <alignment horizontal="center"/>
    </xf>
    <xf numFmtId="0" fontId="7" fillId="0" borderId="70" xfId="0" applyFont="1" applyFill="1" applyBorder="1" applyAlignment="1" applyProtection="1">
      <alignment horizontal="left"/>
    </xf>
    <xf numFmtId="0" fontId="8" fillId="0" borderId="75" xfId="0" applyFont="1" applyFill="1" applyBorder="1" applyAlignment="1" applyProtection="1">
      <alignment horizontal="center"/>
    </xf>
    <xf numFmtId="0" fontId="8" fillId="0" borderId="71" xfId="0" applyFont="1" applyFill="1" applyBorder="1" applyAlignment="1" applyProtection="1">
      <alignment horizontal="center"/>
    </xf>
    <xf numFmtId="0" fontId="2" fillId="0" borderId="70" xfId="0" applyFont="1" applyFill="1" applyBorder="1" applyAlignment="1" applyProtection="1">
      <alignment horizontal="left"/>
    </xf>
    <xf numFmtId="0" fontId="4" fillId="0" borderId="75" xfId="0" applyFont="1" applyFill="1" applyBorder="1" applyAlignment="1" applyProtection="1">
      <alignment horizontal="center"/>
    </xf>
    <xf numFmtId="0" fontId="4" fillId="0" borderId="71" xfId="0" applyFont="1" applyFill="1" applyBorder="1" applyAlignment="1" applyProtection="1">
      <alignment horizontal="center"/>
    </xf>
    <xf numFmtId="0" fontId="2" fillId="0" borderId="72" xfId="0" applyFont="1" applyFill="1" applyBorder="1" applyAlignment="1" applyProtection="1">
      <alignment horizontal="left"/>
    </xf>
    <xf numFmtId="0" fontId="4" fillId="0" borderId="76" xfId="0" applyFont="1" applyFill="1" applyBorder="1" applyAlignment="1" applyProtection="1">
      <alignment horizontal="center"/>
    </xf>
    <xf numFmtId="0" fontId="4" fillId="0" borderId="73" xfId="0" applyFont="1" applyFill="1" applyBorder="1" applyAlignment="1" applyProtection="1">
      <alignment horizontal="center"/>
    </xf>
    <xf numFmtId="0" fontId="0" fillId="2" borderId="59" xfId="0" applyFill="1" applyBorder="1" applyAlignment="1"/>
    <xf numFmtId="0" fontId="0" fillId="2" borderId="60" xfId="0" applyFill="1" applyBorder="1" applyAlignment="1"/>
    <xf numFmtId="0" fontId="0" fillId="2" borderId="61" xfId="0" applyFill="1" applyBorder="1" applyAlignment="1"/>
    <xf numFmtId="0" fontId="0" fillId="2" borderId="62" xfId="0" applyFill="1" applyBorder="1" applyAlignment="1"/>
    <xf numFmtId="0" fontId="0" fillId="2" borderId="63" xfId="0" applyFill="1" applyBorder="1" applyAlignment="1"/>
    <xf numFmtId="0" fontId="0" fillId="2" borderId="68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3" fillId="2" borderId="40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4" fillId="2" borderId="34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12" fillId="4" borderId="42" xfId="0" applyFont="1" applyFill="1" applyBorder="1" applyAlignment="1" applyProtection="1">
      <alignment horizontal="center" vertical="center"/>
    </xf>
    <xf numFmtId="0" fontId="12" fillId="4" borderId="49" xfId="0" applyFont="1" applyFill="1" applyBorder="1" applyAlignment="1" applyProtection="1">
      <alignment horizontal="center" vertical="center"/>
    </xf>
    <xf numFmtId="0" fontId="9" fillId="3" borderId="14" xfId="0" applyFont="1" applyFill="1" applyBorder="1" applyAlignment="1" applyProtection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9" fillId="3" borderId="18" xfId="0" applyFont="1" applyFill="1" applyBorder="1" applyAlignment="1" applyProtection="1">
      <alignment horizontal="center" vertical="center"/>
    </xf>
    <xf numFmtId="0" fontId="11" fillId="4" borderId="41" xfId="0" applyFont="1" applyFill="1" applyBorder="1" applyAlignment="1" applyProtection="1">
      <alignment horizontal="center" vertical="center"/>
    </xf>
    <xf numFmtId="0" fontId="11" fillId="4" borderId="48" xfId="0" applyFont="1" applyFill="1" applyBorder="1" applyAlignment="1" applyProtection="1">
      <alignment horizontal="center" vertical="center"/>
    </xf>
    <xf numFmtId="0" fontId="12" fillId="4" borderId="43" xfId="0" applyFont="1" applyFill="1" applyBorder="1" applyAlignment="1" applyProtection="1">
      <alignment horizontal="center" vertical="center"/>
    </xf>
    <xf numFmtId="0" fontId="12" fillId="4" borderId="50" xfId="0" applyFont="1" applyFill="1" applyBorder="1" applyAlignment="1" applyProtection="1">
      <alignment horizontal="center" vertical="center"/>
    </xf>
    <xf numFmtId="0" fontId="14" fillId="4" borderId="5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 vertical="center"/>
    </xf>
    <xf numFmtId="0" fontId="14" fillId="4" borderId="58" xfId="0" applyFont="1" applyFill="1" applyBorder="1" applyAlignment="1">
      <alignment horizontal="center" vertical="center"/>
    </xf>
    <xf numFmtId="0" fontId="13" fillId="3" borderId="53" xfId="0" applyFont="1" applyFill="1" applyBorder="1" applyAlignment="1">
      <alignment horizontal="center" vertical="center"/>
    </xf>
    <xf numFmtId="0" fontId="13" fillId="3" borderId="54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10" fillId="2" borderId="59" xfId="0" applyFont="1" applyFill="1" applyBorder="1" applyAlignment="1" applyProtection="1">
      <alignment horizontal="center" vertical="center"/>
    </xf>
    <xf numFmtId="0" fontId="10" fillId="2" borderId="61" xfId="0" applyFont="1" applyFill="1" applyBorder="1" applyAlignment="1" applyProtection="1">
      <alignment horizontal="center" vertical="center"/>
    </xf>
    <xf numFmtId="0" fontId="10" fillId="2" borderId="64" xfId="0" applyFont="1" applyFill="1" applyBorder="1" applyAlignment="1" applyProtection="1">
      <alignment horizontal="center" vertical="center"/>
    </xf>
    <xf numFmtId="0" fontId="10" fillId="2" borderId="66" xfId="0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/>
    </xf>
    <xf numFmtId="0" fontId="11" fillId="3" borderId="14" xfId="0" applyFont="1" applyFill="1" applyBorder="1" applyAlignment="1" applyProtection="1">
      <alignment horizontal="center" vertical="center"/>
    </xf>
    <xf numFmtId="0" fontId="11" fillId="3" borderId="15" xfId="0" applyFont="1" applyFill="1" applyBorder="1" applyAlignment="1" applyProtection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</xf>
    <xf numFmtId="0" fontId="11" fillId="3" borderId="17" xfId="0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 applyProtection="1">
      <alignment horizontal="center" vertical="center"/>
    </xf>
    <xf numFmtId="0" fontId="11" fillId="3" borderId="18" xfId="0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65" xfId="0" applyFont="1" applyFill="1" applyBorder="1" applyAlignment="1" applyProtection="1">
      <alignment horizontal="center" vertical="center"/>
    </xf>
    <xf numFmtId="0" fontId="10" fillId="2" borderId="67" xfId="0" applyFont="1" applyFill="1" applyBorder="1" applyAlignment="1" applyProtection="1">
      <alignment horizontal="center" vertical="center"/>
    </xf>
    <xf numFmtId="0" fontId="0" fillId="2" borderId="68" xfId="0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3" fillId="2" borderId="40" xfId="0" applyFont="1" applyFill="1" applyBorder="1" applyAlignment="1" applyProtection="1">
      <alignment horizontal="right"/>
    </xf>
    <xf numFmtId="164" fontId="4" fillId="0" borderId="89" xfId="0" applyNumberFormat="1" applyFont="1" applyFill="1" applyBorder="1" applyAlignment="1" applyProtection="1">
      <alignment horizontal="left" vertical="center"/>
    </xf>
    <xf numFmtId="20" fontId="4" fillId="0" borderId="89" xfId="0" applyNumberFormat="1" applyFont="1" applyFill="1" applyBorder="1" applyAlignment="1" applyProtection="1">
      <alignment horizontal="center" vertical="center"/>
    </xf>
    <xf numFmtId="0" fontId="4" fillId="0" borderId="89" xfId="0" applyFont="1" applyFill="1" applyBorder="1" applyAlignment="1" applyProtection="1">
      <alignment horizontal="left" vertical="center"/>
    </xf>
    <xf numFmtId="0" fontId="4" fillId="0" borderId="89" xfId="0" applyFont="1" applyFill="1" applyBorder="1" applyAlignment="1" applyProtection="1">
      <alignment horizontal="right" vertical="center"/>
    </xf>
    <xf numFmtId="0" fontId="4" fillId="0" borderId="89" xfId="0" applyFont="1" applyFill="1" applyBorder="1" applyAlignment="1" applyProtection="1">
      <alignment horizontal="center" vertical="center"/>
      <protection locked="0"/>
    </xf>
    <xf numFmtId="0" fontId="4" fillId="0" borderId="89" xfId="0" quotePrefix="1" applyFont="1" applyFill="1" applyBorder="1" applyAlignment="1" applyProtection="1">
      <alignment horizontal="center" vertical="center"/>
    </xf>
    <xf numFmtId="0" fontId="4" fillId="0" borderId="89" xfId="0" applyFont="1" applyFill="1" applyBorder="1" applyAlignment="1" applyProtection="1">
      <alignment vertical="center"/>
    </xf>
    <xf numFmtId="20" fontId="4" fillId="0" borderId="89" xfId="0" quotePrefix="1" applyNumberFormat="1" applyFont="1" applyFill="1" applyBorder="1" applyAlignment="1" applyProtection="1">
      <alignment horizontal="center" vertical="center"/>
    </xf>
    <xf numFmtId="0" fontId="4" fillId="0" borderId="89" xfId="0" applyFont="1" applyFill="1" applyBorder="1" applyAlignment="1" applyProtection="1">
      <alignment horizontal="center" vertical="center"/>
    </xf>
    <xf numFmtId="164" fontId="4" fillId="0" borderId="90" xfId="0" applyNumberFormat="1" applyFont="1" applyFill="1" applyBorder="1" applyAlignment="1" applyProtection="1">
      <alignment horizontal="left" vertical="center"/>
    </xf>
    <xf numFmtId="20" fontId="4" fillId="0" borderId="90" xfId="0" applyNumberFormat="1" applyFont="1" applyFill="1" applyBorder="1" applyAlignment="1" applyProtection="1">
      <alignment horizontal="center" vertical="center"/>
    </xf>
    <xf numFmtId="0" fontId="4" fillId="0" borderId="90" xfId="0" applyFont="1" applyFill="1" applyBorder="1" applyAlignment="1" applyProtection="1">
      <alignment vertical="center"/>
    </xf>
    <xf numFmtId="0" fontId="4" fillId="0" borderId="90" xfId="0" applyFont="1" applyFill="1" applyBorder="1" applyAlignment="1" applyProtection="1">
      <alignment horizontal="right" vertical="center"/>
    </xf>
    <xf numFmtId="0" fontId="4" fillId="0" borderId="90" xfId="0" applyFont="1" applyFill="1" applyBorder="1" applyAlignment="1" applyProtection="1">
      <alignment horizontal="center" vertical="center"/>
      <protection locked="0"/>
    </xf>
    <xf numFmtId="0" fontId="4" fillId="0" borderId="90" xfId="0" quotePrefix="1" applyFont="1" applyFill="1" applyBorder="1" applyAlignment="1" applyProtection="1">
      <alignment horizontal="center" vertical="center"/>
    </xf>
    <xf numFmtId="0" fontId="4" fillId="0" borderId="90" xfId="0" applyFont="1" applyFill="1" applyBorder="1" applyAlignment="1" applyProtection="1">
      <alignment horizontal="left" vertical="center"/>
    </xf>
    <xf numFmtId="0" fontId="16" fillId="0" borderId="88" xfId="0" applyFont="1" applyFill="1" applyBorder="1" applyAlignment="1" applyProtection="1">
      <alignment horizontal="center" vertical="center"/>
    </xf>
    <xf numFmtId="164" fontId="4" fillId="0" borderId="91" xfId="0" applyNumberFormat="1" applyFont="1" applyFill="1" applyBorder="1" applyAlignment="1" applyProtection="1">
      <alignment horizontal="left" vertical="center"/>
    </xf>
    <xf numFmtId="0" fontId="4" fillId="0" borderId="91" xfId="0" applyFont="1" applyFill="1" applyBorder="1" applyAlignment="1" applyProtection="1">
      <alignment horizontal="left" vertical="center"/>
    </xf>
    <xf numFmtId="0" fontId="4" fillId="0" borderId="91" xfId="0" applyFont="1" applyFill="1" applyBorder="1" applyAlignment="1" applyProtection="1">
      <alignment horizontal="right" vertical="center"/>
    </xf>
    <xf numFmtId="0" fontId="4" fillId="0" borderId="91" xfId="0" applyFont="1" applyFill="1" applyBorder="1" applyAlignment="1" applyProtection="1">
      <alignment horizontal="center" vertical="center"/>
      <protection locked="0"/>
    </xf>
    <xf numFmtId="0" fontId="16" fillId="0" borderId="90" xfId="0" applyFont="1" applyFill="1" applyBorder="1" applyAlignment="1" applyProtection="1">
      <alignment horizontal="center" vertical="center"/>
    </xf>
    <xf numFmtId="0" fontId="4" fillId="0" borderId="91" xfId="0" applyFont="1" applyFill="1" applyBorder="1" applyAlignment="1" applyProtection="1">
      <alignment vertical="center"/>
    </xf>
    <xf numFmtId="164" fontId="4" fillId="0" borderId="88" xfId="0" applyNumberFormat="1" applyFont="1" applyFill="1" applyBorder="1" applyAlignment="1" applyProtection="1">
      <alignment horizontal="left" vertical="center"/>
    </xf>
    <xf numFmtId="20" fontId="4" fillId="0" borderId="88" xfId="0" applyNumberFormat="1" applyFont="1" applyFill="1" applyBorder="1" applyAlignment="1" applyProtection="1">
      <alignment horizontal="center" vertical="center"/>
    </xf>
    <xf numFmtId="0" fontId="4" fillId="0" borderId="88" xfId="0" applyFont="1" applyFill="1" applyBorder="1" applyAlignment="1" applyProtection="1">
      <alignment horizontal="left" vertical="center"/>
    </xf>
    <xf numFmtId="0" fontId="4" fillId="0" borderId="88" xfId="0" applyFont="1" applyFill="1" applyBorder="1" applyAlignment="1" applyProtection="1">
      <alignment horizontal="right" vertical="center"/>
    </xf>
    <xf numFmtId="0" fontId="4" fillId="0" borderId="88" xfId="0" applyFont="1" applyFill="1" applyBorder="1" applyAlignment="1" applyProtection="1">
      <alignment horizontal="center" vertical="center"/>
      <protection locked="0"/>
    </xf>
    <xf numFmtId="0" fontId="2" fillId="0" borderId="88" xfId="0" applyFont="1" applyFill="1" applyBorder="1" applyAlignment="1" applyProtection="1">
      <alignment horizontal="center" vertical="center"/>
    </xf>
    <xf numFmtId="20" fontId="4" fillId="0" borderId="88" xfId="0" quotePrefix="1" applyNumberFormat="1" applyFont="1" applyFill="1" applyBorder="1" applyAlignment="1" applyProtection="1">
      <alignment horizontal="center" vertical="center"/>
    </xf>
    <xf numFmtId="0" fontId="4" fillId="0" borderId="88" xfId="0" applyFont="1" applyFill="1" applyBorder="1" applyAlignment="1" applyProtection="1">
      <alignment vertical="center"/>
    </xf>
    <xf numFmtId="0" fontId="4" fillId="0" borderId="88" xfId="0" applyFont="1" applyFill="1" applyBorder="1" applyAlignment="1" applyProtection="1">
      <alignment horizontal="center" vertical="center"/>
    </xf>
    <xf numFmtId="0" fontId="4" fillId="2" borderId="88" xfId="0" applyFont="1" applyFill="1" applyBorder="1" applyAlignment="1" applyProtection="1">
      <alignment horizontal="center" vertical="center"/>
    </xf>
    <xf numFmtId="0" fontId="4" fillId="2" borderId="89" xfId="0" applyFont="1" applyFill="1" applyBorder="1" applyAlignment="1" applyProtection="1">
      <alignment horizontal="center" vertical="center"/>
    </xf>
    <xf numFmtId="0" fontId="4" fillId="0" borderId="90" xfId="0" applyFont="1" applyFill="1" applyBorder="1" applyAlignment="1" applyProtection="1">
      <alignment horizontal="center" vertical="center"/>
    </xf>
    <xf numFmtId="0" fontId="4" fillId="2" borderId="90" xfId="0" applyFont="1" applyFill="1" applyBorder="1" applyAlignment="1" applyProtection="1">
      <alignment horizontal="center" vertical="center"/>
    </xf>
    <xf numFmtId="20" fontId="4" fillId="0" borderId="91" xfId="0" quotePrefix="1" applyNumberFormat="1" applyFont="1" applyFill="1" applyBorder="1" applyAlignment="1" applyProtection="1">
      <alignment horizontal="center" vertical="center"/>
    </xf>
    <xf numFmtId="0" fontId="4" fillId="0" borderId="91" xfId="0" applyFont="1" applyFill="1" applyBorder="1" applyAlignment="1" applyProtection="1">
      <alignment horizontal="center" vertical="center"/>
    </xf>
    <xf numFmtId="0" fontId="4" fillId="2" borderId="91" xfId="0" applyFont="1" applyFill="1" applyBorder="1" applyAlignment="1" applyProtection="1">
      <alignment horizontal="center" vertical="center"/>
    </xf>
    <xf numFmtId="0" fontId="16" fillId="0" borderId="92" xfId="0" applyFont="1" applyFill="1" applyBorder="1" applyAlignment="1" applyProtection="1">
      <alignment horizontal="center" vertical="center"/>
    </xf>
    <xf numFmtId="0" fontId="16" fillId="0" borderId="93" xfId="0" applyFont="1" applyFill="1" applyBorder="1" applyAlignment="1" applyProtection="1">
      <alignment horizontal="center" vertical="center"/>
    </xf>
    <xf numFmtId="0" fontId="16" fillId="0" borderId="94" xfId="0" applyFont="1" applyFill="1" applyBorder="1" applyAlignment="1" applyProtection="1">
      <alignment horizontal="center" vertical="center"/>
    </xf>
    <xf numFmtId="0" fontId="16" fillId="0" borderId="95" xfId="0" applyFont="1" applyFill="1" applyBorder="1" applyAlignment="1" applyProtection="1">
      <alignment horizontal="center" vertical="center"/>
    </xf>
    <xf numFmtId="0" fontId="16" fillId="0" borderId="96" xfId="0" applyFont="1" applyFill="1" applyBorder="1" applyAlignment="1" applyProtection="1">
      <alignment horizontal="center" vertical="center"/>
    </xf>
    <xf numFmtId="0" fontId="16" fillId="0" borderId="97" xfId="0" applyFont="1" applyFill="1" applyBorder="1" applyAlignment="1" applyProtection="1">
      <alignment horizontal="center" vertical="center"/>
    </xf>
    <xf numFmtId="164" fontId="4" fillId="0" borderId="81" xfId="0" applyNumberFormat="1" applyFont="1" applyFill="1" applyBorder="1" applyAlignment="1" applyProtection="1">
      <alignment horizontal="left" vertical="center"/>
    </xf>
    <xf numFmtId="20" fontId="4" fillId="0" borderId="81" xfId="0" applyNumberFormat="1" applyFont="1" applyFill="1" applyBorder="1" applyAlignment="1" applyProtection="1">
      <alignment horizontal="center" vertical="center"/>
    </xf>
    <xf numFmtId="0" fontId="4" fillId="0" borderId="81" xfId="0" applyFont="1" applyFill="1" applyBorder="1" applyAlignment="1" applyProtection="1">
      <alignment vertical="center"/>
    </xf>
    <xf numFmtId="0" fontId="4" fillId="0" borderId="81" xfId="0" applyFont="1" applyFill="1" applyBorder="1" applyAlignment="1" applyProtection="1">
      <alignment horizontal="right" vertical="center"/>
    </xf>
    <xf numFmtId="0" fontId="4" fillId="0" borderId="81" xfId="0" applyFont="1" applyFill="1" applyBorder="1" applyAlignment="1" applyProtection="1">
      <alignment horizontal="center" vertical="center"/>
      <protection locked="0"/>
    </xf>
    <xf numFmtId="0" fontId="4" fillId="0" borderId="81" xfId="0" applyFont="1" applyFill="1" applyBorder="1" applyAlignment="1" applyProtection="1">
      <alignment horizontal="center" vertical="center"/>
    </xf>
    <xf numFmtId="0" fontId="4" fillId="0" borderId="81" xfId="0" applyFont="1" applyFill="1" applyBorder="1" applyAlignment="1" applyProtection="1">
      <alignment horizontal="left" vertical="center"/>
    </xf>
    <xf numFmtId="0" fontId="2" fillId="0" borderId="85" xfId="0" applyFont="1" applyFill="1" applyBorder="1" applyAlignment="1" applyProtection="1">
      <alignment horizontal="left"/>
    </xf>
    <xf numFmtId="0" fontId="4" fillId="0" borderId="86" xfId="0" applyFont="1" applyFill="1" applyBorder="1" applyAlignment="1" applyProtection="1">
      <alignment horizontal="center"/>
    </xf>
    <xf numFmtId="0" fontId="4" fillId="0" borderId="87" xfId="0" applyFont="1" applyFill="1" applyBorder="1" applyAlignment="1" applyProtection="1">
      <alignment horizontal="center"/>
    </xf>
    <xf numFmtId="0" fontId="2" fillId="0" borderId="98" xfId="0" applyFont="1" applyFill="1" applyBorder="1" applyAlignment="1" applyProtection="1">
      <alignment horizontal="left"/>
    </xf>
    <xf numFmtId="0" fontId="4" fillId="0" borderId="99" xfId="0" applyFont="1" applyFill="1" applyBorder="1" applyAlignment="1" applyProtection="1">
      <alignment horizontal="center"/>
    </xf>
    <xf numFmtId="0" fontId="4" fillId="0" borderId="100" xfId="0" applyFont="1" applyFill="1" applyBorder="1" applyAlignment="1" applyProtection="1">
      <alignment horizontal="center"/>
    </xf>
    <xf numFmtId="0" fontId="16" fillId="0" borderId="82" xfId="0" applyFont="1" applyFill="1" applyBorder="1" applyAlignment="1" applyProtection="1">
      <alignment horizontal="center" vertical="center"/>
    </xf>
    <xf numFmtId="0" fontId="17" fillId="0" borderId="83" xfId="0" applyFont="1" applyFill="1" applyBorder="1" applyAlignment="1" applyProtection="1">
      <alignment horizontal="center" vertical="center"/>
    </xf>
    <xf numFmtId="0" fontId="17" fillId="0" borderId="84" xfId="0" applyFont="1" applyFill="1" applyBorder="1" applyAlignment="1" applyProtection="1">
      <alignment horizontal="center" vertical="center"/>
    </xf>
    <xf numFmtId="0" fontId="16" fillId="0" borderId="85" xfId="0" applyFont="1" applyFill="1" applyBorder="1" applyAlignment="1" applyProtection="1">
      <alignment horizontal="center" vertical="center"/>
    </xf>
    <xf numFmtId="0" fontId="17" fillId="0" borderId="86" xfId="0" applyFont="1" applyFill="1" applyBorder="1" applyAlignment="1" applyProtection="1">
      <alignment horizontal="center" vertical="center"/>
    </xf>
    <xf numFmtId="0" fontId="17" fillId="0" borderId="87" xfId="0" applyFont="1" applyFill="1" applyBorder="1" applyAlignment="1" applyProtection="1">
      <alignment horizontal="center" vertical="center"/>
    </xf>
    <xf numFmtId="0" fontId="3" fillId="0" borderId="85" xfId="0" applyFont="1" applyFill="1" applyBorder="1" applyAlignment="1" applyProtection="1">
      <alignment horizontal="left"/>
    </xf>
    <xf numFmtId="0" fontId="18" fillId="0" borderId="86" xfId="0" applyFont="1" applyFill="1" applyBorder="1" applyAlignment="1" applyProtection="1">
      <alignment horizontal="center"/>
    </xf>
    <xf numFmtId="0" fontId="18" fillId="0" borderId="87" xfId="0" applyFont="1" applyFill="1" applyBorder="1" applyAlignment="1" applyProtection="1">
      <alignment horizontal="center"/>
    </xf>
    <xf numFmtId="0" fontId="0" fillId="2" borderId="85" xfId="0" applyFill="1" applyBorder="1" applyAlignment="1">
      <alignment horizontal="center"/>
    </xf>
    <xf numFmtId="0" fontId="0" fillId="2" borderId="98" xfId="0" applyFill="1" applyBorder="1" applyAlignment="1">
      <alignment horizontal="center"/>
    </xf>
    <xf numFmtId="0" fontId="1" fillId="2" borderId="82" xfId="0" applyFont="1" applyFill="1" applyBorder="1" applyAlignment="1" applyProtection="1">
      <alignment horizontal="center" vertical="center"/>
    </xf>
    <xf numFmtId="0" fontId="1" fillId="2" borderId="85" xfId="0" applyFont="1" applyFill="1" applyBorder="1" applyAlignment="1" applyProtection="1">
      <alignment horizontal="center" vertical="center"/>
    </xf>
    <xf numFmtId="0" fontId="1" fillId="2" borderId="84" xfId="0" applyFont="1" applyFill="1" applyBorder="1" applyAlignment="1" applyProtection="1">
      <alignment horizontal="center" vertical="center"/>
    </xf>
    <xf numFmtId="0" fontId="1" fillId="2" borderId="87" xfId="0" applyFont="1" applyFill="1" applyBorder="1" applyAlignment="1" applyProtection="1">
      <alignment horizontal="center" vertical="center"/>
    </xf>
    <xf numFmtId="0" fontId="0" fillId="2" borderId="87" xfId="0" applyFill="1" applyBorder="1" applyAlignment="1"/>
    <xf numFmtId="0" fontId="0" fillId="2" borderId="100" xfId="0" applyFill="1" applyBorder="1" applyAlignment="1"/>
    <xf numFmtId="2" fontId="19" fillId="2" borderId="78" xfId="0" applyNumberFormat="1" applyFont="1" applyFill="1" applyBorder="1" applyAlignment="1" applyProtection="1"/>
    <xf numFmtId="0" fontId="19" fillId="2" borderId="77" xfId="0" applyFont="1" applyFill="1" applyBorder="1" applyAlignment="1" applyProtection="1"/>
    <xf numFmtId="2" fontId="19" fillId="2" borderId="79" xfId="0" applyNumberFormat="1" applyFont="1" applyFill="1" applyBorder="1" applyAlignment="1" applyProtection="1"/>
    <xf numFmtId="0" fontId="19" fillId="2" borderId="71" xfId="0" applyFont="1" applyFill="1" applyBorder="1" applyAlignment="1" applyProtection="1"/>
    <xf numFmtId="2" fontId="19" fillId="2" borderId="80" xfId="0" applyNumberFormat="1" applyFont="1" applyFill="1" applyBorder="1" applyAlignment="1" applyProtection="1"/>
    <xf numFmtId="0" fontId="19" fillId="2" borderId="73" xfId="0" applyFont="1" applyFill="1" applyBorder="1" applyAlignment="1" applyProtection="1"/>
    <xf numFmtId="0" fontId="15" fillId="0" borderId="0" xfId="0" applyFont="1"/>
    <xf numFmtId="0" fontId="3" fillId="0" borderId="0" xfId="0" applyFont="1"/>
    <xf numFmtId="0" fontId="3" fillId="0" borderId="81" xfId="0" applyFont="1" applyBorder="1"/>
    <xf numFmtId="0" fontId="0" fillId="0" borderId="0" xfId="0" applyBorder="1"/>
    <xf numFmtId="165" fontId="0" fillId="0" borderId="0" xfId="0" applyNumberForma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43</xdr:row>
      <xdr:rowOff>76212</xdr:rowOff>
    </xdr:from>
    <xdr:to>
      <xdr:col>8</xdr:col>
      <xdr:colOff>436050</xdr:colOff>
      <xdr:row>49</xdr:row>
      <xdr:rowOff>122676</xdr:rowOff>
    </xdr:to>
    <xdr:pic>
      <xdr:nvPicPr>
        <xdr:cNvPr id="2" name="Afbeelding 1" descr="http://www.meemetoranje.nl/files/images/content/ek2016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0"/>
        <a:stretch/>
      </xdr:blipFill>
      <xdr:spPr bwMode="auto">
        <a:xfrm>
          <a:off x="142875" y="8162937"/>
          <a:ext cx="4608000" cy="1189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57149</xdr:colOff>
      <xdr:row>47</xdr:row>
      <xdr:rowOff>9525</xdr:rowOff>
    </xdr:from>
    <xdr:to>
      <xdr:col>25</xdr:col>
      <xdr:colOff>343425</xdr:colOff>
      <xdr:row>66</xdr:row>
      <xdr:rowOff>41271</xdr:rowOff>
    </xdr:to>
    <xdr:pic>
      <xdr:nvPicPr>
        <xdr:cNvPr id="3" name="Afbeelding 2" descr="http://www.ek2016-frankrijk.nl/wp-content/uploads/2014/06/Kaarten-EK-2016-281x300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49" y="8039100"/>
          <a:ext cx="3420000" cy="365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43</xdr:row>
      <xdr:rowOff>28582</xdr:rowOff>
    </xdr:from>
    <xdr:to>
      <xdr:col>10</xdr:col>
      <xdr:colOff>53100</xdr:colOff>
      <xdr:row>49</xdr:row>
      <xdr:rowOff>167976</xdr:rowOff>
    </xdr:to>
    <xdr:pic>
      <xdr:nvPicPr>
        <xdr:cNvPr id="2" name="Afbeelding 1" descr="http://www.meemetoranje.nl/files/images/content/ek2016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0"/>
        <a:stretch/>
      </xdr:blipFill>
      <xdr:spPr bwMode="auto">
        <a:xfrm>
          <a:off x="66675" y="7296157"/>
          <a:ext cx="4968000" cy="128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57149</xdr:colOff>
      <xdr:row>47</xdr:row>
      <xdr:rowOff>9525</xdr:rowOff>
    </xdr:from>
    <xdr:to>
      <xdr:col>18</xdr:col>
      <xdr:colOff>295799</xdr:colOff>
      <xdr:row>66</xdr:row>
      <xdr:rowOff>41271</xdr:rowOff>
    </xdr:to>
    <xdr:pic>
      <xdr:nvPicPr>
        <xdr:cNvPr id="3" name="Afbeelding 2" descr="http://www.ek2016-frankrijk.nl/wp-content/uploads/2014/06/Kaarten-EK-2016-281x300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49" y="8039100"/>
          <a:ext cx="3420000" cy="365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43</xdr:row>
      <xdr:rowOff>28582</xdr:rowOff>
    </xdr:from>
    <xdr:to>
      <xdr:col>10</xdr:col>
      <xdr:colOff>53100</xdr:colOff>
      <xdr:row>49</xdr:row>
      <xdr:rowOff>167976</xdr:rowOff>
    </xdr:to>
    <xdr:pic>
      <xdr:nvPicPr>
        <xdr:cNvPr id="177" name="Afbeelding 176" descr="http://www.meemetoranje.nl/files/images/content/ek2016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0"/>
        <a:stretch/>
      </xdr:blipFill>
      <xdr:spPr bwMode="auto">
        <a:xfrm>
          <a:off x="66675" y="7296157"/>
          <a:ext cx="4968000" cy="128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57149</xdr:colOff>
      <xdr:row>47</xdr:row>
      <xdr:rowOff>9525</xdr:rowOff>
    </xdr:from>
    <xdr:to>
      <xdr:col>18</xdr:col>
      <xdr:colOff>295799</xdr:colOff>
      <xdr:row>66</xdr:row>
      <xdr:rowOff>41271</xdr:rowOff>
    </xdr:to>
    <xdr:pic>
      <xdr:nvPicPr>
        <xdr:cNvPr id="178" name="Afbeelding 177" descr="http://www.ek2016-frankrijk.nl/wp-content/uploads/2014/06/Kaarten-EK-2016-281x300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49" y="8039100"/>
          <a:ext cx="3420000" cy="365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0">
                <a:schemeClr val="accent1">
                  <a:tint val="66000"/>
                  <a:satMod val="160000"/>
                </a:schemeClr>
              </a:gs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7"/>
  <sheetViews>
    <sheetView tabSelected="1" topLeftCell="I1" zoomScaleNormal="100" zoomScaleSheetLayoutView="100" workbookViewId="0">
      <selection activeCell="AK8" sqref="AK8"/>
    </sheetView>
  </sheetViews>
  <sheetFormatPr defaultColWidth="8.85546875" defaultRowHeight="12.75" x14ac:dyDescent="0.2"/>
  <cols>
    <col min="1" max="1" width="13.5703125" style="1" bestFit="1" customWidth="1"/>
    <col min="2" max="2" width="4.85546875" style="5" bestFit="1" customWidth="1"/>
    <col min="3" max="3" width="13.7109375" style="1" bestFit="1" customWidth="1"/>
    <col min="4" max="4" width="12.28515625" style="1" customWidth="1"/>
    <col min="5" max="5" width="2.42578125" style="1" customWidth="1"/>
    <col min="6" max="6" width="3.140625" style="1" customWidth="1"/>
    <col min="7" max="7" width="2.42578125" style="1" customWidth="1"/>
    <col min="8" max="8" width="12.28515625" style="1" customWidth="1"/>
    <col min="9" max="9" width="7.5703125" style="1" bestFit="1" customWidth="1"/>
    <col min="10" max="11" width="2.42578125" style="1" customWidth="1"/>
    <col min="12" max="12" width="13.5703125" style="1" hidden="1" customWidth="1"/>
    <col min="13" max="18" width="4.7109375" style="1" hidden="1" customWidth="1"/>
    <col min="19" max="19" width="4.7109375" style="2" hidden="1" customWidth="1"/>
    <col min="20" max="20" width="1.7109375" style="1" hidden="1" customWidth="1"/>
    <col min="21" max="21" width="16.5703125" style="1" bestFit="1" customWidth="1"/>
    <col min="22" max="22" width="5.85546875" style="1" bestFit="1" customWidth="1"/>
    <col min="23" max="23" width="1.7109375" style="1" customWidth="1"/>
    <col min="24" max="24" width="15.140625" style="1" customWidth="1"/>
    <col min="25" max="25" width="6.85546875" style="1" bestFit="1" customWidth="1"/>
    <col min="26" max="16384" width="8.85546875" style="1"/>
  </cols>
  <sheetData>
    <row r="1" spans="1:39" x14ac:dyDescent="0.2">
      <c r="B1" s="107"/>
      <c r="C1" s="108"/>
      <c r="D1" s="163"/>
      <c r="E1" s="163"/>
      <c r="F1" s="163"/>
      <c r="G1" s="163"/>
      <c r="H1" s="163"/>
      <c r="I1" s="163"/>
    </row>
    <row r="2" spans="1:39" x14ac:dyDescent="0.2">
      <c r="D2" s="163"/>
      <c r="E2" s="163"/>
      <c r="F2" s="163"/>
      <c r="G2" s="163"/>
      <c r="H2" s="163"/>
      <c r="I2" s="163"/>
    </row>
    <row r="3" spans="1:39" x14ac:dyDescent="0.2">
      <c r="C3" s="108"/>
      <c r="D3" s="163"/>
    </row>
    <row r="4" spans="1:39" x14ac:dyDescent="0.2">
      <c r="D4" s="163"/>
    </row>
    <row r="5" spans="1:39" ht="13.5" thickBot="1" x14ac:dyDescent="0.25"/>
    <row r="6" spans="1:39" ht="18.75" customHeight="1" x14ac:dyDescent="0.2">
      <c r="A6" s="196" t="s">
        <v>55</v>
      </c>
      <c r="B6" s="196"/>
      <c r="C6" s="196"/>
      <c r="D6" s="196"/>
      <c r="E6" s="196"/>
      <c r="F6" s="196"/>
      <c r="G6" s="196"/>
      <c r="H6" s="196"/>
      <c r="I6" s="196"/>
      <c r="J6" s="6"/>
      <c r="K6" s="6"/>
      <c r="L6" s="238" t="s">
        <v>46</v>
      </c>
      <c r="M6" s="239" t="s">
        <v>40</v>
      </c>
      <c r="N6" s="239" t="s">
        <v>1</v>
      </c>
      <c r="O6" s="239" t="s">
        <v>41</v>
      </c>
      <c r="P6" s="239" t="s">
        <v>42</v>
      </c>
      <c r="Q6" s="239" t="s">
        <v>49</v>
      </c>
      <c r="R6" s="239" t="s">
        <v>50</v>
      </c>
      <c r="S6" s="240" t="s">
        <v>51</v>
      </c>
      <c r="U6" s="249" t="s">
        <v>118</v>
      </c>
      <c r="V6" s="251" t="s">
        <v>121</v>
      </c>
      <c r="X6" s="159" t="s">
        <v>152</v>
      </c>
      <c r="Y6" s="159" t="s">
        <v>114</v>
      </c>
      <c r="AA6"/>
      <c r="AB6"/>
      <c r="AC6"/>
      <c r="AD6"/>
      <c r="AE6"/>
      <c r="AF6"/>
      <c r="AG6"/>
      <c r="AH6"/>
      <c r="AI6"/>
      <c r="AJ6"/>
      <c r="AK6" s="261" t="s">
        <v>153</v>
      </c>
      <c r="AL6" s="261" t="s">
        <v>114</v>
      </c>
      <c r="AM6"/>
    </row>
    <row r="7" spans="1:39" ht="13.5" thickBot="1" x14ac:dyDescent="0.25">
      <c r="A7" s="201"/>
      <c r="B7" s="201"/>
      <c r="C7" s="201"/>
      <c r="D7" s="201"/>
      <c r="E7" s="201"/>
      <c r="F7" s="201"/>
      <c r="G7" s="201"/>
      <c r="H7" s="201"/>
      <c r="I7" s="201"/>
      <c r="J7" s="6"/>
      <c r="K7" s="6"/>
      <c r="L7" s="241"/>
      <c r="M7" s="242"/>
      <c r="N7" s="242"/>
      <c r="O7" s="242"/>
      <c r="P7" s="242"/>
      <c r="Q7" s="242"/>
      <c r="R7" s="242"/>
      <c r="S7" s="243"/>
      <c r="U7" s="250"/>
      <c r="V7" s="252"/>
      <c r="X7" s="160"/>
      <c r="Y7" s="160"/>
      <c r="AA7"/>
      <c r="AB7"/>
      <c r="AC7" s="262" t="s">
        <v>114</v>
      </c>
      <c r="AD7"/>
      <c r="AE7"/>
      <c r="AF7"/>
      <c r="AG7"/>
      <c r="AH7"/>
      <c r="AI7"/>
      <c r="AJ7"/>
      <c r="AK7"/>
      <c r="AL7"/>
      <c r="AM7"/>
    </row>
    <row r="8" spans="1:39" ht="15" customHeight="1" x14ac:dyDescent="0.2">
      <c r="A8" s="203" t="s">
        <v>56</v>
      </c>
      <c r="B8" s="204">
        <v>0.875</v>
      </c>
      <c r="C8" s="205" t="s">
        <v>57</v>
      </c>
      <c r="D8" s="206" t="s">
        <v>31</v>
      </c>
      <c r="E8" s="207">
        <v>2</v>
      </c>
      <c r="F8" s="208" t="s">
        <v>4</v>
      </c>
      <c r="G8" s="207">
        <v>1</v>
      </c>
      <c r="H8" s="205" t="s">
        <v>58</v>
      </c>
      <c r="I8" s="205" t="s">
        <v>46</v>
      </c>
      <c r="J8" s="7"/>
      <c r="K8" s="7"/>
      <c r="L8" s="244" t="str">
        <f>Calculaties!BX4</f>
        <v>Frankrijk</v>
      </c>
      <c r="M8" s="245">
        <f>Calculaties!BY4</f>
        <v>0</v>
      </c>
      <c r="N8" s="245">
        <f>Calculaties!BZ4</f>
        <v>0</v>
      </c>
      <c r="O8" s="245">
        <f>Calculaties!CA4</f>
        <v>0</v>
      </c>
      <c r="P8" s="245">
        <f>Calculaties!CB4</f>
        <v>0</v>
      </c>
      <c r="Q8" s="245">
        <f>Calculaties!CC4</f>
        <v>0</v>
      </c>
      <c r="R8" s="245">
        <f>Calculaties!CD4</f>
        <v>0</v>
      </c>
      <c r="S8" s="246">
        <f>Calculaties!CE4</f>
        <v>0</v>
      </c>
      <c r="U8" s="247" t="s">
        <v>16</v>
      </c>
      <c r="V8" s="253">
        <v>0</v>
      </c>
      <c r="X8" s="255"/>
      <c r="Y8" s="256"/>
      <c r="AA8" s="262">
        <v>1</v>
      </c>
      <c r="AB8" s="263" t="e">
        <f>VLOOKUP(AA8,$T$3:$Y$28,4,FALSE)</f>
        <v>#N/A</v>
      </c>
      <c r="AC8" s="263" t="e">
        <f>VLOOKUP(AA8,$T$3:$Y$28,5,FALSE)</f>
        <v>#N/A</v>
      </c>
      <c r="AD8"/>
      <c r="AE8"/>
      <c r="AF8"/>
      <c r="AG8"/>
      <c r="AH8" s="264" t="e">
        <f>RANK(AM8,$Y$3:$Y$28)</f>
        <v>#N/A</v>
      </c>
      <c r="AI8"/>
      <c r="AJ8">
        <v>1</v>
      </c>
      <c r="AK8" s="266" t="s">
        <v>119</v>
      </c>
      <c r="AL8">
        <f>Geert!D3</f>
        <v>0</v>
      </c>
      <c r="AM8" s="265">
        <f>AL8+1-(AJ8*0.0001)</f>
        <v>0.99990000000000001</v>
      </c>
    </row>
    <row r="9" spans="1:39" ht="15" customHeight="1" x14ac:dyDescent="0.2">
      <c r="A9" s="180" t="s">
        <v>59</v>
      </c>
      <c r="B9" s="181">
        <v>0.625</v>
      </c>
      <c r="C9" s="182" t="s">
        <v>60</v>
      </c>
      <c r="D9" s="183" t="s">
        <v>61</v>
      </c>
      <c r="E9" s="184">
        <v>5</v>
      </c>
      <c r="F9" s="185" t="s">
        <v>4</v>
      </c>
      <c r="G9" s="184">
        <v>0</v>
      </c>
      <c r="H9" s="182" t="s">
        <v>36</v>
      </c>
      <c r="I9" s="182" t="s">
        <v>46</v>
      </c>
      <c r="J9" s="9"/>
      <c r="K9" s="9"/>
      <c r="L9" s="244" t="str">
        <f>Calculaties!BX5</f>
        <v>Roemnië</v>
      </c>
      <c r="M9" s="245">
        <f>Calculaties!BY5</f>
        <v>0</v>
      </c>
      <c r="N9" s="245">
        <f>Calculaties!BZ5</f>
        <v>0</v>
      </c>
      <c r="O9" s="245">
        <f>Calculaties!CA5</f>
        <v>0</v>
      </c>
      <c r="P9" s="245">
        <f>Calculaties!CB5</f>
        <v>0</v>
      </c>
      <c r="Q9" s="245">
        <f>Calculaties!CC5</f>
        <v>0</v>
      </c>
      <c r="R9" s="245">
        <f>Calculaties!CD5</f>
        <v>0</v>
      </c>
      <c r="S9" s="246">
        <f>Calculaties!CE5</f>
        <v>0</v>
      </c>
      <c r="U9" s="247" t="s">
        <v>124</v>
      </c>
      <c r="V9" s="253">
        <v>0</v>
      </c>
      <c r="X9" s="257"/>
      <c r="Y9" s="258"/>
      <c r="AA9" s="262">
        <v>2</v>
      </c>
      <c r="AB9" s="263" t="e">
        <f t="shared" ref="AB9:AB28" si="0">VLOOKUP(AA9,$T$3:$Y$28,4,FALSE)</f>
        <v>#N/A</v>
      </c>
      <c r="AC9" s="263" t="e">
        <f t="shared" ref="AC9:AC28" si="1">VLOOKUP(AA9,$T$3:$Y$28,5,FALSE)</f>
        <v>#N/A</v>
      </c>
      <c r="AD9"/>
      <c r="AE9"/>
      <c r="AF9"/>
      <c r="AG9"/>
      <c r="AH9" s="264" t="e">
        <f t="shared" ref="AH9:AH28" si="2">RANK(AM9,$Y$3:$Y$28)</f>
        <v>#N/A</v>
      </c>
      <c r="AI9"/>
      <c r="AJ9">
        <v>2</v>
      </c>
      <c r="AK9"/>
      <c r="AL9"/>
      <c r="AM9" s="265">
        <f t="shared" ref="AM9:AM28" si="3">AL9+1-(AJ9*0.0001)</f>
        <v>0.99980000000000002</v>
      </c>
    </row>
    <row r="10" spans="1:39" ht="15" customHeight="1" x14ac:dyDescent="0.2">
      <c r="A10" s="180" t="s">
        <v>72</v>
      </c>
      <c r="B10" s="181">
        <v>0.75</v>
      </c>
      <c r="C10" s="182" t="s">
        <v>73</v>
      </c>
      <c r="D10" s="183" t="s">
        <v>74</v>
      </c>
      <c r="E10" s="184">
        <v>1</v>
      </c>
      <c r="F10" s="185" t="s">
        <v>4</v>
      </c>
      <c r="G10" s="184">
        <v>1</v>
      </c>
      <c r="H10" s="182" t="s">
        <v>36</v>
      </c>
      <c r="I10" s="182" t="s">
        <v>46</v>
      </c>
      <c r="J10" s="9"/>
      <c r="K10" s="9"/>
      <c r="L10" s="232" t="str">
        <f>Calculaties!BX6</f>
        <v>Albanië</v>
      </c>
      <c r="M10" s="233">
        <f>Calculaties!BY6</f>
        <v>0</v>
      </c>
      <c r="N10" s="233">
        <f>Calculaties!BZ6</f>
        <v>0</v>
      </c>
      <c r="O10" s="233">
        <f>Calculaties!CA6</f>
        <v>0</v>
      </c>
      <c r="P10" s="233">
        <f>Calculaties!CB6</f>
        <v>0</v>
      </c>
      <c r="Q10" s="233">
        <f>Calculaties!CC6</f>
        <v>0</v>
      </c>
      <c r="R10" s="233">
        <f>Calculaties!CD6</f>
        <v>0</v>
      </c>
      <c r="S10" s="234">
        <f>Calculaties!CE6</f>
        <v>0</v>
      </c>
      <c r="U10" s="247" t="s">
        <v>125</v>
      </c>
      <c r="V10" s="253">
        <v>0</v>
      </c>
      <c r="X10" s="257"/>
      <c r="Y10" s="258"/>
      <c r="AA10" s="262">
        <v>3</v>
      </c>
      <c r="AB10" s="263" t="e">
        <f t="shared" si="0"/>
        <v>#N/A</v>
      </c>
      <c r="AC10" s="263" t="e">
        <f t="shared" si="1"/>
        <v>#N/A</v>
      </c>
      <c r="AD10"/>
      <c r="AE10"/>
      <c r="AF10"/>
      <c r="AG10"/>
      <c r="AH10" s="264" t="e">
        <f t="shared" si="2"/>
        <v>#N/A</v>
      </c>
      <c r="AI10"/>
      <c r="AJ10">
        <v>3</v>
      </c>
      <c r="AK10"/>
      <c r="AL10"/>
      <c r="AM10" s="265">
        <f t="shared" si="3"/>
        <v>0.99970000000000003</v>
      </c>
    </row>
    <row r="11" spans="1:39" ht="15" customHeight="1" x14ac:dyDescent="0.2">
      <c r="A11" s="180" t="s">
        <v>72</v>
      </c>
      <c r="B11" s="181">
        <v>0.875</v>
      </c>
      <c r="C11" s="182" t="s">
        <v>65</v>
      </c>
      <c r="D11" s="183" t="s">
        <v>31</v>
      </c>
      <c r="E11" s="184">
        <v>0</v>
      </c>
      <c r="F11" s="185" t="s">
        <v>4</v>
      </c>
      <c r="G11" s="184">
        <v>0</v>
      </c>
      <c r="H11" s="182" t="s">
        <v>61</v>
      </c>
      <c r="I11" s="182" t="s">
        <v>46</v>
      </c>
      <c r="J11" s="9"/>
      <c r="K11" s="9"/>
      <c r="L11" s="235" t="str">
        <f>Calculaties!BX7</f>
        <v>Zwitserland</v>
      </c>
      <c r="M11" s="236">
        <f>Calculaties!BY7</f>
        <v>0</v>
      </c>
      <c r="N11" s="236">
        <f>Calculaties!BZ7</f>
        <v>0</v>
      </c>
      <c r="O11" s="236">
        <f>Calculaties!CA7</f>
        <v>0</v>
      </c>
      <c r="P11" s="236">
        <f>Calculaties!CB7</f>
        <v>0</v>
      </c>
      <c r="Q11" s="236">
        <f>Calculaties!CC7</f>
        <v>0</v>
      </c>
      <c r="R11" s="236">
        <f>Calculaties!CD7</f>
        <v>0</v>
      </c>
      <c r="S11" s="237">
        <f>Calculaties!CE7</f>
        <v>0</v>
      </c>
      <c r="T11" s="6"/>
      <c r="U11" s="247" t="s">
        <v>126</v>
      </c>
      <c r="V11" s="253">
        <v>0</v>
      </c>
      <c r="X11" s="257"/>
      <c r="Y11" s="258"/>
      <c r="AA11" s="262">
        <v>4</v>
      </c>
      <c r="AB11" s="263" t="e">
        <f t="shared" si="0"/>
        <v>#N/A</v>
      </c>
      <c r="AC11" s="263" t="e">
        <f t="shared" si="1"/>
        <v>#N/A</v>
      </c>
      <c r="AD11"/>
      <c r="AE11"/>
      <c r="AF11"/>
      <c r="AG11"/>
      <c r="AH11" s="264" t="e">
        <f t="shared" si="2"/>
        <v>#N/A</v>
      </c>
      <c r="AI11"/>
      <c r="AJ11">
        <v>4</v>
      </c>
      <c r="AK11"/>
      <c r="AL11"/>
      <c r="AM11" s="265">
        <f t="shared" si="3"/>
        <v>0.99960000000000004</v>
      </c>
    </row>
    <row r="12" spans="1:39" ht="15" customHeight="1" x14ac:dyDescent="0.2">
      <c r="A12" s="180" t="s">
        <v>75</v>
      </c>
      <c r="B12" s="181">
        <v>0.875</v>
      </c>
      <c r="C12" s="182" t="s">
        <v>76</v>
      </c>
      <c r="D12" s="183" t="s">
        <v>74</v>
      </c>
      <c r="E12" s="184">
        <v>6</v>
      </c>
      <c r="F12" s="185" t="s">
        <v>4</v>
      </c>
      <c r="G12" s="184">
        <v>5</v>
      </c>
      <c r="H12" s="182" t="s">
        <v>61</v>
      </c>
      <c r="I12" s="182" t="s">
        <v>46</v>
      </c>
      <c r="J12" s="9"/>
      <c r="K12" s="9"/>
      <c r="L12" s="12"/>
      <c r="M12" s="13"/>
      <c r="N12" s="13"/>
      <c r="O12" s="13"/>
      <c r="P12" s="13"/>
      <c r="Q12" s="13"/>
      <c r="R12" s="13"/>
      <c r="S12" s="13"/>
      <c r="T12" s="6"/>
      <c r="U12" s="247" t="s">
        <v>127</v>
      </c>
      <c r="V12" s="253">
        <v>0</v>
      </c>
      <c r="X12" s="257"/>
      <c r="Y12" s="258"/>
      <c r="AA12" s="262">
        <v>5</v>
      </c>
      <c r="AB12" s="263" t="e">
        <f t="shared" si="0"/>
        <v>#N/A</v>
      </c>
      <c r="AC12" s="263" t="e">
        <f t="shared" si="1"/>
        <v>#N/A</v>
      </c>
      <c r="AD12"/>
      <c r="AE12"/>
      <c r="AF12"/>
      <c r="AG12"/>
      <c r="AH12" s="264" t="e">
        <f t="shared" si="2"/>
        <v>#N/A</v>
      </c>
      <c r="AI12"/>
      <c r="AJ12">
        <v>5</v>
      </c>
      <c r="AK12"/>
      <c r="AL12"/>
      <c r="AM12" s="265">
        <f t="shared" si="3"/>
        <v>0.99950000000000006</v>
      </c>
    </row>
    <row r="13" spans="1:39" ht="15" customHeight="1" x14ac:dyDescent="0.2">
      <c r="A13" s="189" t="s">
        <v>75</v>
      </c>
      <c r="B13" s="190">
        <v>0.875</v>
      </c>
      <c r="C13" s="195" t="s">
        <v>70</v>
      </c>
      <c r="D13" s="192" t="s">
        <v>36</v>
      </c>
      <c r="E13" s="193">
        <v>1</v>
      </c>
      <c r="F13" s="194" t="s">
        <v>4</v>
      </c>
      <c r="G13" s="193">
        <v>3</v>
      </c>
      <c r="H13" s="195" t="s">
        <v>31</v>
      </c>
      <c r="I13" s="195" t="s">
        <v>46</v>
      </c>
      <c r="J13" s="9"/>
      <c r="K13" s="9"/>
      <c r="L13" s="238" t="s">
        <v>43</v>
      </c>
      <c r="M13" s="239" t="s">
        <v>40</v>
      </c>
      <c r="N13" s="239" t="s">
        <v>1</v>
      </c>
      <c r="O13" s="239" t="s">
        <v>41</v>
      </c>
      <c r="P13" s="239" t="s">
        <v>42</v>
      </c>
      <c r="Q13" s="239" t="s">
        <v>49</v>
      </c>
      <c r="R13" s="239" t="s">
        <v>50</v>
      </c>
      <c r="S13" s="240" t="s">
        <v>51</v>
      </c>
      <c r="T13" s="6"/>
      <c r="U13" s="247" t="s">
        <v>128</v>
      </c>
      <c r="V13" s="253">
        <v>0</v>
      </c>
      <c r="X13" s="257"/>
      <c r="Y13" s="258"/>
      <c r="AA13" s="262">
        <v>6</v>
      </c>
      <c r="AB13" s="263" t="e">
        <f t="shared" si="0"/>
        <v>#N/A</v>
      </c>
      <c r="AC13" s="263" t="e">
        <f t="shared" si="1"/>
        <v>#N/A</v>
      </c>
      <c r="AD13"/>
      <c r="AE13"/>
      <c r="AF13"/>
      <c r="AG13"/>
      <c r="AH13" s="264" t="e">
        <f t="shared" si="2"/>
        <v>#N/A</v>
      </c>
      <c r="AI13"/>
      <c r="AJ13">
        <v>6</v>
      </c>
      <c r="AK13"/>
      <c r="AL13"/>
      <c r="AM13" s="265">
        <f t="shared" si="3"/>
        <v>0.99939999999999996</v>
      </c>
    </row>
    <row r="14" spans="1:39" ht="15" customHeight="1" x14ac:dyDescent="0.2">
      <c r="A14" s="203" t="s">
        <v>59</v>
      </c>
      <c r="B14" s="204">
        <v>0.75</v>
      </c>
      <c r="C14" s="205" t="s">
        <v>62</v>
      </c>
      <c r="D14" s="206" t="s">
        <v>63</v>
      </c>
      <c r="E14" s="207">
        <v>2</v>
      </c>
      <c r="F14" s="208" t="s">
        <v>4</v>
      </c>
      <c r="G14" s="207">
        <v>1</v>
      </c>
      <c r="H14" s="205" t="s">
        <v>64</v>
      </c>
      <c r="I14" s="205" t="s">
        <v>43</v>
      </c>
      <c r="J14" s="9"/>
      <c r="K14" s="9"/>
      <c r="L14" s="241"/>
      <c r="M14" s="242"/>
      <c r="N14" s="242"/>
      <c r="O14" s="242"/>
      <c r="P14" s="242"/>
      <c r="Q14" s="242"/>
      <c r="R14" s="242"/>
      <c r="S14" s="243"/>
      <c r="T14" s="6"/>
      <c r="U14" s="247" t="s">
        <v>129</v>
      </c>
      <c r="V14" s="253">
        <v>0</v>
      </c>
      <c r="X14" s="257"/>
      <c r="Y14" s="258"/>
      <c r="AA14" s="262">
        <v>7</v>
      </c>
      <c r="AB14" s="263" t="e">
        <f t="shared" si="0"/>
        <v>#N/A</v>
      </c>
      <c r="AC14" s="263" t="e">
        <f t="shared" si="1"/>
        <v>#N/A</v>
      </c>
      <c r="AD14"/>
      <c r="AE14"/>
      <c r="AF14"/>
      <c r="AG14"/>
      <c r="AH14" s="264" t="e">
        <f t="shared" si="2"/>
        <v>#N/A</v>
      </c>
      <c r="AI14"/>
      <c r="AJ14">
        <v>7</v>
      </c>
      <c r="AK14"/>
      <c r="AL14"/>
      <c r="AM14" s="265">
        <f t="shared" si="3"/>
        <v>0.99929999999999997</v>
      </c>
    </row>
    <row r="15" spans="1:39" ht="15" customHeight="1" x14ac:dyDescent="0.2">
      <c r="A15" s="180" t="s">
        <v>59</v>
      </c>
      <c r="B15" s="181">
        <v>0.875</v>
      </c>
      <c r="C15" s="182" t="s">
        <v>65</v>
      </c>
      <c r="D15" s="183" t="s">
        <v>34</v>
      </c>
      <c r="E15" s="184">
        <v>5</v>
      </c>
      <c r="F15" s="185" t="s">
        <v>4</v>
      </c>
      <c r="G15" s="184">
        <v>0</v>
      </c>
      <c r="H15" s="182" t="s">
        <v>54</v>
      </c>
      <c r="I15" s="182" t="s">
        <v>43</v>
      </c>
      <c r="J15" s="14"/>
      <c r="K15" s="14"/>
      <c r="L15" s="244" t="str">
        <f>Calculaties!BX14</f>
        <v>Wales</v>
      </c>
      <c r="M15" s="245">
        <f>Calculaties!BY14</f>
        <v>0</v>
      </c>
      <c r="N15" s="245">
        <f>Calculaties!BZ14</f>
        <v>0</v>
      </c>
      <c r="O15" s="245">
        <f>Calculaties!CA14</f>
        <v>0</v>
      </c>
      <c r="P15" s="245">
        <f>Calculaties!CB14</f>
        <v>0</v>
      </c>
      <c r="Q15" s="245">
        <f>Calculaties!CC14</f>
        <v>0</v>
      </c>
      <c r="R15" s="245">
        <f>Calculaties!CD14</f>
        <v>0</v>
      </c>
      <c r="S15" s="246">
        <f>Calculaties!CE14</f>
        <v>0</v>
      </c>
      <c r="T15" s="6"/>
      <c r="U15" s="247" t="s">
        <v>130</v>
      </c>
      <c r="V15" s="253">
        <v>0</v>
      </c>
      <c r="X15" s="257"/>
      <c r="Y15" s="258"/>
      <c r="AA15" s="262">
        <v>8</v>
      </c>
      <c r="AB15" s="263" t="e">
        <f t="shared" si="0"/>
        <v>#N/A</v>
      </c>
      <c r="AC15" s="263" t="e">
        <f t="shared" si="1"/>
        <v>#N/A</v>
      </c>
      <c r="AD15"/>
      <c r="AE15"/>
      <c r="AF15"/>
      <c r="AG15"/>
      <c r="AH15" s="264" t="e">
        <f t="shared" si="2"/>
        <v>#N/A</v>
      </c>
      <c r="AI15"/>
      <c r="AJ15">
        <v>8</v>
      </c>
      <c r="AK15"/>
      <c r="AL15"/>
      <c r="AM15" s="265">
        <f t="shared" si="3"/>
        <v>0.99919999999999998</v>
      </c>
    </row>
    <row r="16" spans="1:39" ht="15" customHeight="1" x14ac:dyDescent="0.2">
      <c r="A16" s="180" t="s">
        <v>72</v>
      </c>
      <c r="B16" s="181">
        <v>0.625</v>
      </c>
      <c r="C16" s="182" t="s">
        <v>70</v>
      </c>
      <c r="D16" s="183" t="s">
        <v>54</v>
      </c>
      <c r="E16" s="184">
        <v>1</v>
      </c>
      <c r="F16" s="185" t="s">
        <v>4</v>
      </c>
      <c r="G16" s="184">
        <v>1</v>
      </c>
      <c r="H16" s="182" t="s">
        <v>64</v>
      </c>
      <c r="I16" s="182" t="s">
        <v>43</v>
      </c>
      <c r="J16" s="12"/>
      <c r="K16" s="12"/>
      <c r="L16" s="244" t="str">
        <f>Calculaties!BX15</f>
        <v>Slowakijë</v>
      </c>
      <c r="M16" s="245">
        <f>Calculaties!BY15</f>
        <v>0</v>
      </c>
      <c r="N16" s="245">
        <f>Calculaties!BZ15</f>
        <v>0</v>
      </c>
      <c r="O16" s="245">
        <f>Calculaties!CA15</f>
        <v>0</v>
      </c>
      <c r="P16" s="245">
        <f>Calculaties!CB15</f>
        <v>0</v>
      </c>
      <c r="Q16" s="245">
        <f>Calculaties!CC15</f>
        <v>0</v>
      </c>
      <c r="R16" s="245">
        <f>Calculaties!CD15</f>
        <v>0</v>
      </c>
      <c r="S16" s="246">
        <f>Calculaties!CE15</f>
        <v>0</v>
      </c>
      <c r="T16" s="6"/>
      <c r="U16" s="247" t="s">
        <v>131</v>
      </c>
      <c r="V16" s="253">
        <v>0</v>
      </c>
      <c r="X16" s="257"/>
      <c r="Y16" s="258"/>
      <c r="AA16" s="262">
        <v>9</v>
      </c>
      <c r="AB16" s="263" t="e">
        <f t="shared" si="0"/>
        <v>#N/A</v>
      </c>
      <c r="AC16" s="263" t="e">
        <f t="shared" si="1"/>
        <v>#N/A</v>
      </c>
      <c r="AD16"/>
      <c r="AE16"/>
      <c r="AF16"/>
      <c r="AG16"/>
      <c r="AH16" s="264" t="e">
        <f t="shared" si="2"/>
        <v>#N/A</v>
      </c>
      <c r="AI16"/>
      <c r="AJ16">
        <v>9</v>
      </c>
      <c r="AK16"/>
      <c r="AL16"/>
      <c r="AM16" s="265">
        <f t="shared" si="3"/>
        <v>0.99909999999999999</v>
      </c>
    </row>
    <row r="17" spans="1:39" ht="15" customHeight="1" x14ac:dyDescent="0.2">
      <c r="A17" s="180" t="s">
        <v>77</v>
      </c>
      <c r="B17" s="181">
        <v>0.625</v>
      </c>
      <c r="C17" s="182" t="s">
        <v>60</v>
      </c>
      <c r="D17" s="183" t="s">
        <v>34</v>
      </c>
      <c r="E17" s="184">
        <v>0</v>
      </c>
      <c r="F17" s="185" t="s">
        <v>4</v>
      </c>
      <c r="G17" s="184">
        <v>0</v>
      </c>
      <c r="H17" s="182" t="s">
        <v>63</v>
      </c>
      <c r="I17" s="182" t="s">
        <v>43</v>
      </c>
      <c r="J17" s="7"/>
      <c r="K17" s="7"/>
      <c r="L17" s="232" t="str">
        <f>Calculaties!BX16</f>
        <v>Engeland</v>
      </c>
      <c r="M17" s="233">
        <f>Calculaties!BY16</f>
        <v>0</v>
      </c>
      <c r="N17" s="233">
        <f>Calculaties!BZ16</f>
        <v>0</v>
      </c>
      <c r="O17" s="233">
        <f>Calculaties!CA16</f>
        <v>0</v>
      </c>
      <c r="P17" s="233">
        <f>Calculaties!CB16</f>
        <v>0</v>
      </c>
      <c r="Q17" s="233">
        <f>Calculaties!CC16</f>
        <v>0</v>
      </c>
      <c r="R17" s="233">
        <f>Calculaties!CD16</f>
        <v>0</v>
      </c>
      <c r="S17" s="234">
        <f>Calculaties!CE16</f>
        <v>0</v>
      </c>
      <c r="T17" s="6"/>
      <c r="U17" s="247" t="s">
        <v>13</v>
      </c>
      <c r="V17" s="253">
        <v>0</v>
      </c>
      <c r="X17" s="257"/>
      <c r="Y17" s="258"/>
      <c r="AA17" s="262">
        <v>10</v>
      </c>
      <c r="AB17" s="263" t="e">
        <f t="shared" si="0"/>
        <v>#N/A</v>
      </c>
      <c r="AC17" s="263" t="e">
        <f t="shared" si="1"/>
        <v>#N/A</v>
      </c>
      <c r="AD17"/>
      <c r="AE17"/>
      <c r="AF17"/>
      <c r="AG17"/>
      <c r="AH17" s="264" t="e">
        <f t="shared" si="2"/>
        <v>#N/A</v>
      </c>
      <c r="AI17"/>
      <c r="AJ17">
        <v>10</v>
      </c>
      <c r="AK17"/>
      <c r="AL17"/>
      <c r="AM17" s="265">
        <f t="shared" si="3"/>
        <v>0.999</v>
      </c>
    </row>
    <row r="18" spans="1:39" ht="15" customHeight="1" x14ac:dyDescent="0.2">
      <c r="A18" s="180" t="s">
        <v>78</v>
      </c>
      <c r="B18" s="181">
        <v>0.875</v>
      </c>
      <c r="C18" s="182" t="s">
        <v>79</v>
      </c>
      <c r="D18" s="183" t="s">
        <v>64</v>
      </c>
      <c r="E18" s="184">
        <v>6</v>
      </c>
      <c r="F18" s="185" t="s">
        <v>4</v>
      </c>
      <c r="G18" s="184">
        <v>5</v>
      </c>
      <c r="H18" s="182" t="s">
        <v>34</v>
      </c>
      <c r="I18" s="182" t="s">
        <v>43</v>
      </c>
      <c r="J18" s="9"/>
      <c r="K18" s="9"/>
      <c r="L18" s="235" t="str">
        <f>Calculaties!BX17</f>
        <v>Rusland</v>
      </c>
      <c r="M18" s="236">
        <f>Calculaties!BY17</f>
        <v>0</v>
      </c>
      <c r="N18" s="236">
        <f>Calculaties!BZ17</f>
        <v>0</v>
      </c>
      <c r="O18" s="236">
        <f>Calculaties!CA17</f>
        <v>0</v>
      </c>
      <c r="P18" s="236">
        <f>Calculaties!CB17</f>
        <v>0</v>
      </c>
      <c r="Q18" s="236">
        <f>Calculaties!CC17</f>
        <v>0</v>
      </c>
      <c r="R18" s="236">
        <f>Calculaties!CD17</f>
        <v>0</v>
      </c>
      <c r="S18" s="237">
        <f>Calculaties!CE17</f>
        <v>0</v>
      </c>
      <c r="T18" s="6"/>
      <c r="U18" s="247" t="s">
        <v>132</v>
      </c>
      <c r="V18" s="253">
        <v>0</v>
      </c>
      <c r="X18" s="257"/>
      <c r="Y18" s="258"/>
      <c r="AA18" s="262">
        <v>11</v>
      </c>
      <c r="AB18" s="263" t="e">
        <f t="shared" si="0"/>
        <v>#N/A</v>
      </c>
      <c r="AC18" s="263" t="e">
        <f t="shared" si="1"/>
        <v>#N/A</v>
      </c>
      <c r="AD18"/>
      <c r="AE18"/>
      <c r="AF18"/>
      <c r="AG18"/>
      <c r="AH18" s="264" t="e">
        <f t="shared" si="2"/>
        <v>#N/A</v>
      </c>
      <c r="AI18"/>
      <c r="AJ18">
        <v>11</v>
      </c>
      <c r="AK18"/>
      <c r="AL18"/>
      <c r="AM18" s="265">
        <f t="shared" si="3"/>
        <v>0.99890000000000001</v>
      </c>
    </row>
    <row r="19" spans="1:39" ht="15" customHeight="1" x14ac:dyDescent="0.2">
      <c r="A19" s="189" t="s">
        <v>78</v>
      </c>
      <c r="B19" s="190">
        <v>0.875</v>
      </c>
      <c r="C19" s="195" t="s">
        <v>80</v>
      </c>
      <c r="D19" s="192" t="s">
        <v>54</v>
      </c>
      <c r="E19" s="193">
        <v>1</v>
      </c>
      <c r="F19" s="194" t="s">
        <v>4</v>
      </c>
      <c r="G19" s="193">
        <v>3</v>
      </c>
      <c r="H19" s="195" t="s">
        <v>63</v>
      </c>
      <c r="I19" s="195" t="s">
        <v>43</v>
      </c>
      <c r="J19" s="9"/>
      <c r="K19" s="9"/>
      <c r="L19" s="12"/>
      <c r="M19" s="13"/>
      <c r="N19" s="13"/>
      <c r="O19" s="13"/>
      <c r="P19" s="13"/>
      <c r="Q19" s="13"/>
      <c r="R19" s="13"/>
      <c r="S19" s="13"/>
      <c r="T19" s="6"/>
      <c r="U19" s="247" t="s">
        <v>133</v>
      </c>
      <c r="V19" s="253">
        <v>0</v>
      </c>
      <c r="X19" s="257"/>
      <c r="Y19" s="258"/>
      <c r="AA19" s="262">
        <v>12</v>
      </c>
      <c r="AB19" s="263" t="e">
        <f t="shared" si="0"/>
        <v>#N/A</v>
      </c>
      <c r="AC19" s="263" t="e">
        <f t="shared" si="1"/>
        <v>#N/A</v>
      </c>
      <c r="AD19"/>
      <c r="AE19"/>
      <c r="AF19"/>
      <c r="AG19"/>
      <c r="AH19" s="264" t="e">
        <f t="shared" si="2"/>
        <v>#N/A</v>
      </c>
      <c r="AI19"/>
      <c r="AJ19">
        <v>12</v>
      </c>
      <c r="AK19"/>
      <c r="AL19"/>
      <c r="AM19" s="265">
        <f t="shared" si="3"/>
        <v>0.99880000000000002</v>
      </c>
    </row>
    <row r="20" spans="1:39" ht="15" customHeight="1" x14ac:dyDescent="0.2">
      <c r="A20" s="203" t="s">
        <v>66</v>
      </c>
      <c r="B20" s="204">
        <v>0.75</v>
      </c>
      <c r="C20" s="205" t="s">
        <v>67</v>
      </c>
      <c r="D20" s="206" t="s">
        <v>68</v>
      </c>
      <c r="E20" s="207">
        <v>2</v>
      </c>
      <c r="F20" s="208" t="s">
        <v>4</v>
      </c>
      <c r="G20" s="207">
        <v>1</v>
      </c>
      <c r="H20" s="205" t="s">
        <v>69</v>
      </c>
      <c r="I20" s="205" t="s">
        <v>45</v>
      </c>
      <c r="J20" s="9"/>
      <c r="K20" s="9"/>
      <c r="L20" s="238" t="s">
        <v>45</v>
      </c>
      <c r="M20" s="239" t="s">
        <v>40</v>
      </c>
      <c r="N20" s="239" t="s">
        <v>1</v>
      </c>
      <c r="O20" s="239" t="s">
        <v>41</v>
      </c>
      <c r="P20" s="239" t="s">
        <v>42</v>
      </c>
      <c r="Q20" s="239" t="s">
        <v>49</v>
      </c>
      <c r="R20" s="239" t="s">
        <v>50</v>
      </c>
      <c r="S20" s="240" t="s">
        <v>51</v>
      </c>
      <c r="T20" s="6"/>
      <c r="U20" s="247" t="s">
        <v>134</v>
      </c>
      <c r="V20" s="253">
        <v>0</v>
      </c>
      <c r="X20" s="257"/>
      <c r="Y20" s="258"/>
      <c r="AA20" s="262">
        <v>13</v>
      </c>
      <c r="AB20" s="263" t="e">
        <f t="shared" si="0"/>
        <v>#N/A</v>
      </c>
      <c r="AC20" s="263" t="e">
        <f t="shared" si="1"/>
        <v>#N/A</v>
      </c>
      <c r="AD20"/>
      <c r="AE20"/>
      <c r="AF20"/>
      <c r="AG20"/>
      <c r="AH20" s="264" t="e">
        <f t="shared" si="2"/>
        <v>#N/A</v>
      </c>
      <c r="AI20"/>
      <c r="AJ20">
        <v>13</v>
      </c>
      <c r="AK20"/>
      <c r="AL20"/>
      <c r="AM20" s="265">
        <f t="shared" si="3"/>
        <v>0.99870000000000003</v>
      </c>
    </row>
    <row r="21" spans="1:39" ht="15" customHeight="1" x14ac:dyDescent="0.2">
      <c r="A21" s="180" t="s">
        <v>66</v>
      </c>
      <c r="B21" s="181">
        <v>0.875</v>
      </c>
      <c r="C21" s="182" t="s">
        <v>70</v>
      </c>
      <c r="D21" s="183" t="s">
        <v>33</v>
      </c>
      <c r="E21" s="184">
        <v>5</v>
      </c>
      <c r="F21" s="185" t="s">
        <v>4</v>
      </c>
      <c r="G21" s="184">
        <v>0</v>
      </c>
      <c r="H21" s="182" t="s">
        <v>71</v>
      </c>
      <c r="I21" s="182" t="s">
        <v>45</v>
      </c>
      <c r="J21" s="9"/>
      <c r="K21" s="9"/>
      <c r="L21" s="241"/>
      <c r="M21" s="242"/>
      <c r="N21" s="242"/>
      <c r="O21" s="242"/>
      <c r="P21" s="242"/>
      <c r="Q21" s="242"/>
      <c r="R21" s="242"/>
      <c r="S21" s="243"/>
      <c r="T21" s="6"/>
      <c r="U21" s="247" t="s">
        <v>135</v>
      </c>
      <c r="V21" s="253">
        <v>0</v>
      </c>
      <c r="X21" s="257"/>
      <c r="Y21" s="258"/>
      <c r="AA21" s="262">
        <v>14</v>
      </c>
      <c r="AB21" s="263" t="e">
        <f t="shared" si="0"/>
        <v>#N/A</v>
      </c>
      <c r="AC21" s="263" t="e">
        <f t="shared" si="1"/>
        <v>#N/A</v>
      </c>
      <c r="AD21"/>
      <c r="AE21"/>
      <c r="AF21"/>
      <c r="AG21"/>
      <c r="AH21" s="264" t="e">
        <f t="shared" si="2"/>
        <v>#N/A</v>
      </c>
      <c r="AI21"/>
      <c r="AJ21">
        <v>14</v>
      </c>
      <c r="AK21"/>
      <c r="AL21"/>
      <c r="AM21" s="265">
        <f t="shared" si="3"/>
        <v>0.99860000000000004</v>
      </c>
    </row>
    <row r="22" spans="1:39" ht="15" customHeight="1" x14ac:dyDescent="0.2">
      <c r="A22" s="180" t="s">
        <v>77</v>
      </c>
      <c r="B22" s="181">
        <v>0.75</v>
      </c>
      <c r="C22" s="182" t="s">
        <v>76</v>
      </c>
      <c r="D22" s="183" t="s">
        <v>71</v>
      </c>
      <c r="E22" s="184">
        <v>1</v>
      </c>
      <c r="F22" s="185" t="s">
        <v>4</v>
      </c>
      <c r="G22" s="184">
        <v>1</v>
      </c>
      <c r="H22" s="182" t="s">
        <v>69</v>
      </c>
      <c r="I22" s="182" t="s">
        <v>45</v>
      </c>
      <c r="J22" s="9"/>
      <c r="K22" s="9"/>
      <c r="L22" s="244" t="str">
        <f>Calculaties!BX24</f>
        <v>Polen</v>
      </c>
      <c r="M22" s="245">
        <f>Calculaties!BY24</f>
        <v>0</v>
      </c>
      <c r="N22" s="245">
        <f>Calculaties!BZ24</f>
        <v>0</v>
      </c>
      <c r="O22" s="245">
        <f>Calculaties!CA24</f>
        <v>0</v>
      </c>
      <c r="P22" s="245">
        <f>Calculaties!CB24</f>
        <v>0</v>
      </c>
      <c r="Q22" s="245">
        <f>Calculaties!CC24</f>
        <v>0</v>
      </c>
      <c r="R22" s="245">
        <f>Calculaties!CD24</f>
        <v>0</v>
      </c>
      <c r="S22" s="246">
        <f>Calculaties!CE24</f>
        <v>0</v>
      </c>
      <c r="T22" s="6"/>
      <c r="U22" s="247" t="s">
        <v>136</v>
      </c>
      <c r="V22" s="253">
        <v>0</v>
      </c>
      <c r="X22" s="257"/>
      <c r="Y22" s="258"/>
      <c r="AA22" s="262">
        <v>15</v>
      </c>
      <c r="AB22" s="263" t="e">
        <f t="shared" si="0"/>
        <v>#N/A</v>
      </c>
      <c r="AC22" s="263" t="e">
        <f t="shared" si="1"/>
        <v>#N/A</v>
      </c>
      <c r="AD22"/>
      <c r="AE22"/>
      <c r="AF22"/>
      <c r="AG22"/>
      <c r="AH22" s="264" t="e">
        <f t="shared" si="2"/>
        <v>#N/A</v>
      </c>
      <c r="AI22"/>
      <c r="AJ22">
        <v>15</v>
      </c>
      <c r="AK22"/>
      <c r="AL22"/>
      <c r="AM22" s="265">
        <f t="shared" si="3"/>
        <v>0.99850000000000005</v>
      </c>
    </row>
    <row r="23" spans="1:39" ht="15" customHeight="1" x14ac:dyDescent="0.2">
      <c r="A23" s="180" t="s">
        <v>77</v>
      </c>
      <c r="B23" s="181">
        <v>0.875</v>
      </c>
      <c r="C23" s="182" t="s">
        <v>57</v>
      </c>
      <c r="D23" s="183" t="s">
        <v>33</v>
      </c>
      <c r="E23" s="184">
        <v>0</v>
      </c>
      <c r="F23" s="185" t="s">
        <v>4</v>
      </c>
      <c r="G23" s="184">
        <v>0</v>
      </c>
      <c r="H23" s="182" t="s">
        <v>68</v>
      </c>
      <c r="I23" s="182" t="s">
        <v>45</v>
      </c>
      <c r="J23" s="9"/>
      <c r="K23" s="9"/>
      <c r="L23" s="244" t="str">
        <f>Calculaties!BX25</f>
        <v>Noord-Ierland</v>
      </c>
      <c r="M23" s="245">
        <f>Calculaties!BY25</f>
        <v>0</v>
      </c>
      <c r="N23" s="245">
        <f>Calculaties!BZ25</f>
        <v>0</v>
      </c>
      <c r="O23" s="245">
        <f>Calculaties!CA25</f>
        <v>0</v>
      </c>
      <c r="P23" s="245">
        <f>Calculaties!CB25</f>
        <v>0</v>
      </c>
      <c r="Q23" s="245">
        <f>Calculaties!CC25</f>
        <v>0</v>
      </c>
      <c r="R23" s="245">
        <f>Calculaties!CD25</f>
        <v>0</v>
      </c>
      <c r="S23" s="246">
        <f>Calculaties!CE25</f>
        <v>0</v>
      </c>
      <c r="T23" s="6"/>
      <c r="U23" s="247" t="s">
        <v>15</v>
      </c>
      <c r="V23" s="253">
        <v>0</v>
      </c>
      <c r="X23" s="257"/>
      <c r="Y23" s="258"/>
      <c r="AA23" s="262">
        <v>16</v>
      </c>
      <c r="AB23" s="263" t="e">
        <f t="shared" si="0"/>
        <v>#N/A</v>
      </c>
      <c r="AC23" s="263" t="e">
        <f t="shared" si="1"/>
        <v>#N/A</v>
      </c>
      <c r="AD23"/>
      <c r="AE23"/>
      <c r="AF23"/>
      <c r="AG23"/>
      <c r="AH23" s="264" t="e">
        <f t="shared" si="2"/>
        <v>#N/A</v>
      </c>
      <c r="AI23"/>
      <c r="AJ23">
        <v>16</v>
      </c>
      <c r="AK23"/>
      <c r="AL23"/>
      <c r="AM23" s="265">
        <f t="shared" si="3"/>
        <v>0.99839999999999995</v>
      </c>
    </row>
    <row r="24" spans="1:39" ht="15" customHeight="1" x14ac:dyDescent="0.2">
      <c r="A24" s="180" t="s">
        <v>81</v>
      </c>
      <c r="B24" s="181">
        <v>0.75</v>
      </c>
      <c r="C24" s="182" t="s">
        <v>65</v>
      </c>
      <c r="D24" s="183" t="s">
        <v>71</v>
      </c>
      <c r="E24" s="184">
        <v>6</v>
      </c>
      <c r="F24" s="185" t="s">
        <v>4</v>
      </c>
      <c r="G24" s="184">
        <v>5</v>
      </c>
      <c r="H24" s="182" t="s">
        <v>68</v>
      </c>
      <c r="I24" s="182" t="s">
        <v>45</v>
      </c>
      <c r="J24" s="12"/>
      <c r="K24" s="12"/>
      <c r="L24" s="232" t="str">
        <f>Calculaties!BX26</f>
        <v>Duitsland</v>
      </c>
      <c r="M24" s="233">
        <f>Calculaties!BY26</f>
        <v>0</v>
      </c>
      <c r="N24" s="233">
        <f>Calculaties!BZ26</f>
        <v>0</v>
      </c>
      <c r="O24" s="233">
        <f>Calculaties!CA26</f>
        <v>0</v>
      </c>
      <c r="P24" s="233">
        <f>Calculaties!CB26</f>
        <v>0</v>
      </c>
      <c r="Q24" s="233">
        <f>Calculaties!CC26</f>
        <v>0</v>
      </c>
      <c r="R24" s="233">
        <f>Calculaties!CD26</f>
        <v>0</v>
      </c>
      <c r="S24" s="234">
        <f>Calculaties!CE26</f>
        <v>0</v>
      </c>
      <c r="T24" s="6"/>
      <c r="U24" s="247" t="s">
        <v>137</v>
      </c>
      <c r="V24" s="253">
        <v>0</v>
      </c>
      <c r="X24" s="257"/>
      <c r="Y24" s="258"/>
      <c r="AA24" s="262">
        <v>17</v>
      </c>
      <c r="AB24" s="263" t="e">
        <f t="shared" si="0"/>
        <v>#N/A</v>
      </c>
      <c r="AC24" s="263" t="e">
        <f t="shared" si="1"/>
        <v>#N/A</v>
      </c>
      <c r="AD24"/>
      <c r="AE24"/>
      <c r="AF24"/>
      <c r="AG24"/>
      <c r="AH24" s="264" t="e">
        <f t="shared" si="2"/>
        <v>#N/A</v>
      </c>
      <c r="AI24"/>
      <c r="AJ24">
        <v>17</v>
      </c>
      <c r="AK24"/>
      <c r="AL24"/>
      <c r="AM24" s="265">
        <f t="shared" si="3"/>
        <v>0.99829999999999997</v>
      </c>
    </row>
    <row r="25" spans="1:39" ht="15" customHeight="1" x14ac:dyDescent="0.2">
      <c r="A25" s="189" t="s">
        <v>81</v>
      </c>
      <c r="B25" s="190">
        <v>0.75</v>
      </c>
      <c r="C25" s="195" t="s">
        <v>73</v>
      </c>
      <c r="D25" s="192" t="s">
        <v>33</v>
      </c>
      <c r="E25" s="193">
        <v>1</v>
      </c>
      <c r="F25" s="194" t="s">
        <v>4</v>
      </c>
      <c r="G25" s="193">
        <v>3</v>
      </c>
      <c r="H25" s="195" t="s">
        <v>69</v>
      </c>
      <c r="I25" s="195" t="s">
        <v>45</v>
      </c>
      <c r="J25" s="12"/>
      <c r="K25" s="12"/>
      <c r="L25" s="235" t="str">
        <f>Calculaties!BX27</f>
        <v>Oekraïne</v>
      </c>
      <c r="M25" s="236">
        <f>Calculaties!BY27</f>
        <v>0</v>
      </c>
      <c r="N25" s="236">
        <f>Calculaties!BZ27</f>
        <v>0</v>
      </c>
      <c r="O25" s="236">
        <f>Calculaties!CA27</f>
        <v>0</v>
      </c>
      <c r="P25" s="236">
        <f>Calculaties!CB27</f>
        <v>0</v>
      </c>
      <c r="Q25" s="236">
        <f>Calculaties!CC27</f>
        <v>0</v>
      </c>
      <c r="R25" s="236">
        <f>Calculaties!CD27</f>
        <v>0</v>
      </c>
      <c r="S25" s="237">
        <f>Calculaties!CE27</f>
        <v>0</v>
      </c>
      <c r="T25" s="6"/>
      <c r="U25" s="247" t="s">
        <v>138</v>
      </c>
      <c r="V25" s="253">
        <v>0</v>
      </c>
      <c r="X25" s="257"/>
      <c r="Y25" s="258"/>
      <c r="AA25" s="262">
        <v>18</v>
      </c>
      <c r="AB25" s="263" t="e">
        <f t="shared" si="0"/>
        <v>#N/A</v>
      </c>
      <c r="AC25" s="263" t="e">
        <f t="shared" si="1"/>
        <v>#N/A</v>
      </c>
      <c r="AD25"/>
      <c r="AE25"/>
      <c r="AF25"/>
      <c r="AG25"/>
      <c r="AH25" s="264" t="e">
        <f t="shared" si="2"/>
        <v>#N/A</v>
      </c>
      <c r="AI25"/>
      <c r="AJ25">
        <v>18</v>
      </c>
      <c r="AK25"/>
      <c r="AL25"/>
      <c r="AM25" s="265">
        <f t="shared" si="3"/>
        <v>0.99819999999999998</v>
      </c>
    </row>
    <row r="26" spans="1:39" ht="15" customHeight="1" x14ac:dyDescent="0.2">
      <c r="A26" s="203" t="s">
        <v>66</v>
      </c>
      <c r="B26" s="204">
        <v>0.625</v>
      </c>
      <c r="C26" s="205" t="s">
        <v>73</v>
      </c>
      <c r="D26" s="206" t="s">
        <v>82</v>
      </c>
      <c r="E26" s="207">
        <v>2</v>
      </c>
      <c r="F26" s="208" t="s">
        <v>4</v>
      </c>
      <c r="G26" s="207">
        <v>1</v>
      </c>
      <c r="H26" s="205" t="s">
        <v>52</v>
      </c>
      <c r="I26" s="205" t="s">
        <v>44</v>
      </c>
      <c r="J26" s="7"/>
      <c r="K26" s="7"/>
      <c r="L26" s="12"/>
      <c r="M26" s="13"/>
      <c r="N26" s="13"/>
      <c r="O26" s="13"/>
      <c r="P26" s="13"/>
      <c r="Q26" s="13"/>
      <c r="R26" s="13"/>
      <c r="S26" s="13"/>
      <c r="T26" s="6"/>
      <c r="U26" s="247" t="s">
        <v>139</v>
      </c>
      <c r="V26" s="253">
        <v>0</v>
      </c>
      <c r="X26" s="257"/>
      <c r="Y26" s="258"/>
      <c r="AA26" s="262">
        <v>19</v>
      </c>
      <c r="AB26" s="263" t="e">
        <f t="shared" si="0"/>
        <v>#N/A</v>
      </c>
      <c r="AC26" s="263" t="e">
        <f t="shared" si="1"/>
        <v>#N/A</v>
      </c>
      <c r="AD26"/>
      <c r="AE26"/>
      <c r="AF26"/>
      <c r="AG26"/>
      <c r="AH26" s="264" t="e">
        <f t="shared" si="2"/>
        <v>#N/A</v>
      </c>
      <c r="AI26"/>
      <c r="AJ26">
        <v>19</v>
      </c>
      <c r="AK26"/>
      <c r="AL26"/>
      <c r="AM26" s="265">
        <f t="shared" si="3"/>
        <v>0.99809999999999999</v>
      </c>
    </row>
    <row r="27" spans="1:39" ht="15" customHeight="1" x14ac:dyDescent="0.2">
      <c r="A27" s="180" t="s">
        <v>66</v>
      </c>
      <c r="B27" s="181">
        <v>0.625</v>
      </c>
      <c r="C27" s="182" t="s">
        <v>79</v>
      </c>
      <c r="D27" s="183" t="s">
        <v>37</v>
      </c>
      <c r="E27" s="184">
        <v>5</v>
      </c>
      <c r="F27" s="185" t="s">
        <v>4</v>
      </c>
      <c r="G27" s="184">
        <v>0</v>
      </c>
      <c r="H27" s="182" t="s">
        <v>83</v>
      </c>
      <c r="I27" s="182" t="s">
        <v>44</v>
      </c>
      <c r="J27" s="9"/>
      <c r="K27" s="9"/>
      <c r="L27" s="238" t="s">
        <v>44</v>
      </c>
      <c r="M27" s="239" t="s">
        <v>40</v>
      </c>
      <c r="N27" s="239" t="s">
        <v>1</v>
      </c>
      <c r="O27" s="239" t="s">
        <v>41</v>
      </c>
      <c r="P27" s="239" t="s">
        <v>42</v>
      </c>
      <c r="Q27" s="239" t="s">
        <v>49</v>
      </c>
      <c r="R27" s="239" t="s">
        <v>50</v>
      </c>
      <c r="S27" s="240" t="s">
        <v>51</v>
      </c>
      <c r="T27" s="6"/>
      <c r="U27" s="247" t="s">
        <v>140</v>
      </c>
      <c r="V27" s="253">
        <v>0</v>
      </c>
      <c r="X27" s="257"/>
      <c r="Y27" s="258"/>
      <c r="AA27" s="262">
        <v>20</v>
      </c>
      <c r="AB27" s="263" t="e">
        <f t="shared" si="0"/>
        <v>#N/A</v>
      </c>
      <c r="AC27" s="263" t="e">
        <f t="shared" si="1"/>
        <v>#N/A</v>
      </c>
      <c r="AD27"/>
      <c r="AE27"/>
      <c r="AF27"/>
      <c r="AG27"/>
      <c r="AH27" s="264" t="e">
        <f t="shared" si="2"/>
        <v>#N/A</v>
      </c>
      <c r="AI27"/>
      <c r="AJ27">
        <v>20</v>
      </c>
      <c r="AK27"/>
      <c r="AL27"/>
      <c r="AM27" s="265">
        <f t="shared" si="3"/>
        <v>0.998</v>
      </c>
    </row>
    <row r="28" spans="1:39" ht="15" customHeight="1" x14ac:dyDescent="0.2">
      <c r="A28" s="180" t="s">
        <v>84</v>
      </c>
      <c r="B28" s="181">
        <v>0.75</v>
      </c>
      <c r="C28" s="182" t="s">
        <v>80</v>
      </c>
      <c r="D28" s="183" t="s">
        <v>83</v>
      </c>
      <c r="E28" s="184">
        <v>1</v>
      </c>
      <c r="F28" s="185" t="s">
        <v>4</v>
      </c>
      <c r="G28" s="184">
        <v>1</v>
      </c>
      <c r="H28" s="182" t="s">
        <v>52</v>
      </c>
      <c r="I28" s="182" t="s">
        <v>44</v>
      </c>
      <c r="J28" s="9"/>
      <c r="K28" s="9"/>
      <c r="L28" s="241"/>
      <c r="M28" s="242"/>
      <c r="N28" s="242"/>
      <c r="O28" s="242"/>
      <c r="P28" s="242"/>
      <c r="Q28" s="242"/>
      <c r="R28" s="242"/>
      <c r="S28" s="243"/>
      <c r="T28" s="6"/>
      <c r="U28" s="247" t="s">
        <v>141</v>
      </c>
      <c r="V28" s="253">
        <v>0</v>
      </c>
      <c r="X28" s="257"/>
      <c r="Y28" s="258"/>
      <c r="AA28" s="262">
        <v>21</v>
      </c>
      <c r="AB28" s="263" t="e">
        <f t="shared" si="0"/>
        <v>#N/A</v>
      </c>
      <c r="AC28" s="263" t="e">
        <f t="shared" si="1"/>
        <v>#N/A</v>
      </c>
      <c r="AD28"/>
      <c r="AE28"/>
      <c r="AF28"/>
      <c r="AG28"/>
      <c r="AH28" s="264" t="e">
        <f t="shared" si="2"/>
        <v>#N/A</v>
      </c>
      <c r="AI28"/>
      <c r="AJ28">
        <v>21</v>
      </c>
      <c r="AK28"/>
      <c r="AL28"/>
      <c r="AM28" s="265">
        <f t="shared" si="3"/>
        <v>0.99790000000000001</v>
      </c>
    </row>
    <row r="29" spans="1:39" ht="15" customHeight="1" x14ac:dyDescent="0.2">
      <c r="A29" s="180" t="s">
        <v>84</v>
      </c>
      <c r="B29" s="181">
        <v>0.875</v>
      </c>
      <c r="C29" s="182" t="s">
        <v>67</v>
      </c>
      <c r="D29" s="183" t="s">
        <v>37</v>
      </c>
      <c r="E29" s="184">
        <v>0</v>
      </c>
      <c r="F29" s="185" t="s">
        <v>4</v>
      </c>
      <c r="G29" s="184">
        <v>0</v>
      </c>
      <c r="H29" s="182" t="s">
        <v>82</v>
      </c>
      <c r="I29" s="182" t="s">
        <v>44</v>
      </c>
      <c r="J29" s="9"/>
      <c r="K29" s="9"/>
      <c r="L29" s="244" t="str">
        <f>Calculaties!BX34</f>
        <v>Turkijë</v>
      </c>
      <c r="M29" s="245">
        <f>Calculaties!BY34</f>
        <v>0</v>
      </c>
      <c r="N29" s="245">
        <f>Calculaties!BZ34</f>
        <v>0</v>
      </c>
      <c r="O29" s="245">
        <f>Calculaties!CA34</f>
        <v>0</v>
      </c>
      <c r="P29" s="245">
        <f>Calculaties!CB34</f>
        <v>0</v>
      </c>
      <c r="Q29" s="245">
        <f>Calculaties!CC34</f>
        <v>0</v>
      </c>
      <c r="R29" s="245">
        <f>Calculaties!CD34</f>
        <v>0</v>
      </c>
      <c r="S29" s="246">
        <f>Calculaties!CE34</f>
        <v>0</v>
      </c>
      <c r="T29" s="6"/>
      <c r="U29" s="247" t="s">
        <v>142</v>
      </c>
      <c r="V29" s="253">
        <v>0</v>
      </c>
      <c r="X29" s="257"/>
      <c r="Y29" s="258"/>
    </row>
    <row r="30" spans="1:39" ht="15" customHeight="1" x14ac:dyDescent="0.2">
      <c r="A30" s="180" t="s">
        <v>81</v>
      </c>
      <c r="B30" s="181">
        <v>0.875</v>
      </c>
      <c r="C30" s="182" t="s">
        <v>60</v>
      </c>
      <c r="D30" s="183" t="s">
        <v>83</v>
      </c>
      <c r="E30" s="184">
        <v>6</v>
      </c>
      <c r="F30" s="185" t="s">
        <v>4</v>
      </c>
      <c r="G30" s="184">
        <v>5</v>
      </c>
      <c r="H30" s="182" t="s">
        <v>82</v>
      </c>
      <c r="I30" s="182" t="s">
        <v>44</v>
      </c>
      <c r="J30" s="9"/>
      <c r="K30" s="9"/>
      <c r="L30" s="244" t="str">
        <f>Calculaties!BX35</f>
        <v>Kroatië</v>
      </c>
      <c r="M30" s="245">
        <f>Calculaties!BY35</f>
        <v>0</v>
      </c>
      <c r="N30" s="245">
        <f>Calculaties!BZ35</f>
        <v>0</v>
      </c>
      <c r="O30" s="245">
        <f>Calculaties!CA35</f>
        <v>0</v>
      </c>
      <c r="P30" s="245">
        <f>Calculaties!CB35</f>
        <v>0</v>
      </c>
      <c r="Q30" s="245">
        <f>Calculaties!CC35</f>
        <v>0</v>
      </c>
      <c r="R30" s="245">
        <f>Calculaties!CD35</f>
        <v>0</v>
      </c>
      <c r="S30" s="246">
        <f>Calculaties!CE35</f>
        <v>0</v>
      </c>
      <c r="T30" s="6"/>
      <c r="U30" s="247" t="s">
        <v>143</v>
      </c>
      <c r="V30" s="253">
        <v>0</v>
      </c>
      <c r="X30" s="257"/>
      <c r="Y30" s="258"/>
    </row>
    <row r="31" spans="1:39" ht="15" customHeight="1" x14ac:dyDescent="0.2">
      <c r="A31" s="189" t="s">
        <v>81</v>
      </c>
      <c r="B31" s="190">
        <v>0.875</v>
      </c>
      <c r="C31" s="195" t="s">
        <v>62</v>
      </c>
      <c r="D31" s="192" t="s">
        <v>52</v>
      </c>
      <c r="E31" s="193">
        <v>1</v>
      </c>
      <c r="F31" s="194" t="s">
        <v>4</v>
      </c>
      <c r="G31" s="193">
        <v>3</v>
      </c>
      <c r="H31" s="195" t="s">
        <v>37</v>
      </c>
      <c r="I31" s="195" t="s">
        <v>44</v>
      </c>
      <c r="J31" s="9"/>
      <c r="K31" s="9"/>
      <c r="L31" s="232" t="str">
        <f>Calculaties!BX36</f>
        <v>Spanje</v>
      </c>
      <c r="M31" s="233">
        <f>Calculaties!BY36</f>
        <v>0</v>
      </c>
      <c r="N31" s="233">
        <f>Calculaties!BZ36</f>
        <v>0</v>
      </c>
      <c r="O31" s="233">
        <f>Calculaties!CA36</f>
        <v>0</v>
      </c>
      <c r="P31" s="233">
        <f>Calculaties!CB36</f>
        <v>0</v>
      </c>
      <c r="Q31" s="233">
        <f>Calculaties!CC36</f>
        <v>0</v>
      </c>
      <c r="R31" s="233">
        <f>Calculaties!CD36</f>
        <v>0</v>
      </c>
      <c r="S31" s="234">
        <f>Calculaties!CE36</f>
        <v>0</v>
      </c>
      <c r="T31" s="6"/>
      <c r="U31" s="247" t="s">
        <v>144</v>
      </c>
      <c r="V31" s="253">
        <v>0</v>
      </c>
      <c r="X31" s="257"/>
      <c r="Y31" s="258"/>
    </row>
    <row r="32" spans="1:39" ht="15" customHeight="1" x14ac:dyDescent="0.2">
      <c r="A32" s="203" t="s">
        <v>85</v>
      </c>
      <c r="B32" s="204">
        <v>0.75</v>
      </c>
      <c r="C32" s="205" t="s">
        <v>57</v>
      </c>
      <c r="D32" s="206" t="s">
        <v>86</v>
      </c>
      <c r="E32" s="207">
        <v>2</v>
      </c>
      <c r="F32" s="208" t="s">
        <v>4</v>
      </c>
      <c r="G32" s="207">
        <v>1</v>
      </c>
      <c r="H32" s="205" t="s">
        <v>87</v>
      </c>
      <c r="I32" s="205" t="s">
        <v>47</v>
      </c>
      <c r="J32" s="9"/>
      <c r="K32" s="9"/>
      <c r="L32" s="235" t="str">
        <f>Calculaties!BX37</f>
        <v>Tsjechië</v>
      </c>
      <c r="M32" s="236">
        <f>Calculaties!BY37</f>
        <v>0</v>
      </c>
      <c r="N32" s="236">
        <f>Calculaties!BZ37</f>
        <v>0</v>
      </c>
      <c r="O32" s="236">
        <f>Calculaties!CA37</f>
        <v>0</v>
      </c>
      <c r="P32" s="236">
        <f>Calculaties!CB37</f>
        <v>0</v>
      </c>
      <c r="Q32" s="236">
        <f>Calculaties!CC37</f>
        <v>0</v>
      </c>
      <c r="R32" s="236">
        <f>Calculaties!CD37</f>
        <v>0</v>
      </c>
      <c r="S32" s="237">
        <f>Calculaties!CE37</f>
        <v>0</v>
      </c>
      <c r="T32" s="6"/>
      <c r="U32" s="247" t="s">
        <v>145</v>
      </c>
      <c r="V32" s="253">
        <v>0</v>
      </c>
      <c r="X32" s="257"/>
      <c r="Y32" s="258"/>
    </row>
    <row r="33" spans="1:25" ht="15" customHeight="1" x14ac:dyDescent="0.2">
      <c r="A33" s="180" t="s">
        <v>85</v>
      </c>
      <c r="B33" s="181">
        <v>0.875</v>
      </c>
      <c r="C33" s="182" t="s">
        <v>76</v>
      </c>
      <c r="D33" s="183" t="s">
        <v>53</v>
      </c>
      <c r="E33" s="184">
        <v>5</v>
      </c>
      <c r="F33" s="185" t="s">
        <v>4</v>
      </c>
      <c r="G33" s="184">
        <v>0</v>
      </c>
      <c r="H33" s="182" t="s">
        <v>38</v>
      </c>
      <c r="I33" s="182" t="s">
        <v>47</v>
      </c>
      <c r="J33" s="12"/>
      <c r="K33" s="12"/>
      <c r="L33" s="12"/>
      <c r="M33" s="13"/>
      <c r="N33" s="13"/>
      <c r="O33" s="13"/>
      <c r="P33" s="13"/>
      <c r="Q33" s="13"/>
      <c r="R33" s="13"/>
      <c r="S33" s="13"/>
      <c r="T33" s="6"/>
      <c r="U33" s="247" t="s">
        <v>146</v>
      </c>
      <c r="V33" s="253">
        <v>0</v>
      </c>
      <c r="X33" s="257"/>
      <c r="Y33" s="258"/>
    </row>
    <row r="34" spans="1:25" ht="15" customHeight="1" x14ac:dyDescent="0.2">
      <c r="A34" s="180" t="s">
        <v>84</v>
      </c>
      <c r="B34" s="181">
        <v>0.625</v>
      </c>
      <c r="C34" s="182" t="s">
        <v>79</v>
      </c>
      <c r="D34" s="183" t="s">
        <v>38</v>
      </c>
      <c r="E34" s="184">
        <v>1</v>
      </c>
      <c r="F34" s="185" t="s">
        <v>4</v>
      </c>
      <c r="G34" s="184">
        <v>1</v>
      </c>
      <c r="H34" s="182" t="s">
        <v>87</v>
      </c>
      <c r="I34" s="182" t="s">
        <v>47</v>
      </c>
      <c r="J34" s="12"/>
      <c r="K34" s="12"/>
      <c r="L34" s="238" t="s">
        <v>47</v>
      </c>
      <c r="M34" s="239" t="s">
        <v>40</v>
      </c>
      <c r="N34" s="239" t="s">
        <v>1</v>
      </c>
      <c r="O34" s="239" t="s">
        <v>41</v>
      </c>
      <c r="P34" s="239" t="s">
        <v>42</v>
      </c>
      <c r="Q34" s="239" t="s">
        <v>49</v>
      </c>
      <c r="R34" s="239" t="s">
        <v>50</v>
      </c>
      <c r="S34" s="240" t="s">
        <v>51</v>
      </c>
      <c r="T34" s="6"/>
      <c r="U34" s="247" t="s">
        <v>147</v>
      </c>
      <c r="V34" s="253">
        <v>0</v>
      </c>
      <c r="X34" s="257"/>
      <c r="Y34" s="258"/>
    </row>
    <row r="35" spans="1:25" ht="15" customHeight="1" x14ac:dyDescent="0.2">
      <c r="A35" s="180" t="s">
        <v>88</v>
      </c>
      <c r="B35" s="181">
        <v>0.625</v>
      </c>
      <c r="C35" s="182" t="s">
        <v>62</v>
      </c>
      <c r="D35" s="183" t="s">
        <v>53</v>
      </c>
      <c r="E35" s="184">
        <v>0</v>
      </c>
      <c r="F35" s="185" t="s">
        <v>4</v>
      </c>
      <c r="G35" s="184">
        <v>0</v>
      </c>
      <c r="H35" s="182" t="s">
        <v>86</v>
      </c>
      <c r="I35" s="182" t="s">
        <v>47</v>
      </c>
      <c r="J35" s="7"/>
      <c r="K35" s="7"/>
      <c r="L35" s="241"/>
      <c r="M35" s="242"/>
      <c r="N35" s="242"/>
      <c r="O35" s="242"/>
      <c r="P35" s="242"/>
      <c r="Q35" s="242"/>
      <c r="R35" s="242"/>
      <c r="S35" s="243"/>
      <c r="T35" s="6"/>
      <c r="U35" s="247" t="s">
        <v>148</v>
      </c>
      <c r="V35" s="253">
        <v>0</v>
      </c>
      <c r="X35" s="257"/>
      <c r="Y35" s="258"/>
    </row>
    <row r="36" spans="1:25" ht="15" customHeight="1" x14ac:dyDescent="0.2">
      <c r="A36" s="180" t="s">
        <v>89</v>
      </c>
      <c r="B36" s="181">
        <v>0.875</v>
      </c>
      <c r="C36" s="182" t="s">
        <v>70</v>
      </c>
      <c r="D36" s="183" t="s">
        <v>38</v>
      </c>
      <c r="E36" s="184">
        <v>6</v>
      </c>
      <c r="F36" s="185" t="s">
        <v>4</v>
      </c>
      <c r="G36" s="184">
        <v>5</v>
      </c>
      <c r="H36" s="182" t="s">
        <v>87</v>
      </c>
      <c r="I36" s="182" t="s">
        <v>47</v>
      </c>
      <c r="J36" s="9"/>
      <c r="K36" s="9"/>
      <c r="L36" s="244" t="str">
        <f>Calculaties!BX45</f>
        <v>Ierland</v>
      </c>
      <c r="M36" s="245">
        <f>Calculaties!BY45</f>
        <v>0</v>
      </c>
      <c r="N36" s="245">
        <f>Calculaties!BZ45</f>
        <v>0</v>
      </c>
      <c r="O36" s="245">
        <f>Calculaties!CA45</f>
        <v>0</v>
      </c>
      <c r="P36" s="245">
        <f>Calculaties!CB45</f>
        <v>0</v>
      </c>
      <c r="Q36" s="245">
        <f>Calculaties!CC45</f>
        <v>0</v>
      </c>
      <c r="R36" s="245">
        <f>Calculaties!CD45</f>
        <v>0</v>
      </c>
      <c r="S36" s="246">
        <f>Calculaties!CE45</f>
        <v>0</v>
      </c>
      <c r="T36" s="6"/>
      <c r="U36" s="247" t="s">
        <v>149</v>
      </c>
      <c r="V36" s="253">
        <v>0</v>
      </c>
      <c r="X36" s="257"/>
      <c r="Y36" s="258"/>
    </row>
    <row r="37" spans="1:25" ht="15" customHeight="1" x14ac:dyDescent="0.2">
      <c r="A37" s="189" t="s">
        <v>89</v>
      </c>
      <c r="B37" s="190">
        <v>0.875</v>
      </c>
      <c r="C37" s="195" t="s">
        <v>67</v>
      </c>
      <c r="D37" s="192" t="s">
        <v>87</v>
      </c>
      <c r="E37" s="193">
        <v>1</v>
      </c>
      <c r="F37" s="194" t="s">
        <v>4</v>
      </c>
      <c r="G37" s="193">
        <v>3</v>
      </c>
      <c r="H37" s="195" t="s">
        <v>53</v>
      </c>
      <c r="I37" s="195" t="s">
        <v>47</v>
      </c>
      <c r="J37" s="9"/>
      <c r="K37" s="9"/>
      <c r="L37" s="244" t="str">
        <f>Calculaties!BX46</f>
        <v>Zweden</v>
      </c>
      <c r="M37" s="245">
        <f>Calculaties!BY46</f>
        <v>0</v>
      </c>
      <c r="N37" s="245">
        <f>Calculaties!BZ46</f>
        <v>0</v>
      </c>
      <c r="O37" s="245">
        <f>Calculaties!CA46</f>
        <v>0</v>
      </c>
      <c r="P37" s="245">
        <f>Calculaties!CB46</f>
        <v>0</v>
      </c>
      <c r="Q37" s="245">
        <f>Calculaties!CC46</f>
        <v>0</v>
      </c>
      <c r="R37" s="245">
        <f>Calculaties!CD46</f>
        <v>0</v>
      </c>
      <c r="S37" s="246">
        <f>Calculaties!CE46</f>
        <v>0</v>
      </c>
      <c r="T37" s="6"/>
      <c r="U37" s="247" t="s">
        <v>150</v>
      </c>
      <c r="V37" s="253">
        <v>0</v>
      </c>
      <c r="X37" s="257"/>
      <c r="Y37" s="258"/>
    </row>
    <row r="38" spans="1:25" ht="15" customHeight="1" x14ac:dyDescent="0.2">
      <c r="A38" s="203" t="s">
        <v>90</v>
      </c>
      <c r="B38" s="204">
        <v>0.75</v>
      </c>
      <c r="C38" s="205" t="s">
        <v>62</v>
      </c>
      <c r="D38" s="206" t="s">
        <v>91</v>
      </c>
      <c r="E38" s="207">
        <v>2</v>
      </c>
      <c r="F38" s="208" t="s">
        <v>4</v>
      </c>
      <c r="G38" s="207">
        <v>1</v>
      </c>
      <c r="H38" s="205" t="s">
        <v>92</v>
      </c>
      <c r="I38" s="205" t="s">
        <v>48</v>
      </c>
      <c r="J38" s="9"/>
      <c r="K38" s="9"/>
      <c r="L38" s="232" t="str">
        <f>Calculaties!BX47</f>
        <v>België</v>
      </c>
      <c r="M38" s="233">
        <f>Calculaties!BY47</f>
        <v>0</v>
      </c>
      <c r="N38" s="233">
        <f>Calculaties!BZ47</f>
        <v>0</v>
      </c>
      <c r="O38" s="233">
        <f>Calculaties!CA47</f>
        <v>0</v>
      </c>
      <c r="P38" s="233">
        <f>Calculaties!CB47</f>
        <v>0</v>
      </c>
      <c r="Q38" s="233">
        <f>Calculaties!CC47</f>
        <v>0</v>
      </c>
      <c r="R38" s="233">
        <f>Calculaties!CD47</f>
        <v>0</v>
      </c>
      <c r="S38" s="234">
        <f>Calculaties!CE47</f>
        <v>0</v>
      </c>
      <c r="T38" s="6"/>
      <c r="U38" s="247" t="s">
        <v>151</v>
      </c>
      <c r="V38" s="253">
        <v>0</v>
      </c>
      <c r="X38" s="257"/>
      <c r="Y38" s="258"/>
    </row>
    <row r="39" spans="1:25" ht="15" customHeight="1" x14ac:dyDescent="0.2">
      <c r="A39" s="180" t="s">
        <v>90</v>
      </c>
      <c r="B39" s="181">
        <v>0.875</v>
      </c>
      <c r="C39" s="182" t="s">
        <v>80</v>
      </c>
      <c r="D39" s="183" t="s">
        <v>35</v>
      </c>
      <c r="E39" s="184">
        <v>5</v>
      </c>
      <c r="F39" s="185" t="s">
        <v>4</v>
      </c>
      <c r="G39" s="184">
        <v>0</v>
      </c>
      <c r="H39" s="182" t="s">
        <v>93</v>
      </c>
      <c r="I39" s="182" t="s">
        <v>48</v>
      </c>
      <c r="J39" s="9"/>
      <c r="K39" s="9"/>
      <c r="L39" s="235" t="str">
        <f>Calculaties!BX48</f>
        <v>Italië</v>
      </c>
      <c r="M39" s="236">
        <f>Calculaties!BY48</f>
        <v>0</v>
      </c>
      <c r="N39" s="236">
        <f>Calculaties!BZ48</f>
        <v>0</v>
      </c>
      <c r="O39" s="236">
        <f>Calculaties!CA48</f>
        <v>0</v>
      </c>
      <c r="P39" s="236">
        <f>Calculaties!CB48</f>
        <v>0</v>
      </c>
      <c r="Q39" s="236">
        <f>Calculaties!CC48</f>
        <v>0</v>
      </c>
      <c r="R39" s="236">
        <f>Calculaties!CD48</f>
        <v>0</v>
      </c>
      <c r="S39" s="237">
        <f>Calculaties!CE48</f>
        <v>0</v>
      </c>
      <c r="T39" s="6"/>
      <c r="U39" s="247" t="s">
        <v>122</v>
      </c>
      <c r="V39" s="253">
        <v>3</v>
      </c>
      <c r="X39" s="257"/>
      <c r="Y39" s="258"/>
    </row>
    <row r="40" spans="1:25" ht="15" customHeight="1" x14ac:dyDescent="0.2">
      <c r="A40" s="180" t="s">
        <v>88</v>
      </c>
      <c r="B40" s="181">
        <v>0.75</v>
      </c>
      <c r="C40" s="182" t="s">
        <v>65</v>
      </c>
      <c r="D40" s="183" t="s">
        <v>93</v>
      </c>
      <c r="E40" s="184">
        <v>1</v>
      </c>
      <c r="F40" s="185" t="s">
        <v>4</v>
      </c>
      <c r="G40" s="184">
        <v>1</v>
      </c>
      <c r="H40" s="182" t="s">
        <v>92</v>
      </c>
      <c r="I40" s="182" t="s">
        <v>48</v>
      </c>
      <c r="J40" s="9"/>
      <c r="K40" s="9"/>
      <c r="L40" s="12"/>
      <c r="M40" s="13"/>
      <c r="N40" s="13"/>
      <c r="O40" s="13"/>
      <c r="P40" s="13"/>
      <c r="Q40" s="13"/>
      <c r="R40" s="13"/>
      <c r="S40" s="13"/>
      <c r="T40" s="6"/>
      <c r="U40" s="247" t="s">
        <v>120</v>
      </c>
      <c r="V40" s="253">
        <v>5</v>
      </c>
      <c r="X40" s="257"/>
      <c r="Y40" s="258"/>
    </row>
    <row r="41" spans="1:25" ht="15" customHeight="1" x14ac:dyDescent="0.2">
      <c r="A41" s="180" t="s">
        <v>88</v>
      </c>
      <c r="B41" s="181">
        <v>0.875</v>
      </c>
      <c r="C41" s="182" t="s">
        <v>73</v>
      </c>
      <c r="D41" s="183" t="s">
        <v>35</v>
      </c>
      <c r="E41" s="184">
        <v>0</v>
      </c>
      <c r="F41" s="185" t="s">
        <v>4</v>
      </c>
      <c r="G41" s="184">
        <v>0</v>
      </c>
      <c r="H41" s="182" t="s">
        <v>91</v>
      </c>
      <c r="I41" s="182" t="s">
        <v>48</v>
      </c>
      <c r="J41" s="9"/>
      <c r="K41" s="9"/>
      <c r="L41" s="238" t="s">
        <v>48</v>
      </c>
      <c r="M41" s="239" t="s">
        <v>40</v>
      </c>
      <c r="N41" s="239" t="s">
        <v>1</v>
      </c>
      <c r="O41" s="239" t="s">
        <v>41</v>
      </c>
      <c r="P41" s="239" t="s">
        <v>42</v>
      </c>
      <c r="Q41" s="239" t="s">
        <v>49</v>
      </c>
      <c r="R41" s="239" t="s">
        <v>50</v>
      </c>
      <c r="S41" s="240" t="s">
        <v>51</v>
      </c>
      <c r="T41" s="6"/>
      <c r="U41" s="248" t="s">
        <v>123</v>
      </c>
      <c r="V41" s="254">
        <v>1</v>
      </c>
      <c r="X41" s="257"/>
      <c r="Y41" s="258"/>
    </row>
    <row r="42" spans="1:25" ht="15" customHeight="1" x14ac:dyDescent="0.2">
      <c r="A42" s="180" t="s">
        <v>89</v>
      </c>
      <c r="B42" s="181">
        <v>0.75</v>
      </c>
      <c r="C42" s="182" t="s">
        <v>57</v>
      </c>
      <c r="D42" s="183" t="s">
        <v>93</v>
      </c>
      <c r="E42" s="184">
        <v>6</v>
      </c>
      <c r="F42" s="185" t="s">
        <v>4</v>
      </c>
      <c r="G42" s="184">
        <v>5</v>
      </c>
      <c r="H42" s="182" t="s">
        <v>91</v>
      </c>
      <c r="I42" s="182" t="s">
        <v>48</v>
      </c>
      <c r="J42" s="12"/>
      <c r="K42" s="12"/>
      <c r="L42" s="241" t="s">
        <v>39</v>
      </c>
      <c r="M42" s="242" t="s">
        <v>40</v>
      </c>
      <c r="N42" s="242" t="s">
        <v>1</v>
      </c>
      <c r="O42" s="242" t="s">
        <v>41</v>
      </c>
      <c r="P42" s="242" t="s">
        <v>42</v>
      </c>
      <c r="Q42" s="242" t="s">
        <v>49</v>
      </c>
      <c r="R42" s="242" t="s">
        <v>50</v>
      </c>
      <c r="S42" s="243" t="s">
        <v>51</v>
      </c>
      <c r="T42" s="6"/>
      <c r="X42" s="257"/>
      <c r="Y42" s="258"/>
    </row>
    <row r="43" spans="1:25" ht="15" customHeight="1" thickBot="1" x14ac:dyDescent="0.25">
      <c r="A43" s="189" t="s">
        <v>89</v>
      </c>
      <c r="B43" s="190">
        <v>0.75</v>
      </c>
      <c r="C43" s="195" t="s">
        <v>76</v>
      </c>
      <c r="D43" s="192" t="s">
        <v>92</v>
      </c>
      <c r="E43" s="193">
        <v>1</v>
      </c>
      <c r="F43" s="194" t="s">
        <v>4</v>
      </c>
      <c r="G43" s="193">
        <v>3</v>
      </c>
      <c r="H43" s="195" t="s">
        <v>35</v>
      </c>
      <c r="I43" s="195" t="s">
        <v>48</v>
      </c>
      <c r="J43" s="12"/>
      <c r="K43" s="12"/>
      <c r="L43" s="244" t="str">
        <f>Calculaties!BX55</f>
        <v>Oostenrijk</v>
      </c>
      <c r="M43" s="245">
        <f>Calculaties!BY55</f>
        <v>0</v>
      </c>
      <c r="N43" s="245">
        <f>Calculaties!BZ55</f>
        <v>0</v>
      </c>
      <c r="O43" s="245">
        <f>Calculaties!CA55</f>
        <v>0</v>
      </c>
      <c r="P43" s="245">
        <f>Calculaties!CB55</f>
        <v>0</v>
      </c>
      <c r="Q43" s="245">
        <f>Calculaties!CC55</f>
        <v>0</v>
      </c>
      <c r="R43" s="245">
        <f>Calculaties!CD55</f>
        <v>0</v>
      </c>
      <c r="S43" s="246">
        <f>Calculaties!CE55</f>
        <v>0</v>
      </c>
      <c r="T43" s="6"/>
      <c r="X43" s="259"/>
      <c r="Y43" s="260"/>
    </row>
    <row r="44" spans="1:25" ht="15" customHeight="1" x14ac:dyDescent="0.2">
      <c r="A44" s="6"/>
      <c r="B44" s="17"/>
      <c r="C44" s="6"/>
      <c r="D44" s="6"/>
      <c r="E44" s="6"/>
      <c r="F44" s="6"/>
      <c r="G44" s="6"/>
      <c r="H44" s="6"/>
      <c r="I44" s="6"/>
      <c r="J44" s="7"/>
      <c r="K44" s="7"/>
      <c r="L44" s="244" t="str">
        <f>Calculaties!BX56</f>
        <v>Hongarijë</v>
      </c>
      <c r="M44" s="245">
        <f>Calculaties!BY56</f>
        <v>0</v>
      </c>
      <c r="N44" s="245">
        <f>Calculaties!BZ56</f>
        <v>0</v>
      </c>
      <c r="O44" s="245">
        <f>Calculaties!CA56</f>
        <v>0</v>
      </c>
      <c r="P44" s="245">
        <f>Calculaties!CB56</f>
        <v>0</v>
      </c>
      <c r="Q44" s="245">
        <f>Calculaties!CC56</f>
        <v>0</v>
      </c>
      <c r="R44" s="245">
        <f>Calculaties!CD56</f>
        <v>0</v>
      </c>
      <c r="S44" s="246">
        <f>Calculaties!CE56</f>
        <v>0</v>
      </c>
      <c r="T44" s="6"/>
    </row>
    <row r="45" spans="1:25" ht="15" customHeight="1" x14ac:dyDescent="0.2">
      <c r="A45" s="6"/>
      <c r="B45" s="17"/>
      <c r="C45" s="6"/>
      <c r="D45" s="6"/>
      <c r="E45" s="6"/>
      <c r="F45" s="6"/>
      <c r="G45" s="6"/>
      <c r="H45" s="6"/>
      <c r="I45" s="6"/>
      <c r="J45" s="9"/>
      <c r="K45" s="9"/>
      <c r="L45" s="232" t="str">
        <f>Calculaties!BX57</f>
        <v>Portugal</v>
      </c>
      <c r="M45" s="233">
        <f>Calculaties!BY57</f>
        <v>0</v>
      </c>
      <c r="N45" s="233">
        <f>Calculaties!BZ57</f>
        <v>0</v>
      </c>
      <c r="O45" s="233">
        <f>Calculaties!CA57</f>
        <v>0</v>
      </c>
      <c r="P45" s="233">
        <f>Calculaties!CB57</f>
        <v>0</v>
      </c>
      <c r="Q45" s="233">
        <f>Calculaties!CC57</f>
        <v>0</v>
      </c>
      <c r="R45" s="233">
        <f>Calculaties!CD57</f>
        <v>0</v>
      </c>
      <c r="S45" s="234">
        <f>Calculaties!CE57</f>
        <v>0</v>
      </c>
      <c r="T45" s="6"/>
      <c r="X45" s="6"/>
      <c r="Y45" s="6"/>
    </row>
    <row r="46" spans="1:25" ht="15" customHeight="1" x14ac:dyDescent="0.2">
      <c r="A46" s="6"/>
      <c r="B46" s="17"/>
      <c r="C46" s="6"/>
      <c r="D46" s="6"/>
      <c r="E46" s="6"/>
      <c r="F46" s="6"/>
      <c r="G46" s="6"/>
      <c r="H46" s="6"/>
      <c r="I46" s="6"/>
      <c r="J46" s="9"/>
      <c r="K46" s="9"/>
      <c r="L46" s="235" t="str">
        <f>Calculaties!BX58</f>
        <v>Ijsland</v>
      </c>
      <c r="M46" s="236">
        <f>Calculaties!BY58</f>
        <v>0</v>
      </c>
      <c r="N46" s="236">
        <f>Calculaties!BZ58</f>
        <v>0</v>
      </c>
      <c r="O46" s="236">
        <f>Calculaties!CA58</f>
        <v>0</v>
      </c>
      <c r="P46" s="236">
        <f>Calculaties!CB58</f>
        <v>0</v>
      </c>
      <c r="Q46" s="236">
        <f>Calculaties!CC58</f>
        <v>0</v>
      </c>
      <c r="R46" s="236">
        <f>Calculaties!CD58</f>
        <v>0</v>
      </c>
      <c r="S46" s="237">
        <f>Calculaties!CE58</f>
        <v>0</v>
      </c>
      <c r="T46" s="6"/>
      <c r="X46" s="6"/>
      <c r="Y46" s="6"/>
    </row>
    <row r="47" spans="1:25" ht="15" customHeight="1" x14ac:dyDescent="0.2">
      <c r="A47" s="6"/>
      <c r="B47" s="17"/>
      <c r="C47" s="6"/>
      <c r="D47" s="6"/>
      <c r="E47" s="6"/>
      <c r="F47" s="6"/>
      <c r="G47" s="6"/>
      <c r="H47" s="6"/>
      <c r="I47" s="6"/>
      <c r="J47" s="9"/>
      <c r="K47" s="9"/>
      <c r="L47" s="12"/>
      <c r="M47" s="13"/>
      <c r="N47" s="13"/>
      <c r="O47" s="13"/>
      <c r="P47" s="13"/>
      <c r="Q47" s="13"/>
      <c r="R47" s="13"/>
      <c r="S47" s="13"/>
      <c r="T47" s="6"/>
      <c r="X47" s="6"/>
      <c r="Y47" s="6"/>
    </row>
    <row r="48" spans="1:25" ht="15" customHeight="1" x14ac:dyDescent="0.2">
      <c r="A48" s="6"/>
      <c r="B48" s="17"/>
      <c r="C48" s="6"/>
      <c r="D48" s="6"/>
      <c r="E48" s="6"/>
      <c r="F48" s="6"/>
      <c r="G48" s="6"/>
      <c r="H48" s="6"/>
      <c r="I48" s="6"/>
      <c r="J48" s="9"/>
      <c r="K48" s="9"/>
      <c r="L48" s="12"/>
      <c r="M48" s="12"/>
      <c r="N48" s="12"/>
      <c r="O48" s="12"/>
      <c r="P48" s="12"/>
      <c r="Q48" s="12"/>
      <c r="R48" s="12"/>
      <c r="S48" s="13"/>
      <c r="T48" s="6"/>
      <c r="X48" s="6"/>
      <c r="Y48" s="6"/>
    </row>
    <row r="49" spans="1:26" ht="15" customHeight="1" x14ac:dyDescent="0.2">
      <c r="A49" s="6"/>
      <c r="B49" s="17"/>
      <c r="C49" s="6"/>
      <c r="D49" s="6"/>
      <c r="E49" s="6"/>
      <c r="F49" s="6"/>
      <c r="G49" s="6"/>
      <c r="H49" s="6"/>
      <c r="I49" s="6"/>
      <c r="J49" s="9"/>
      <c r="K49" s="9"/>
      <c r="L49" s="12"/>
      <c r="M49" s="12"/>
      <c r="N49" s="12"/>
      <c r="O49" s="12"/>
      <c r="P49" s="12"/>
      <c r="Q49" s="12"/>
      <c r="R49" s="12"/>
      <c r="S49" s="13"/>
      <c r="T49" s="110"/>
      <c r="Y49" s="6"/>
    </row>
    <row r="50" spans="1:26" ht="15" customHeight="1" x14ac:dyDescent="0.2">
      <c r="A50" s="6"/>
      <c r="B50" s="17"/>
      <c r="C50" s="6"/>
      <c r="D50"/>
      <c r="E50" s="6"/>
      <c r="F50" s="6"/>
      <c r="G50" s="6"/>
      <c r="H50" s="6"/>
      <c r="I50" s="6"/>
      <c r="J50" s="15"/>
      <c r="K50" s="15"/>
      <c r="L50" s="6"/>
      <c r="M50" s="6"/>
      <c r="N50" s="6"/>
      <c r="O50" s="6"/>
      <c r="P50" s="6"/>
      <c r="Q50" s="6"/>
      <c r="R50" s="6"/>
      <c r="S50" s="16"/>
      <c r="T50" s="6"/>
      <c r="X50" s="6"/>
      <c r="Y50" s="6"/>
    </row>
    <row r="51" spans="1:26" ht="15" customHeight="1" x14ac:dyDescent="0.2">
      <c r="A51" s="219" t="s">
        <v>94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1"/>
      <c r="L51" s="6"/>
      <c r="M51" s="6"/>
      <c r="N51" s="6"/>
      <c r="O51" s="6"/>
      <c r="P51" s="6"/>
      <c r="Q51" s="6"/>
      <c r="R51" s="16"/>
      <c r="S51" s="6"/>
      <c r="T51" s="6"/>
      <c r="X51" s="6"/>
      <c r="Y51" s="6"/>
      <c r="Z51" s="6"/>
    </row>
    <row r="52" spans="1:26" ht="15" customHeight="1" x14ac:dyDescent="0.2">
      <c r="A52" s="222"/>
      <c r="B52" s="223"/>
      <c r="C52" s="223"/>
      <c r="D52" s="223"/>
      <c r="E52" s="223"/>
      <c r="F52" s="223"/>
      <c r="G52" s="223"/>
      <c r="H52" s="223"/>
      <c r="I52" s="223"/>
      <c r="J52" s="223"/>
      <c r="K52" s="224"/>
      <c r="L52" s="6"/>
      <c r="M52" s="6"/>
      <c r="N52" s="6"/>
      <c r="O52" s="6"/>
      <c r="P52" s="6"/>
      <c r="Q52" s="6"/>
      <c r="R52" s="16"/>
      <c r="S52" s="6"/>
      <c r="T52" s="6"/>
      <c r="X52" s="6"/>
      <c r="Y52" s="6"/>
      <c r="Z52" s="6"/>
    </row>
    <row r="53" spans="1:26" ht="15" customHeight="1" x14ac:dyDescent="0.2">
      <c r="A53" s="197" t="s">
        <v>95</v>
      </c>
      <c r="B53" s="216">
        <v>0.625</v>
      </c>
      <c r="C53" s="202" t="s">
        <v>80</v>
      </c>
      <c r="D53" s="199" t="str">
        <f>IF(AND(M8=3,M9=3,M10=3,M11=3),L9,"Tweede groep A")</f>
        <v>Tweede groep A</v>
      </c>
      <c r="E53" s="200">
        <v>1</v>
      </c>
      <c r="F53" s="217" t="s">
        <v>4</v>
      </c>
      <c r="G53" s="200">
        <v>1</v>
      </c>
      <c r="H53" s="198" t="str">
        <f>IF(AND(M22=3,M23=3,M24=3,M25=3),L23,"Tweede groep C")</f>
        <v>Tweede groep C</v>
      </c>
      <c r="I53" s="198" t="s">
        <v>96</v>
      </c>
      <c r="J53" s="218">
        <v>1</v>
      </c>
      <c r="K53" s="218">
        <v>1</v>
      </c>
      <c r="L53" s="6"/>
      <c r="M53" s="6"/>
      <c r="N53" s="6"/>
      <c r="O53" s="6"/>
      <c r="P53" s="6"/>
      <c r="Q53" s="6"/>
      <c r="R53" s="16"/>
      <c r="S53" s="6"/>
      <c r="T53" s="6"/>
      <c r="X53" s="6"/>
      <c r="Y53" s="6"/>
      <c r="Z53" s="6"/>
    </row>
    <row r="54" spans="1:26" ht="15" customHeight="1" x14ac:dyDescent="0.2">
      <c r="A54" s="180" t="s">
        <v>95</v>
      </c>
      <c r="B54" s="181">
        <v>0.75</v>
      </c>
      <c r="C54" s="186" t="s">
        <v>73</v>
      </c>
      <c r="D54" s="183" t="str">
        <f>IF(AND(M15=3,M16=3,M17=3,M18=3),L15,"Eerste groep B")</f>
        <v>Eerste groep B</v>
      </c>
      <c r="E54" s="184"/>
      <c r="F54" s="188" t="s">
        <v>4</v>
      </c>
      <c r="G54" s="184"/>
      <c r="H54" s="182" t="s">
        <v>100</v>
      </c>
      <c r="I54" s="182" t="s">
        <v>96</v>
      </c>
      <c r="J54" s="213"/>
      <c r="K54" s="213"/>
      <c r="L54" s="6"/>
      <c r="M54" s="6"/>
      <c r="N54" s="6"/>
      <c r="O54" s="6"/>
      <c r="P54" s="6"/>
      <c r="Q54" s="6"/>
      <c r="R54" s="16"/>
      <c r="S54" s="6"/>
      <c r="T54" s="6"/>
      <c r="X54" s="6"/>
      <c r="Y54" s="6"/>
      <c r="Z54" s="6"/>
    </row>
    <row r="55" spans="1:26" ht="15" customHeight="1" x14ac:dyDescent="0.2">
      <c r="A55" s="180" t="s">
        <v>95</v>
      </c>
      <c r="B55" s="181">
        <v>0.875</v>
      </c>
      <c r="C55" s="186" t="s">
        <v>60</v>
      </c>
      <c r="D55" s="183" t="str">
        <f>IF(AND(M29=3,M30=3,M31=3,M32=3),L29,"Eerste groep D")</f>
        <v>Eerste groep D</v>
      </c>
      <c r="E55" s="184"/>
      <c r="F55" s="188" t="s">
        <v>4</v>
      </c>
      <c r="G55" s="184"/>
      <c r="H55" s="182" t="s">
        <v>101</v>
      </c>
      <c r="I55" s="182" t="s">
        <v>96</v>
      </c>
      <c r="J55" s="213"/>
      <c r="K55" s="213"/>
      <c r="L55" s="6"/>
      <c r="M55" s="6"/>
      <c r="N55" s="6"/>
      <c r="O55" s="6"/>
      <c r="P55" s="6"/>
      <c r="Q55" s="6"/>
      <c r="R55" s="16"/>
      <c r="S55" s="6"/>
      <c r="T55" s="6"/>
      <c r="X55" s="6"/>
      <c r="Y55" s="6"/>
      <c r="Z55" s="6"/>
    </row>
    <row r="56" spans="1:26" ht="15" customHeight="1" x14ac:dyDescent="0.2">
      <c r="A56" s="180" t="s">
        <v>97</v>
      </c>
      <c r="B56" s="187">
        <v>0.625</v>
      </c>
      <c r="C56" s="186" t="s">
        <v>76</v>
      </c>
      <c r="D56" s="183" t="str">
        <f>IF(AND(M8=3,M9=3,M10=3,M11=3),L8,"Eerste groep A")</f>
        <v>Eerste groep A</v>
      </c>
      <c r="E56" s="184"/>
      <c r="F56" s="188" t="s">
        <v>4</v>
      </c>
      <c r="G56" s="184"/>
      <c r="H56" s="182" t="s">
        <v>102</v>
      </c>
      <c r="I56" s="182" t="s">
        <v>96</v>
      </c>
      <c r="J56" s="213"/>
      <c r="K56" s="213"/>
      <c r="L56" s="6"/>
      <c r="M56" s="6"/>
      <c r="N56" s="6"/>
      <c r="O56" s="6"/>
      <c r="P56" s="6"/>
      <c r="Q56" s="6"/>
      <c r="R56" s="16"/>
      <c r="S56" s="6"/>
      <c r="T56" s="6"/>
      <c r="X56" s="6"/>
      <c r="Y56" s="6"/>
      <c r="Z56" s="6"/>
    </row>
    <row r="57" spans="1:26" ht="15" customHeight="1" x14ac:dyDescent="0.2">
      <c r="A57" s="180" t="s">
        <v>97</v>
      </c>
      <c r="B57" s="181">
        <v>0.75</v>
      </c>
      <c r="C57" s="186" t="s">
        <v>98</v>
      </c>
      <c r="D57" s="183" t="str">
        <f>IF(AND(M22=3,M23=3,M24=3,M25=3),L22,"Eerste groep C")</f>
        <v>Eerste groep C</v>
      </c>
      <c r="E57" s="184"/>
      <c r="F57" s="188" t="s">
        <v>4</v>
      </c>
      <c r="G57" s="184"/>
      <c r="H57" s="182" t="s">
        <v>103</v>
      </c>
      <c r="I57" s="182" t="s">
        <v>96</v>
      </c>
      <c r="J57" s="213"/>
      <c r="K57" s="213"/>
      <c r="L57" s="6"/>
      <c r="M57" s="6"/>
      <c r="N57" s="6"/>
      <c r="O57" s="6"/>
      <c r="P57" s="6"/>
      <c r="Q57" s="6"/>
      <c r="R57" s="16"/>
      <c r="S57" s="6"/>
      <c r="T57" s="6"/>
      <c r="X57" s="6"/>
      <c r="Y57" s="6"/>
      <c r="Z57" s="6"/>
    </row>
    <row r="58" spans="1:26" ht="15" customHeight="1" x14ac:dyDescent="0.2">
      <c r="A58" s="180" t="s">
        <v>97</v>
      </c>
      <c r="B58" s="181">
        <v>0.875</v>
      </c>
      <c r="C58" s="186" t="s">
        <v>79</v>
      </c>
      <c r="D58" s="183" t="str">
        <f>IF(AND(M43=3,M44=3,M45=3,M46=3),L43,"Eerste groep F")</f>
        <v>Eerste groep F</v>
      </c>
      <c r="E58" s="184"/>
      <c r="F58" s="185" t="s">
        <v>4</v>
      </c>
      <c r="G58" s="184"/>
      <c r="H58" s="182" t="str">
        <f>IF(AND(M36=3,M37=3,M38=3,M39=3),L37,"Tweede groep E")</f>
        <v>Tweede groep E</v>
      </c>
      <c r="I58" s="182" t="s">
        <v>96</v>
      </c>
      <c r="J58" s="213"/>
      <c r="K58" s="213"/>
      <c r="L58" s="6"/>
      <c r="M58" s="6"/>
      <c r="N58" s="6"/>
      <c r="O58" s="6"/>
      <c r="P58" s="6"/>
      <c r="Q58" s="6"/>
      <c r="R58" s="16"/>
      <c r="S58" s="6"/>
      <c r="T58" s="6"/>
      <c r="X58" s="6"/>
      <c r="Y58" s="6"/>
      <c r="Z58" s="6"/>
    </row>
    <row r="59" spans="1:26" ht="15" customHeight="1" x14ac:dyDescent="0.2">
      <c r="A59" s="180" t="s">
        <v>99</v>
      </c>
      <c r="B59" s="181">
        <v>0.75</v>
      </c>
      <c r="C59" s="186" t="s">
        <v>57</v>
      </c>
      <c r="D59" s="183" t="str">
        <f>IF(AND(M36=3,M37=3,M38=3,M39=3),L36,"Eerste groep E")</f>
        <v>Eerste groep E</v>
      </c>
      <c r="E59" s="184"/>
      <c r="F59" s="188" t="s">
        <v>4</v>
      </c>
      <c r="G59" s="184"/>
      <c r="H59" s="182" t="str">
        <f>IF(AND(M29=3,M30=3,M31=3,M32=3),L30,"Tweede groep D")</f>
        <v>Tweede groep D</v>
      </c>
      <c r="I59" s="182" t="s">
        <v>96</v>
      </c>
      <c r="J59" s="213"/>
      <c r="K59" s="213"/>
      <c r="L59" s="6"/>
      <c r="M59" s="6"/>
      <c r="N59" s="6"/>
      <c r="O59" s="6"/>
      <c r="P59" s="6"/>
      <c r="Q59" s="6"/>
      <c r="R59" s="16"/>
      <c r="S59" s="6"/>
      <c r="T59" s="6"/>
      <c r="X59" s="6"/>
      <c r="Y59" s="6"/>
      <c r="Z59" s="6"/>
    </row>
    <row r="60" spans="1:26" ht="15" customHeight="1" x14ac:dyDescent="0.2">
      <c r="A60" s="189" t="s">
        <v>99</v>
      </c>
      <c r="B60" s="190">
        <v>0.875</v>
      </c>
      <c r="C60" s="191" t="s">
        <v>67</v>
      </c>
      <c r="D60" s="192" t="str">
        <f>IF(AND(M15=3,M16=3,M17=3,M18=3),L16,"Tweede groep B")</f>
        <v>Tweede groep B</v>
      </c>
      <c r="E60" s="193"/>
      <c r="F60" s="214" t="s">
        <v>4</v>
      </c>
      <c r="G60" s="193"/>
      <c r="H60" s="195" t="str">
        <f>IF(AND(M43=3,M44=3,M45=3,M46=3),L44,"Tweede groep F")</f>
        <v>Tweede groep F</v>
      </c>
      <c r="I60" s="195" t="s">
        <v>96</v>
      </c>
      <c r="J60" s="215"/>
      <c r="K60" s="215"/>
      <c r="L60" s="6"/>
      <c r="M60" s="6"/>
      <c r="N60" s="6"/>
      <c r="O60" s="6"/>
      <c r="P60" s="6"/>
      <c r="Q60" s="6"/>
      <c r="R60" s="16"/>
      <c r="S60" s="6"/>
      <c r="T60" s="6"/>
      <c r="X60" s="6"/>
      <c r="Y60" s="6"/>
      <c r="Z60" s="6"/>
    </row>
    <row r="61" spans="1:26" ht="15" customHeight="1" x14ac:dyDescent="0.2">
      <c r="A61" s="203" t="s">
        <v>104</v>
      </c>
      <c r="B61" s="209">
        <v>0.875</v>
      </c>
      <c r="C61" s="210" t="s">
        <v>65</v>
      </c>
      <c r="D61" s="206" t="str">
        <f>IF(COUNTBLANK(E53:G53)&gt;0,"Winnaar 1/8 F 1",IF(SUM(E53+J53)&gt;SUM(G53+K53),D53,H53))</f>
        <v>Tweede groep C</v>
      </c>
      <c r="E61" s="207"/>
      <c r="F61" s="211" t="s">
        <v>4</v>
      </c>
      <c r="G61" s="207"/>
      <c r="H61" s="205" t="str">
        <f>IF(COUNTBLANK(E55:G55)&gt;0,"Winnaar 1/8 F 3",IF(SUM(E55+J55)&gt;SUM(G55+K55),D55,H55))</f>
        <v>Winnaar 1/8 F 3</v>
      </c>
      <c r="I61" s="205" t="s">
        <v>111</v>
      </c>
      <c r="J61" s="212"/>
      <c r="K61" s="212"/>
      <c r="L61" s="6"/>
      <c r="M61" s="6"/>
      <c r="N61" s="6"/>
      <c r="O61" s="6"/>
      <c r="P61" s="6"/>
      <c r="Q61" s="6"/>
      <c r="R61" s="16"/>
      <c r="S61" s="6"/>
      <c r="T61" s="6"/>
      <c r="X61" s="6"/>
      <c r="Y61" s="6"/>
      <c r="Z61" s="6"/>
    </row>
    <row r="62" spans="1:26" ht="15" customHeight="1" x14ac:dyDescent="0.2">
      <c r="A62" s="180" t="s">
        <v>105</v>
      </c>
      <c r="B62" s="181">
        <v>0.875</v>
      </c>
      <c r="C62" s="186" t="s">
        <v>98</v>
      </c>
      <c r="D62" s="183" t="str">
        <f>IF(COUNTBLANK(E54:G54)&gt;0,"Winnaar 1/8 F 2",IF(SUM(E54+J54)&gt;SUM(G54+K54),D54,H54))</f>
        <v>Winnaar 1/8 F 2</v>
      </c>
      <c r="E62" s="184"/>
      <c r="F62" s="188" t="s">
        <v>4</v>
      </c>
      <c r="G62" s="184"/>
      <c r="H62" s="182" t="str">
        <f>IF(COUNTBLANK(E58:G58)&gt;0,"Winnaar 1/8 F 6",IF(SUM(E58+J58)&gt;SUM(G58+K58),D58,H58))</f>
        <v>Winnaar 1/8 F 6</v>
      </c>
      <c r="I62" s="182" t="s">
        <v>111</v>
      </c>
      <c r="J62" s="213"/>
      <c r="K62" s="213"/>
      <c r="L62" s="6"/>
      <c r="M62" s="6"/>
      <c r="N62" s="6"/>
      <c r="O62" s="6"/>
      <c r="P62" s="6"/>
      <c r="Q62" s="6"/>
      <c r="R62" s="16"/>
      <c r="S62" s="6"/>
      <c r="T62" s="6"/>
      <c r="X62" s="6"/>
      <c r="Y62" s="6"/>
      <c r="Z62" s="6"/>
    </row>
    <row r="63" spans="1:26" ht="15" customHeight="1" x14ac:dyDescent="0.2">
      <c r="A63" s="180" t="s">
        <v>106</v>
      </c>
      <c r="B63" s="181">
        <v>0.875</v>
      </c>
      <c r="C63" s="186" t="s">
        <v>62</v>
      </c>
      <c r="D63" s="183" t="str">
        <f>IF(COUNTBLANK(E57:G57)&gt;0,"Winnaar 1/8 F 5",IF(SUM(E57+J57)&gt;SUM(G57+K57),D57,H57))</f>
        <v>Winnaar 1/8 F 5</v>
      </c>
      <c r="E63" s="184"/>
      <c r="F63" s="188" t="s">
        <v>4</v>
      </c>
      <c r="G63" s="184"/>
      <c r="H63" s="182" t="str">
        <f>IF(COUNTBLANK(E59:G59)&gt;0,"Winnaar 1/8 F 7",IF(SUM(E59+J59)&gt;SUM(G59+K59),D59,H59))</f>
        <v>Winnaar 1/8 F 7</v>
      </c>
      <c r="I63" s="182" t="s">
        <v>111</v>
      </c>
      <c r="J63" s="213"/>
      <c r="K63" s="213"/>
      <c r="L63" s="6"/>
      <c r="M63" s="6"/>
      <c r="N63" s="6"/>
      <c r="O63" s="6"/>
      <c r="P63" s="6"/>
      <c r="Q63" s="6"/>
      <c r="R63" s="16"/>
      <c r="S63" s="6"/>
      <c r="T63" s="6"/>
      <c r="X63" s="6"/>
      <c r="Y63" s="6"/>
      <c r="Z63" s="6"/>
    </row>
    <row r="64" spans="1:26" ht="15" customHeight="1" x14ac:dyDescent="0.2">
      <c r="A64" s="189" t="s">
        <v>107</v>
      </c>
      <c r="B64" s="190">
        <v>0.875</v>
      </c>
      <c r="C64" s="191" t="s">
        <v>57</v>
      </c>
      <c r="D64" s="192" t="str">
        <f>IF(COUNTBLANK(E56:G56)&gt;0,"Winnaar 1/8 F 4",IF(SUM(E56+J56)&gt;SUM(G56+K56),D56,H56))</f>
        <v>Winnaar 1/8 F 4</v>
      </c>
      <c r="E64" s="193"/>
      <c r="F64" s="214" t="s">
        <v>4</v>
      </c>
      <c r="G64" s="193"/>
      <c r="H64" s="195" t="str">
        <f>IF(COUNTBLANK(E60:G60)&gt;0,"Winnaar 1/8 F 8",IF(SUM(E60+J60)&gt;SUM(G60+K60),D60,H60))</f>
        <v>Winnaar 1/8 F 8</v>
      </c>
      <c r="I64" s="195" t="s">
        <v>111</v>
      </c>
      <c r="J64" s="215"/>
      <c r="K64" s="215"/>
      <c r="L64" s="6"/>
      <c r="M64" s="6"/>
      <c r="N64" s="6"/>
      <c r="O64" s="6"/>
      <c r="P64" s="6"/>
      <c r="Q64" s="6"/>
      <c r="R64" s="16"/>
      <c r="S64" s="6"/>
      <c r="T64" s="6"/>
      <c r="X64" s="6"/>
      <c r="Y64" s="6"/>
      <c r="Z64" s="6"/>
    </row>
    <row r="65" spans="1:26" ht="15" customHeight="1" x14ac:dyDescent="0.2">
      <c r="A65" s="203" t="s">
        <v>108</v>
      </c>
      <c r="B65" s="209">
        <v>0.875</v>
      </c>
      <c r="C65" s="210" t="s">
        <v>76</v>
      </c>
      <c r="D65" s="206" t="str">
        <f>IF(COUNTBLANK(E61:G61)&gt;0,"Winnaar 1/4 F 1",IF(SUM(E61+J61)&gt;SUM(G61+K61),D61,H61))</f>
        <v>Winnaar 1/4 F 1</v>
      </c>
      <c r="E65" s="207"/>
      <c r="F65" s="211" t="s">
        <v>4</v>
      </c>
      <c r="G65" s="207"/>
      <c r="H65" s="205" t="str">
        <f>IF(COUNTBLANK(E62:G62)&gt;0,"Winnaar 1/4 F 2",IF(SUM(E62+J62)&gt;SUM(G62+K62),D62,H62))</f>
        <v>Winnaar 1/4 F 2</v>
      </c>
      <c r="I65" s="205" t="s">
        <v>112</v>
      </c>
      <c r="J65" s="211"/>
      <c r="K65" s="211"/>
      <c r="T65" s="6"/>
      <c r="X65" s="6"/>
      <c r="Y65" s="6"/>
      <c r="Z65" s="6"/>
    </row>
    <row r="66" spans="1:26" ht="15" customHeight="1" x14ac:dyDescent="0.2">
      <c r="A66" s="189" t="s">
        <v>109</v>
      </c>
      <c r="B66" s="190">
        <v>0.875</v>
      </c>
      <c r="C66" s="191" t="s">
        <v>65</v>
      </c>
      <c r="D66" s="192" t="str">
        <f>IF(COUNTBLANK(E63:G63)&gt;0,"Winnaar 1/4 F 3",IF(SUM(E63+J63)&gt;SUM(G63+K63),D63,H63))</f>
        <v>Winnaar 1/4 F 3</v>
      </c>
      <c r="E66" s="193"/>
      <c r="F66" s="214" t="s">
        <v>4</v>
      </c>
      <c r="G66" s="193"/>
      <c r="H66" s="195" t="str">
        <f>IF(COUNTBLANK(E64:G64)&gt;0,"Winnaar 1/4 F 4",IF(SUM(E64+J64)&gt;SUM(G64+K64),D64,H64))</f>
        <v>Winnaar 1/4 F 4</v>
      </c>
      <c r="I66" s="195" t="s">
        <v>112</v>
      </c>
      <c r="J66" s="214"/>
      <c r="K66" s="214"/>
      <c r="T66" s="6"/>
      <c r="X66" s="6"/>
      <c r="Y66" s="6"/>
      <c r="Z66" s="6"/>
    </row>
    <row r="67" spans="1:26" ht="15" customHeight="1" x14ac:dyDescent="0.2">
      <c r="A67" s="225" t="s">
        <v>110</v>
      </c>
      <c r="B67" s="226">
        <v>0.875</v>
      </c>
      <c r="C67" s="227" t="s">
        <v>73</v>
      </c>
      <c r="D67" s="228" t="str">
        <f>IF(COUNTBLANK(E65:G65)&gt;0,"Winnaar 1/2 F 1",IF(SUM(E65+J65)&gt;SUM(G65+K65),D65,H65))</f>
        <v>Winnaar 1/2 F 1</v>
      </c>
      <c r="E67" s="229"/>
      <c r="F67" s="230" t="s">
        <v>4</v>
      </c>
      <c r="G67" s="229"/>
      <c r="H67" s="231" t="str">
        <f>IF(COUNTBLANK(E66:G66)&gt;0,"Winnaar 1/2 F 2",IF(SUM(E66+J66)&gt;SUM(G66+K66),D66,H66))</f>
        <v>Winnaar 1/2 F 2</v>
      </c>
      <c r="I67" s="231" t="s">
        <v>32</v>
      </c>
      <c r="J67" s="230"/>
      <c r="K67" s="230"/>
      <c r="T67" s="6"/>
      <c r="X67" s="6"/>
      <c r="Y67" s="6"/>
      <c r="Z67" s="6"/>
    </row>
    <row r="68" spans="1:26" ht="15" customHeight="1" thickBot="1" x14ac:dyDescent="0.25">
      <c r="J68" s="12"/>
      <c r="K68" s="12"/>
      <c r="T68" s="6"/>
      <c r="X68" s="110"/>
      <c r="Y68" s="110"/>
      <c r="Z68" s="110"/>
    </row>
    <row r="69" spans="1:26" ht="18" customHeight="1" thickTop="1" thickBot="1" x14ac:dyDescent="0.25">
      <c r="B69" s="156" t="s">
        <v>113</v>
      </c>
      <c r="C69" s="157"/>
      <c r="D69" s="157"/>
      <c r="E69" s="157"/>
      <c r="F69" s="157"/>
      <c r="G69" s="157"/>
      <c r="H69" s="158"/>
      <c r="J69" s="12"/>
      <c r="K69" s="12"/>
      <c r="T69" s="6"/>
      <c r="X69" s="6"/>
      <c r="Y69" s="6"/>
      <c r="Z69" s="6"/>
    </row>
    <row r="70" spans="1:26" ht="4.5" customHeight="1" thickTop="1" thickBot="1" x14ac:dyDescent="0.25">
      <c r="B70" s="102"/>
      <c r="C70" s="103"/>
      <c r="D70" s="103"/>
      <c r="E70" s="103"/>
      <c r="F70" s="103"/>
      <c r="G70" s="103"/>
      <c r="H70" s="103"/>
      <c r="J70" s="7"/>
      <c r="K70" s="7"/>
    </row>
    <row r="71" spans="1:26" ht="24.75" customHeight="1" thickTop="1" thickBot="1" x14ac:dyDescent="0.25">
      <c r="B71" s="153" t="str">
        <f>IF(COUNTBLANK(E67:G67)&gt;0,"Kampioen",IF(SUM(E67+J67)&gt;SUM(G67+K67),D67,H67))</f>
        <v>Kampioen</v>
      </c>
      <c r="C71" s="154"/>
      <c r="D71" s="154"/>
      <c r="E71" s="154"/>
      <c r="F71" s="154"/>
      <c r="G71" s="154"/>
      <c r="H71" s="155"/>
      <c r="J71" s="15"/>
      <c r="K71" s="15"/>
      <c r="X71" s="110"/>
      <c r="Y71" s="110"/>
      <c r="Z71" s="110"/>
    </row>
    <row r="72" spans="1:26" ht="15" customHeight="1" thickTop="1" x14ac:dyDescent="0.2">
      <c r="J72" s="15"/>
      <c r="K72" s="15"/>
      <c r="Y72" s="6"/>
    </row>
    <row r="73" spans="1:26" ht="15" customHeight="1" x14ac:dyDescent="0.2">
      <c r="J73" s="15"/>
      <c r="K73" s="15"/>
      <c r="Y73" s="6"/>
    </row>
    <row r="74" spans="1:26" ht="15" customHeight="1" x14ac:dyDescent="0.2">
      <c r="J74" s="15"/>
      <c r="K74" s="15"/>
      <c r="Y74" s="6"/>
    </row>
    <row r="75" spans="1:26" ht="15" customHeight="1" x14ac:dyDescent="0.2">
      <c r="J75" s="15"/>
      <c r="K75" s="15"/>
      <c r="Y75" s="6"/>
    </row>
    <row r="76" spans="1:26" ht="15" customHeight="1" x14ac:dyDescent="0.2">
      <c r="J76" s="6"/>
      <c r="K76" s="6"/>
      <c r="Y76" s="6"/>
    </row>
    <row r="77" spans="1:26" ht="15" customHeight="1" x14ac:dyDescent="0.2">
      <c r="J77" s="6"/>
      <c r="K77" s="6"/>
      <c r="Y77" s="6"/>
    </row>
    <row r="78" spans="1:26" ht="15" customHeight="1" x14ac:dyDescent="0.2"/>
    <row r="79" spans="1:26" ht="15" customHeight="1" x14ac:dyDescent="0.2"/>
    <row r="80" spans="1:26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protectedRanges>
    <protectedRange sqref="E26:E31 G26:G31" name="Range4"/>
    <protectedRange sqref="G20:G25 E20:E25" name="Range3"/>
    <protectedRange sqref="E38:E43 G14:G19 E14:E19 G38:G43" name="Range2"/>
    <protectedRange sqref="E32:E37 E8:E13 G8:G13 G32:G37" name="Range1"/>
    <protectedRange sqref="E57:E58 E60:E61 E63:E64 C54:C55 C57:C58 C60:C61 C63:C64 E54:E55" name="Range1_1"/>
  </protectedRanges>
  <mergeCells count="58">
    <mergeCell ref="X6:X7"/>
    <mergeCell ref="Y6:Y7"/>
    <mergeCell ref="U6:U7"/>
    <mergeCell ref="V6:V7"/>
    <mergeCell ref="D1:I2"/>
    <mergeCell ref="D3:D4"/>
    <mergeCell ref="R41:R42"/>
    <mergeCell ref="S41:S42"/>
    <mergeCell ref="A51:K52"/>
    <mergeCell ref="Q34:Q35"/>
    <mergeCell ref="R34:R35"/>
    <mergeCell ref="S34:S35"/>
    <mergeCell ref="L27:L28"/>
    <mergeCell ref="M27:M28"/>
    <mergeCell ref="N27:N28"/>
    <mergeCell ref="O27:O28"/>
    <mergeCell ref="P27:P28"/>
    <mergeCell ref="Q27:Q28"/>
    <mergeCell ref="S13:S14"/>
    <mergeCell ref="L20:L21"/>
    <mergeCell ref="B69:H69"/>
    <mergeCell ref="P41:P42"/>
    <mergeCell ref="Q41:Q42"/>
    <mergeCell ref="R27:R28"/>
    <mergeCell ref="S27:S28"/>
    <mergeCell ref="L34:L35"/>
    <mergeCell ref="M34:M35"/>
    <mergeCell ref="N34:N35"/>
    <mergeCell ref="O34:O35"/>
    <mergeCell ref="P34:P35"/>
    <mergeCell ref="M20:M21"/>
    <mergeCell ref="N20:N21"/>
    <mergeCell ref="B71:H71"/>
    <mergeCell ref="L41:L42"/>
    <mergeCell ref="M41:M42"/>
    <mergeCell ref="N41:N42"/>
    <mergeCell ref="O41:O42"/>
    <mergeCell ref="O20:O21"/>
    <mergeCell ref="P20:P21"/>
    <mergeCell ref="Q20:Q21"/>
    <mergeCell ref="R20:R21"/>
    <mergeCell ref="S20:S21"/>
    <mergeCell ref="Q6:Q7"/>
    <mergeCell ref="R6:R7"/>
    <mergeCell ref="S6:S7"/>
    <mergeCell ref="Q13:Q14"/>
    <mergeCell ref="R13:R14"/>
    <mergeCell ref="L13:L14"/>
    <mergeCell ref="M13:M14"/>
    <mergeCell ref="N13:N14"/>
    <mergeCell ref="O13:O14"/>
    <mergeCell ref="P13:P14"/>
    <mergeCell ref="P6:P7"/>
    <mergeCell ref="A6:I7"/>
    <mergeCell ref="L6:L7"/>
    <mergeCell ref="M6:M7"/>
    <mergeCell ref="N6:N7"/>
    <mergeCell ref="O6:O7"/>
  </mergeCells>
  <pageMargins left="0.74803149606299213" right="0.74803149606299213" top="0.98425196850393704" bottom="0.98425196850393704" header="0.51181102362204722" footer="0.51181102362204722"/>
  <pageSetup scale="75" fitToHeight="0" orientation="portrait" horizontalDpi="360" verticalDpi="300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topLeftCell="B1" zoomScaleNormal="100" zoomScaleSheetLayoutView="100" workbookViewId="0">
      <selection activeCell="Y8" sqref="Y8"/>
    </sheetView>
  </sheetViews>
  <sheetFormatPr defaultColWidth="8.85546875" defaultRowHeight="12.75" x14ac:dyDescent="0.2"/>
  <cols>
    <col min="1" max="1" width="13.5703125" style="1" bestFit="1" customWidth="1"/>
    <col min="2" max="2" width="4.85546875" style="5" bestFit="1" customWidth="1"/>
    <col min="3" max="3" width="13.7109375" style="1" bestFit="1" customWidth="1"/>
    <col min="4" max="4" width="12.28515625" style="1" customWidth="1"/>
    <col min="5" max="5" width="2.42578125" style="1" customWidth="1"/>
    <col min="6" max="6" width="3.140625" style="1" customWidth="1"/>
    <col min="7" max="7" width="2.42578125" style="1" customWidth="1"/>
    <col min="8" max="8" width="12.28515625" style="1" customWidth="1"/>
    <col min="9" max="9" width="7.5703125" style="1" bestFit="1" customWidth="1"/>
    <col min="10" max="11" width="2.42578125" style="1" customWidth="1"/>
    <col min="12" max="12" width="19.42578125" style="1" bestFit="1" customWidth="1"/>
    <col min="13" max="18" width="4.7109375" style="1" customWidth="1"/>
    <col min="19" max="19" width="4.7109375" style="2" customWidth="1"/>
    <col min="20" max="20" width="1.7109375" style="1" customWidth="1"/>
    <col min="21" max="21" width="7.28515625" style="1" bestFit="1" customWidth="1"/>
    <col min="22" max="22" width="10.7109375" style="1" bestFit="1" customWidth="1"/>
    <col min="23" max="23" width="8.85546875" style="1"/>
    <col min="24" max="24" width="16.5703125" style="1" bestFit="1" customWidth="1"/>
    <col min="25" max="16384" width="8.85546875" style="1"/>
  </cols>
  <sheetData>
    <row r="1" spans="1:25" x14ac:dyDescent="0.2">
      <c r="B1" s="107"/>
      <c r="C1" s="108" t="s">
        <v>115</v>
      </c>
      <c r="D1" s="163" t="s">
        <v>119</v>
      </c>
      <c r="E1" s="163"/>
      <c r="F1" s="163"/>
      <c r="G1" s="163"/>
      <c r="H1" s="163"/>
      <c r="I1" s="163"/>
    </row>
    <row r="2" spans="1:25" x14ac:dyDescent="0.2">
      <c r="D2" s="163"/>
      <c r="E2" s="163"/>
      <c r="F2" s="163"/>
      <c r="G2" s="163"/>
      <c r="H2" s="163"/>
      <c r="I2" s="163"/>
    </row>
    <row r="3" spans="1:25" x14ac:dyDescent="0.2">
      <c r="C3" s="108" t="s">
        <v>116</v>
      </c>
      <c r="D3" s="170"/>
      <c r="E3" s="170"/>
      <c r="F3" s="170"/>
      <c r="G3" s="170"/>
      <c r="H3" s="170"/>
      <c r="I3" s="170"/>
    </row>
    <row r="4" spans="1:25" x14ac:dyDescent="0.2">
      <c r="D4" s="170"/>
      <c r="E4" s="170"/>
      <c r="F4" s="170"/>
      <c r="G4" s="170"/>
      <c r="H4" s="170"/>
      <c r="I4" s="170"/>
    </row>
    <row r="5" spans="1:25" ht="13.5" thickBot="1" x14ac:dyDescent="0.25"/>
    <row r="6" spans="1:25" ht="18.75" customHeight="1" x14ac:dyDescent="0.2">
      <c r="A6" s="143" t="s">
        <v>55</v>
      </c>
      <c r="B6" s="144"/>
      <c r="C6" s="144"/>
      <c r="D6" s="144"/>
      <c r="E6" s="144"/>
      <c r="F6" s="144"/>
      <c r="G6" s="144"/>
      <c r="H6" s="144"/>
      <c r="I6" s="145"/>
      <c r="J6" s="6"/>
      <c r="K6" s="6"/>
      <c r="L6" s="149" t="s">
        <v>46</v>
      </c>
      <c r="M6" s="141" t="s">
        <v>40</v>
      </c>
      <c r="N6" s="141" t="s">
        <v>1</v>
      </c>
      <c r="O6" s="141" t="s">
        <v>41</v>
      </c>
      <c r="P6" s="141" t="s">
        <v>42</v>
      </c>
      <c r="Q6" s="141" t="s">
        <v>49</v>
      </c>
      <c r="R6" s="141" t="s">
        <v>50</v>
      </c>
      <c r="S6" s="151" t="s">
        <v>51</v>
      </c>
      <c r="V6" s="159" t="s">
        <v>114</v>
      </c>
      <c r="X6" s="161" t="s">
        <v>118</v>
      </c>
      <c r="Y6" s="159" t="s">
        <v>114</v>
      </c>
    </row>
    <row r="7" spans="1:25" ht="13.5" thickBot="1" x14ac:dyDescent="0.25">
      <c r="A7" s="146"/>
      <c r="B7" s="147"/>
      <c r="C7" s="147"/>
      <c r="D7" s="147"/>
      <c r="E7" s="147"/>
      <c r="F7" s="147"/>
      <c r="G7" s="147"/>
      <c r="H7" s="147"/>
      <c r="I7" s="148"/>
      <c r="J7" s="6"/>
      <c r="K7" s="6"/>
      <c r="L7" s="150"/>
      <c r="M7" s="142"/>
      <c r="N7" s="142"/>
      <c r="O7" s="142"/>
      <c r="P7" s="142"/>
      <c r="Q7" s="142"/>
      <c r="R7" s="142"/>
      <c r="S7" s="152"/>
      <c r="V7" s="160"/>
      <c r="X7" s="162"/>
      <c r="Y7" s="160"/>
    </row>
    <row r="8" spans="1:25" ht="15" customHeight="1" x14ac:dyDescent="0.2">
      <c r="A8" s="18" t="s">
        <v>56</v>
      </c>
      <c r="B8" s="19">
        <v>0.875</v>
      </c>
      <c r="C8" s="20" t="s">
        <v>57</v>
      </c>
      <c r="D8" s="21" t="s">
        <v>31</v>
      </c>
      <c r="E8" s="66">
        <v>2</v>
      </c>
      <c r="F8" s="28" t="s">
        <v>4</v>
      </c>
      <c r="G8" s="66">
        <v>1</v>
      </c>
      <c r="H8" s="31" t="s">
        <v>58</v>
      </c>
      <c r="I8" s="32" t="s">
        <v>46</v>
      </c>
      <c r="J8" s="7"/>
      <c r="K8" s="7"/>
      <c r="L8" s="78" t="str">
        <f>Calculaties!BX4</f>
        <v>Frankrijk</v>
      </c>
      <c r="M8" s="8">
        <f>Calculaties!BY4</f>
        <v>0</v>
      </c>
      <c r="N8" s="8">
        <f>Calculaties!BZ4</f>
        <v>0</v>
      </c>
      <c r="O8" s="8">
        <f>Calculaties!CA4</f>
        <v>0</v>
      </c>
      <c r="P8" s="8">
        <f>Calculaties!CB4</f>
        <v>0</v>
      </c>
      <c r="Q8" s="8">
        <f>Calculaties!CC4</f>
        <v>0</v>
      </c>
      <c r="R8" s="8">
        <f>Calculaties!CD4</f>
        <v>0</v>
      </c>
      <c r="S8" s="79">
        <f>Calculaties!CE4</f>
        <v>0</v>
      </c>
      <c r="V8" s="106">
        <f>IF(AND(E8=Uitslagen!E8,G8=Uitslagen!G8),5,IF(AND(E8=G8,Uitslagen!E8=Uitslagen!G8),3,IF(AND(E8&lt;G8,Uitslagen!E8&lt;Uitslagen!G8),3,IF(AND(E8&gt;G8,Uitslagen!E8&gt;Uitslagen!G8),3,0))))</f>
        <v>5</v>
      </c>
      <c r="X8" s="129" t="s">
        <v>122</v>
      </c>
      <c r="Y8" s="124">
        <f>VLOOKUP(X8,Uitslagen!U8:V50,2,0)</f>
        <v>3</v>
      </c>
    </row>
    <row r="9" spans="1:25" ht="15" customHeight="1" x14ac:dyDescent="0.2">
      <c r="A9" s="22" t="s">
        <v>59</v>
      </c>
      <c r="B9" s="23">
        <v>0.625</v>
      </c>
      <c r="C9" s="24" t="s">
        <v>60</v>
      </c>
      <c r="D9" s="25" t="s">
        <v>61</v>
      </c>
      <c r="E9" s="67">
        <v>5</v>
      </c>
      <c r="F9" s="29" t="s">
        <v>4</v>
      </c>
      <c r="G9" s="67">
        <v>0</v>
      </c>
      <c r="H9" s="33" t="s">
        <v>36</v>
      </c>
      <c r="I9" s="34" t="s">
        <v>46</v>
      </c>
      <c r="J9" s="9"/>
      <c r="K9" s="9"/>
      <c r="L9" s="80" t="str">
        <f>Calculaties!BX5</f>
        <v>Roemnië</v>
      </c>
      <c r="M9" s="10">
        <f>Calculaties!BY5</f>
        <v>0</v>
      </c>
      <c r="N9" s="10">
        <f>Calculaties!BZ5</f>
        <v>0</v>
      </c>
      <c r="O9" s="10">
        <f>Calculaties!CA5</f>
        <v>0</v>
      </c>
      <c r="P9" s="10">
        <f>Calculaties!CB5</f>
        <v>0</v>
      </c>
      <c r="Q9" s="10">
        <f>Calculaties!CC5</f>
        <v>0</v>
      </c>
      <c r="R9" s="10">
        <f>Calculaties!CD5</f>
        <v>0</v>
      </c>
      <c r="S9" s="81">
        <f>Calculaties!CE5</f>
        <v>0</v>
      </c>
      <c r="V9" s="104">
        <f>IF(AND(E9=Uitslagen!E9,G9=Uitslagen!G9),5,IF(AND(E9=G9,Uitslagen!E9=Uitslagen!G9),3,IF(AND(E9&lt;G9,Uitslagen!E9&lt;Uitslagen!G9),3,IF(AND(E9&gt;G9,Uitslagen!E9&gt;Uitslagen!G9),3,0))))</f>
        <v>5</v>
      </c>
      <c r="X9" s="130" t="s">
        <v>120</v>
      </c>
      <c r="Y9" s="127">
        <f>VLOOKUP(X9,Uitslagen!$U$8:$V$41,2,0)</f>
        <v>5</v>
      </c>
    </row>
    <row r="10" spans="1:25" ht="15" customHeight="1" thickBot="1" x14ac:dyDescent="0.25">
      <c r="A10" s="22" t="s">
        <v>72</v>
      </c>
      <c r="B10" s="23">
        <v>0.75</v>
      </c>
      <c r="C10" s="24" t="s">
        <v>73</v>
      </c>
      <c r="D10" s="25" t="s">
        <v>74</v>
      </c>
      <c r="E10" s="67">
        <v>1</v>
      </c>
      <c r="F10" s="29" t="s">
        <v>4</v>
      </c>
      <c r="G10" s="67">
        <v>1</v>
      </c>
      <c r="H10" s="33" t="s">
        <v>36</v>
      </c>
      <c r="I10" s="34" t="s">
        <v>46</v>
      </c>
      <c r="J10" s="9"/>
      <c r="K10" s="9"/>
      <c r="L10" s="82" t="str">
        <f>Calculaties!BX6</f>
        <v>Albanië</v>
      </c>
      <c r="M10" s="11">
        <f>Calculaties!BY6</f>
        <v>0</v>
      </c>
      <c r="N10" s="11">
        <f>Calculaties!BZ6</f>
        <v>0</v>
      </c>
      <c r="O10" s="11">
        <f>Calculaties!CA6</f>
        <v>0</v>
      </c>
      <c r="P10" s="11">
        <f>Calculaties!CB6</f>
        <v>0</v>
      </c>
      <c r="Q10" s="11">
        <f>Calculaties!CC6</f>
        <v>0</v>
      </c>
      <c r="R10" s="11">
        <f>Calculaties!CD6</f>
        <v>0</v>
      </c>
      <c r="S10" s="83">
        <f>Calculaties!CE6</f>
        <v>0</v>
      </c>
      <c r="V10" s="104">
        <f>IF(AND(E10=Uitslagen!E10,G10=Uitslagen!G10),5,IF(AND(E10=G10,Uitslagen!E10=Uitslagen!G10),3,IF(AND(E10&lt;G10,Uitslagen!E10&lt;Uitslagen!G10),3,IF(AND(E10&gt;G10,Uitslagen!E10&gt;Uitslagen!G10),3,0))))</f>
        <v>5</v>
      </c>
      <c r="X10" s="131" t="s">
        <v>123</v>
      </c>
      <c r="Y10" s="128">
        <f>VLOOKUP(X10,Uitslagen!$U$8:$V$41,2,0)</f>
        <v>1</v>
      </c>
    </row>
    <row r="11" spans="1:25" ht="15" customHeight="1" thickBot="1" x14ac:dyDescent="0.25">
      <c r="A11" s="22" t="s">
        <v>72</v>
      </c>
      <c r="B11" s="23">
        <v>0.875</v>
      </c>
      <c r="C11" s="24" t="s">
        <v>65</v>
      </c>
      <c r="D11" s="25" t="s">
        <v>31</v>
      </c>
      <c r="E11" s="67">
        <v>0</v>
      </c>
      <c r="F11" s="29" t="s">
        <v>4</v>
      </c>
      <c r="G11" s="67">
        <v>0</v>
      </c>
      <c r="H11" s="33" t="s">
        <v>61</v>
      </c>
      <c r="I11" s="34" t="s">
        <v>46</v>
      </c>
      <c r="J11" s="9"/>
      <c r="K11" s="9"/>
      <c r="L11" s="84" t="str">
        <f>Calculaties!BX7</f>
        <v>Zwitserland</v>
      </c>
      <c r="M11" s="85">
        <f>Calculaties!BY7</f>
        <v>0</v>
      </c>
      <c r="N11" s="85">
        <f>Calculaties!BZ7</f>
        <v>0</v>
      </c>
      <c r="O11" s="85">
        <f>Calculaties!CA7</f>
        <v>0</v>
      </c>
      <c r="P11" s="85">
        <f>Calculaties!CB7</f>
        <v>0</v>
      </c>
      <c r="Q11" s="85">
        <f>Calculaties!CC7</f>
        <v>0</v>
      </c>
      <c r="R11" s="85">
        <f>Calculaties!CD7</f>
        <v>0</v>
      </c>
      <c r="S11" s="86">
        <f>Calculaties!CE7</f>
        <v>0</v>
      </c>
      <c r="T11" s="6"/>
      <c r="U11" s="6"/>
      <c r="V11" s="104">
        <f>IF(AND(E11=Uitslagen!E11,G11=Uitslagen!G11),5,IF(AND(E11=G11,Uitslagen!E11=Uitslagen!G11),3,IF(AND(E11&lt;G11,Uitslagen!E11&lt;Uitslagen!G11),3,IF(AND(E11&gt;G11,Uitslagen!E11&gt;Uitslagen!G11),3,0))))</f>
        <v>5</v>
      </c>
    </row>
    <row r="12" spans="1:25" ht="15" customHeight="1" thickBot="1" x14ac:dyDescent="0.25">
      <c r="A12" s="22" t="s">
        <v>75</v>
      </c>
      <c r="B12" s="23">
        <v>0.875</v>
      </c>
      <c r="C12" s="24" t="s">
        <v>76</v>
      </c>
      <c r="D12" s="25" t="s">
        <v>74</v>
      </c>
      <c r="E12" s="67">
        <v>6</v>
      </c>
      <c r="F12" s="29" t="s">
        <v>4</v>
      </c>
      <c r="G12" s="67">
        <v>5</v>
      </c>
      <c r="H12" s="33" t="s">
        <v>61</v>
      </c>
      <c r="I12" s="34" t="s">
        <v>46</v>
      </c>
      <c r="J12" s="9"/>
      <c r="K12" s="9"/>
      <c r="L12" s="12"/>
      <c r="M12" s="13"/>
      <c r="N12" s="13"/>
      <c r="O12" s="13"/>
      <c r="P12" s="13"/>
      <c r="Q12" s="13"/>
      <c r="R12" s="13"/>
      <c r="S12" s="13"/>
      <c r="T12" s="6"/>
      <c r="U12" s="6"/>
      <c r="V12" s="104">
        <f>IF(AND(E12=Uitslagen!E12,G12=Uitslagen!G12),5,IF(AND(E12=G12,Uitslagen!E12=Uitslagen!G12),3,IF(AND(E12&lt;G12,Uitslagen!E12&lt;Uitslagen!G12),3,IF(AND(E12&gt;G12,Uitslagen!E12&gt;Uitslagen!G12),3,0))))</f>
        <v>5</v>
      </c>
      <c r="X12" s="110" t="s">
        <v>117</v>
      </c>
      <c r="Y12" s="132">
        <f>SUM(Y8:Y10)</f>
        <v>9</v>
      </c>
    </row>
    <row r="13" spans="1:25" ht="15" customHeight="1" x14ac:dyDescent="0.2">
      <c r="A13" s="42" t="s">
        <v>75</v>
      </c>
      <c r="B13" s="43">
        <v>0.875</v>
      </c>
      <c r="C13" s="44" t="s">
        <v>70</v>
      </c>
      <c r="D13" s="45" t="s">
        <v>36</v>
      </c>
      <c r="E13" s="68">
        <v>1</v>
      </c>
      <c r="F13" s="46" t="s">
        <v>4</v>
      </c>
      <c r="G13" s="68">
        <v>3</v>
      </c>
      <c r="H13" s="47" t="s">
        <v>31</v>
      </c>
      <c r="I13" s="48" t="s">
        <v>46</v>
      </c>
      <c r="J13" s="9"/>
      <c r="K13" s="9"/>
      <c r="L13" s="149" t="s">
        <v>43</v>
      </c>
      <c r="M13" s="141" t="s">
        <v>40</v>
      </c>
      <c r="N13" s="141" t="s">
        <v>1</v>
      </c>
      <c r="O13" s="141" t="s">
        <v>41</v>
      </c>
      <c r="P13" s="141" t="s">
        <v>42</v>
      </c>
      <c r="Q13" s="141" t="s">
        <v>49</v>
      </c>
      <c r="R13" s="141" t="s">
        <v>50</v>
      </c>
      <c r="S13" s="151" t="s">
        <v>51</v>
      </c>
      <c r="T13" s="6"/>
      <c r="U13" s="6"/>
      <c r="V13" s="104">
        <f>IF(AND(E13=Uitslagen!E13,G13=Uitslagen!G13),5,IF(AND(E13=G13,Uitslagen!E13=Uitslagen!G13),3,IF(AND(E13&lt;G13,Uitslagen!E13&lt;Uitslagen!G13),3,IF(AND(E13&gt;G13,Uitslagen!E13&gt;Uitslagen!G13),3,0))))</f>
        <v>5</v>
      </c>
    </row>
    <row r="14" spans="1:25" ht="15" customHeight="1" thickBot="1" x14ac:dyDescent="0.25">
      <c r="A14" s="50" t="s">
        <v>59</v>
      </c>
      <c r="B14" s="51">
        <v>0.75</v>
      </c>
      <c r="C14" s="52" t="s">
        <v>62</v>
      </c>
      <c r="D14" s="53" t="s">
        <v>63</v>
      </c>
      <c r="E14" s="69">
        <v>2</v>
      </c>
      <c r="F14" s="54" t="s">
        <v>4</v>
      </c>
      <c r="G14" s="69">
        <v>1</v>
      </c>
      <c r="H14" s="55" t="s">
        <v>64</v>
      </c>
      <c r="I14" s="56" t="s">
        <v>43</v>
      </c>
      <c r="J14" s="9"/>
      <c r="K14" s="9"/>
      <c r="L14" s="150"/>
      <c r="M14" s="142"/>
      <c r="N14" s="142"/>
      <c r="O14" s="142"/>
      <c r="P14" s="142"/>
      <c r="Q14" s="142"/>
      <c r="R14" s="142"/>
      <c r="S14" s="152"/>
      <c r="T14" s="6"/>
      <c r="U14" s="6"/>
      <c r="V14" s="104">
        <f>IF(AND(E14=Uitslagen!E14,G14=Uitslagen!G14),5,IF(AND(E14=G14,Uitslagen!E14=Uitslagen!G14),3,IF(AND(E14&lt;G14,Uitslagen!E14&lt;Uitslagen!G14),3,IF(AND(E14&gt;G14,Uitslagen!E14&gt;Uitslagen!G14),3,0))))</f>
        <v>5</v>
      </c>
    </row>
    <row r="15" spans="1:25" ht="15" customHeight="1" x14ac:dyDescent="0.2">
      <c r="A15" s="22" t="s">
        <v>59</v>
      </c>
      <c r="B15" s="27">
        <v>0.875</v>
      </c>
      <c r="C15" s="24" t="s">
        <v>65</v>
      </c>
      <c r="D15" s="25" t="s">
        <v>34</v>
      </c>
      <c r="E15" s="67">
        <v>5</v>
      </c>
      <c r="F15" s="29" t="s">
        <v>4</v>
      </c>
      <c r="G15" s="67">
        <v>0</v>
      </c>
      <c r="H15" s="33" t="s">
        <v>54</v>
      </c>
      <c r="I15" s="34" t="s">
        <v>43</v>
      </c>
      <c r="J15" s="14"/>
      <c r="K15" s="14"/>
      <c r="L15" s="78" t="str">
        <f>Calculaties!BX14</f>
        <v>Wales</v>
      </c>
      <c r="M15" s="8">
        <f>Calculaties!BY14</f>
        <v>0</v>
      </c>
      <c r="N15" s="8">
        <f>Calculaties!BZ14</f>
        <v>0</v>
      </c>
      <c r="O15" s="8">
        <f>Calculaties!CA14</f>
        <v>0</v>
      </c>
      <c r="P15" s="8">
        <f>Calculaties!CB14</f>
        <v>0</v>
      </c>
      <c r="Q15" s="8">
        <f>Calculaties!CC14</f>
        <v>0</v>
      </c>
      <c r="R15" s="8">
        <f>Calculaties!CD14</f>
        <v>0</v>
      </c>
      <c r="S15" s="79">
        <f>Calculaties!CE14</f>
        <v>0</v>
      </c>
      <c r="T15" s="6"/>
      <c r="U15" s="6"/>
      <c r="V15" s="104">
        <f>IF(AND(E15=Uitslagen!E15,G15=Uitslagen!G15),5,IF(AND(E15=G15,Uitslagen!E15=Uitslagen!G15),3,IF(AND(E15&lt;G15,Uitslagen!E15&lt;Uitslagen!G15),3,IF(AND(E15&gt;G15,Uitslagen!E15&gt;Uitslagen!G15),3,0))))</f>
        <v>5</v>
      </c>
    </row>
    <row r="16" spans="1:25" ht="15" customHeight="1" x14ac:dyDescent="0.2">
      <c r="A16" s="22" t="s">
        <v>72</v>
      </c>
      <c r="B16" s="27">
        <v>0.625</v>
      </c>
      <c r="C16" s="26" t="s">
        <v>70</v>
      </c>
      <c r="D16" s="25" t="s">
        <v>54</v>
      </c>
      <c r="E16" s="67">
        <v>1</v>
      </c>
      <c r="F16" s="29" t="s">
        <v>4</v>
      </c>
      <c r="G16" s="67">
        <v>1</v>
      </c>
      <c r="H16" s="33" t="s">
        <v>64</v>
      </c>
      <c r="I16" s="34" t="s">
        <v>43</v>
      </c>
      <c r="J16" s="12"/>
      <c r="K16" s="12"/>
      <c r="L16" s="80" t="str">
        <f>Calculaties!BX15</f>
        <v>Slowakijë</v>
      </c>
      <c r="M16" s="10">
        <f>Calculaties!BY15</f>
        <v>0</v>
      </c>
      <c r="N16" s="10">
        <f>Calculaties!BZ15</f>
        <v>0</v>
      </c>
      <c r="O16" s="10">
        <f>Calculaties!CA15</f>
        <v>0</v>
      </c>
      <c r="P16" s="10">
        <f>Calculaties!CB15</f>
        <v>0</v>
      </c>
      <c r="Q16" s="10">
        <f>Calculaties!CC15</f>
        <v>0</v>
      </c>
      <c r="R16" s="10">
        <f>Calculaties!CD15</f>
        <v>0</v>
      </c>
      <c r="S16" s="81">
        <f>Calculaties!CE15</f>
        <v>0</v>
      </c>
      <c r="T16" s="6"/>
      <c r="U16" s="6"/>
      <c r="V16" s="104">
        <f>IF(AND(E16=Uitslagen!E16,G16=Uitslagen!G16),5,IF(AND(E16=G16,Uitslagen!E16=Uitslagen!G16),3,IF(AND(E16&lt;G16,Uitslagen!E16&lt;Uitslagen!G16),3,IF(AND(E16&gt;G16,Uitslagen!E16&gt;Uitslagen!G16),3,0))))</f>
        <v>5</v>
      </c>
    </row>
    <row r="17" spans="1:22" ht="15" customHeight="1" x14ac:dyDescent="0.2">
      <c r="A17" s="22" t="s">
        <v>77</v>
      </c>
      <c r="B17" s="27">
        <v>0.625</v>
      </c>
      <c r="C17" s="26" t="s">
        <v>60</v>
      </c>
      <c r="D17" s="25" t="s">
        <v>34</v>
      </c>
      <c r="E17" s="67">
        <v>0</v>
      </c>
      <c r="F17" s="29" t="s">
        <v>4</v>
      </c>
      <c r="G17" s="67">
        <v>0</v>
      </c>
      <c r="H17" s="33" t="s">
        <v>63</v>
      </c>
      <c r="I17" s="34" t="s">
        <v>43</v>
      </c>
      <c r="J17" s="7"/>
      <c r="K17" s="7"/>
      <c r="L17" s="82" t="str">
        <f>Calculaties!BX16</f>
        <v>Engeland</v>
      </c>
      <c r="M17" s="11">
        <f>Calculaties!BY16</f>
        <v>0</v>
      </c>
      <c r="N17" s="11">
        <f>Calculaties!BZ16</f>
        <v>0</v>
      </c>
      <c r="O17" s="11">
        <f>Calculaties!CA16</f>
        <v>0</v>
      </c>
      <c r="P17" s="11">
        <f>Calculaties!CB16</f>
        <v>0</v>
      </c>
      <c r="Q17" s="11">
        <f>Calculaties!CC16</f>
        <v>0</v>
      </c>
      <c r="R17" s="11">
        <f>Calculaties!CD16</f>
        <v>0</v>
      </c>
      <c r="S17" s="83">
        <f>Calculaties!CE16</f>
        <v>0</v>
      </c>
      <c r="T17" s="6"/>
      <c r="U17" s="6"/>
      <c r="V17" s="104">
        <f>IF(AND(E17=Uitslagen!E17,G17=Uitslagen!G17),5,IF(AND(E17=G17,Uitslagen!E17=Uitslagen!G17),3,IF(AND(E17&lt;G17,Uitslagen!E17&lt;Uitslagen!G17),3,IF(AND(E17&gt;G17,Uitslagen!E17&gt;Uitslagen!G17),3,0))))</f>
        <v>5</v>
      </c>
    </row>
    <row r="18" spans="1:22" ht="15" customHeight="1" thickBot="1" x14ac:dyDescent="0.25">
      <c r="A18" s="22" t="s">
        <v>78</v>
      </c>
      <c r="B18" s="23">
        <v>0.875</v>
      </c>
      <c r="C18" s="26" t="s">
        <v>79</v>
      </c>
      <c r="D18" s="25" t="s">
        <v>64</v>
      </c>
      <c r="E18" s="67">
        <v>6</v>
      </c>
      <c r="F18" s="29" t="s">
        <v>4</v>
      </c>
      <c r="G18" s="67">
        <v>5</v>
      </c>
      <c r="H18" s="33" t="s">
        <v>34</v>
      </c>
      <c r="I18" s="34" t="s">
        <v>43</v>
      </c>
      <c r="J18" s="9"/>
      <c r="K18" s="9"/>
      <c r="L18" s="84" t="str">
        <f>Calculaties!BX17</f>
        <v>Rusland</v>
      </c>
      <c r="M18" s="85">
        <f>Calculaties!BY17</f>
        <v>0</v>
      </c>
      <c r="N18" s="85">
        <f>Calculaties!BZ17</f>
        <v>0</v>
      </c>
      <c r="O18" s="85">
        <f>Calculaties!CA17</f>
        <v>0</v>
      </c>
      <c r="P18" s="85">
        <f>Calculaties!CB17</f>
        <v>0</v>
      </c>
      <c r="Q18" s="85">
        <f>Calculaties!CC17</f>
        <v>0</v>
      </c>
      <c r="R18" s="85">
        <f>Calculaties!CD17</f>
        <v>0</v>
      </c>
      <c r="S18" s="86">
        <f>Calculaties!CE17</f>
        <v>0</v>
      </c>
      <c r="T18" s="6"/>
      <c r="U18" s="6"/>
      <c r="V18" s="104">
        <f>IF(AND(E18=Uitslagen!E18,G18=Uitslagen!G18),5,IF(AND(E18=G18,Uitslagen!E18=Uitslagen!G18),3,IF(AND(E18&lt;G18,Uitslagen!E18&lt;Uitslagen!G18),3,IF(AND(E18&gt;G18,Uitslagen!E18&gt;Uitslagen!G18),3,0))))</f>
        <v>5</v>
      </c>
    </row>
    <row r="19" spans="1:22" ht="15" customHeight="1" thickBot="1" x14ac:dyDescent="0.25">
      <c r="A19" s="42" t="s">
        <v>78</v>
      </c>
      <c r="B19" s="43">
        <v>0.875</v>
      </c>
      <c r="C19" s="57" t="s">
        <v>80</v>
      </c>
      <c r="D19" s="45" t="s">
        <v>54</v>
      </c>
      <c r="E19" s="68">
        <v>1</v>
      </c>
      <c r="F19" s="46" t="s">
        <v>4</v>
      </c>
      <c r="G19" s="68">
        <v>3</v>
      </c>
      <c r="H19" s="47" t="s">
        <v>63</v>
      </c>
      <c r="I19" s="48" t="s">
        <v>43</v>
      </c>
      <c r="J19" s="9"/>
      <c r="K19" s="9"/>
      <c r="L19" s="12"/>
      <c r="M19" s="13"/>
      <c r="N19" s="13"/>
      <c r="O19" s="13"/>
      <c r="P19" s="13"/>
      <c r="Q19" s="13"/>
      <c r="R19" s="13"/>
      <c r="S19" s="13"/>
      <c r="T19" s="6"/>
      <c r="U19" s="6"/>
      <c r="V19" s="104">
        <f>IF(AND(E19=Uitslagen!E19,G19=Uitslagen!G19),5,IF(AND(E19=G19,Uitslagen!E19=Uitslagen!G19),3,IF(AND(E19&lt;G19,Uitslagen!E19&lt;Uitslagen!G19),3,IF(AND(E19&gt;G19,Uitslagen!E19&gt;Uitslagen!G19),3,0))))</f>
        <v>5</v>
      </c>
    </row>
    <row r="20" spans="1:22" ht="15" customHeight="1" x14ac:dyDescent="0.2">
      <c r="A20" s="35" t="s">
        <v>66</v>
      </c>
      <c r="B20" s="36">
        <v>0.75</v>
      </c>
      <c r="C20" s="49" t="s">
        <v>67</v>
      </c>
      <c r="D20" s="38" t="s">
        <v>68</v>
      </c>
      <c r="E20" s="70">
        <v>2</v>
      </c>
      <c r="F20" s="39" t="s">
        <v>4</v>
      </c>
      <c r="G20" s="70">
        <v>1</v>
      </c>
      <c r="H20" s="40" t="s">
        <v>69</v>
      </c>
      <c r="I20" s="41" t="s">
        <v>45</v>
      </c>
      <c r="J20" s="9"/>
      <c r="K20" s="9"/>
      <c r="L20" s="149" t="s">
        <v>45</v>
      </c>
      <c r="M20" s="141" t="s">
        <v>40</v>
      </c>
      <c r="N20" s="141" t="s">
        <v>1</v>
      </c>
      <c r="O20" s="141" t="s">
        <v>41</v>
      </c>
      <c r="P20" s="141" t="s">
        <v>42</v>
      </c>
      <c r="Q20" s="141" t="s">
        <v>49</v>
      </c>
      <c r="R20" s="141" t="s">
        <v>50</v>
      </c>
      <c r="S20" s="151" t="s">
        <v>51</v>
      </c>
      <c r="T20" s="6"/>
      <c r="U20" s="6"/>
      <c r="V20" s="104">
        <f>IF(AND(E20=Uitslagen!E20,G20=Uitslagen!G20),5,IF(AND(E20=G20,Uitslagen!E20=Uitslagen!G20),3,IF(AND(E20&lt;G20,Uitslagen!E20&lt;Uitslagen!G20),3,IF(AND(E20&gt;G20,Uitslagen!E20&gt;Uitslagen!G20),3,0))))</f>
        <v>5</v>
      </c>
    </row>
    <row r="21" spans="1:22" ht="15" customHeight="1" thickBot="1" x14ac:dyDescent="0.25">
      <c r="A21" s="22" t="s">
        <v>66</v>
      </c>
      <c r="B21" s="27">
        <v>0.875</v>
      </c>
      <c r="C21" s="26" t="s">
        <v>70</v>
      </c>
      <c r="D21" s="25" t="s">
        <v>33</v>
      </c>
      <c r="E21" s="67">
        <v>5</v>
      </c>
      <c r="F21" s="29" t="s">
        <v>4</v>
      </c>
      <c r="G21" s="67">
        <v>0</v>
      </c>
      <c r="H21" s="33" t="s">
        <v>71</v>
      </c>
      <c r="I21" s="34" t="s">
        <v>45</v>
      </c>
      <c r="J21" s="9"/>
      <c r="K21" s="9"/>
      <c r="L21" s="150"/>
      <c r="M21" s="142"/>
      <c r="N21" s="142"/>
      <c r="O21" s="142"/>
      <c r="P21" s="142"/>
      <c r="Q21" s="142"/>
      <c r="R21" s="142"/>
      <c r="S21" s="152"/>
      <c r="T21" s="6"/>
      <c r="U21" s="6"/>
      <c r="V21" s="104">
        <f>IF(AND(E21=Uitslagen!E21,G21=Uitslagen!G21),5,IF(AND(E21=G21,Uitslagen!E21=Uitslagen!G21),3,IF(AND(E21&lt;G21,Uitslagen!E21&lt;Uitslagen!G21),3,IF(AND(E21&gt;G21,Uitslagen!E21&gt;Uitslagen!G21),3,0))))</f>
        <v>5</v>
      </c>
    </row>
    <row r="22" spans="1:22" ht="15" customHeight="1" x14ac:dyDescent="0.2">
      <c r="A22" s="22" t="s">
        <v>77</v>
      </c>
      <c r="B22" s="23">
        <v>0.75</v>
      </c>
      <c r="C22" s="26" t="s">
        <v>76</v>
      </c>
      <c r="D22" s="25" t="s">
        <v>71</v>
      </c>
      <c r="E22" s="67">
        <v>1</v>
      </c>
      <c r="F22" s="29" t="s">
        <v>4</v>
      </c>
      <c r="G22" s="67">
        <v>1</v>
      </c>
      <c r="H22" s="33" t="s">
        <v>69</v>
      </c>
      <c r="I22" s="34" t="s">
        <v>45</v>
      </c>
      <c r="J22" s="9"/>
      <c r="K22" s="9"/>
      <c r="L22" s="78" t="str">
        <f>Calculaties!BX24</f>
        <v>Polen</v>
      </c>
      <c r="M22" s="8">
        <f>Calculaties!BY24</f>
        <v>0</v>
      </c>
      <c r="N22" s="8">
        <f>Calculaties!BZ24</f>
        <v>0</v>
      </c>
      <c r="O22" s="8">
        <f>Calculaties!CA24</f>
        <v>0</v>
      </c>
      <c r="P22" s="8">
        <f>Calculaties!CB24</f>
        <v>0</v>
      </c>
      <c r="Q22" s="8">
        <f>Calculaties!CC24</f>
        <v>0</v>
      </c>
      <c r="R22" s="8">
        <f>Calculaties!CD24</f>
        <v>0</v>
      </c>
      <c r="S22" s="79">
        <f>Calculaties!CE24</f>
        <v>0</v>
      </c>
      <c r="T22" s="6"/>
      <c r="U22" s="6"/>
      <c r="V22" s="104">
        <f>IF(AND(E22=Uitslagen!E22,G22=Uitslagen!G22),5,IF(AND(E22=G22,Uitslagen!E22=Uitslagen!G22),3,IF(AND(E22&lt;G22,Uitslagen!E22&lt;Uitslagen!G22),3,IF(AND(E22&gt;G22,Uitslagen!E22&gt;Uitslagen!G22),3,0))))</f>
        <v>5</v>
      </c>
    </row>
    <row r="23" spans="1:22" ht="15" customHeight="1" x14ac:dyDescent="0.2">
      <c r="A23" s="22" t="s">
        <v>77</v>
      </c>
      <c r="B23" s="27">
        <v>0.875</v>
      </c>
      <c r="C23" s="26" t="s">
        <v>57</v>
      </c>
      <c r="D23" s="25" t="s">
        <v>33</v>
      </c>
      <c r="E23" s="67">
        <v>0</v>
      </c>
      <c r="F23" s="29" t="s">
        <v>4</v>
      </c>
      <c r="G23" s="67">
        <v>0</v>
      </c>
      <c r="H23" s="33" t="s">
        <v>68</v>
      </c>
      <c r="I23" s="34" t="s">
        <v>45</v>
      </c>
      <c r="J23" s="9"/>
      <c r="K23" s="9"/>
      <c r="L23" s="80" t="str">
        <f>Calculaties!BX25</f>
        <v>Noord-Ierland</v>
      </c>
      <c r="M23" s="10">
        <f>Calculaties!BY25</f>
        <v>0</v>
      </c>
      <c r="N23" s="10">
        <f>Calculaties!BZ25</f>
        <v>0</v>
      </c>
      <c r="O23" s="10">
        <f>Calculaties!CA25</f>
        <v>0</v>
      </c>
      <c r="P23" s="10">
        <f>Calculaties!CB25</f>
        <v>0</v>
      </c>
      <c r="Q23" s="10">
        <f>Calculaties!CC25</f>
        <v>0</v>
      </c>
      <c r="R23" s="10">
        <f>Calculaties!CD25</f>
        <v>0</v>
      </c>
      <c r="S23" s="81">
        <f>Calculaties!CE25</f>
        <v>0</v>
      </c>
      <c r="T23" s="6"/>
      <c r="U23" s="6"/>
      <c r="V23" s="104">
        <f>IF(AND(E23=Uitslagen!E23,G23=Uitslagen!G23),5,IF(AND(E23=G23,Uitslagen!E23=Uitslagen!G23),3,IF(AND(E23&lt;G23,Uitslagen!E23&lt;Uitslagen!G23),3,IF(AND(E23&gt;G23,Uitslagen!E23&gt;Uitslagen!G23),3,0))))</f>
        <v>5</v>
      </c>
    </row>
    <row r="24" spans="1:22" ht="15" customHeight="1" x14ac:dyDescent="0.2">
      <c r="A24" s="22" t="s">
        <v>81</v>
      </c>
      <c r="B24" s="23">
        <v>0.75</v>
      </c>
      <c r="C24" s="26" t="s">
        <v>65</v>
      </c>
      <c r="D24" s="25" t="s">
        <v>71</v>
      </c>
      <c r="E24" s="67">
        <v>6</v>
      </c>
      <c r="F24" s="29" t="s">
        <v>4</v>
      </c>
      <c r="G24" s="67">
        <v>5</v>
      </c>
      <c r="H24" s="33" t="s">
        <v>68</v>
      </c>
      <c r="I24" s="34" t="s">
        <v>45</v>
      </c>
      <c r="J24" s="12"/>
      <c r="K24" s="12"/>
      <c r="L24" s="82" t="str">
        <f>Calculaties!BX26</f>
        <v>Duitsland</v>
      </c>
      <c r="M24" s="11">
        <f>Calculaties!BY26</f>
        <v>0</v>
      </c>
      <c r="N24" s="11">
        <f>Calculaties!BZ26</f>
        <v>0</v>
      </c>
      <c r="O24" s="11">
        <f>Calculaties!CA26</f>
        <v>0</v>
      </c>
      <c r="P24" s="11">
        <f>Calculaties!CB26</f>
        <v>0</v>
      </c>
      <c r="Q24" s="11">
        <f>Calculaties!CC26</f>
        <v>0</v>
      </c>
      <c r="R24" s="11">
        <f>Calculaties!CD26</f>
        <v>0</v>
      </c>
      <c r="S24" s="83">
        <f>Calculaties!CE26</f>
        <v>0</v>
      </c>
      <c r="T24" s="6"/>
      <c r="U24" s="6"/>
      <c r="V24" s="104">
        <f>IF(AND(E24=Uitslagen!E24,G24=Uitslagen!G24),5,IF(AND(E24=G24,Uitslagen!E24=Uitslagen!G24),3,IF(AND(E24&lt;G24,Uitslagen!E24&lt;Uitslagen!G24),3,IF(AND(E24&gt;G24,Uitslagen!E24&gt;Uitslagen!G24),3,0))))</f>
        <v>5</v>
      </c>
    </row>
    <row r="25" spans="1:22" ht="15" customHeight="1" thickBot="1" x14ac:dyDescent="0.25">
      <c r="A25" s="58" t="s">
        <v>81</v>
      </c>
      <c r="B25" s="59">
        <v>0.75</v>
      </c>
      <c r="C25" s="60" t="s">
        <v>73</v>
      </c>
      <c r="D25" s="61" t="s">
        <v>33</v>
      </c>
      <c r="E25" s="71">
        <v>1</v>
      </c>
      <c r="F25" s="62" t="s">
        <v>4</v>
      </c>
      <c r="G25" s="71">
        <v>3</v>
      </c>
      <c r="H25" s="63" t="s">
        <v>69</v>
      </c>
      <c r="I25" s="64" t="s">
        <v>45</v>
      </c>
      <c r="J25" s="12"/>
      <c r="K25" s="12"/>
      <c r="L25" s="84" t="str">
        <f>Calculaties!BX27</f>
        <v>Oekraïne</v>
      </c>
      <c r="M25" s="85">
        <f>Calculaties!BY27</f>
        <v>0</v>
      </c>
      <c r="N25" s="85">
        <f>Calculaties!BZ27</f>
        <v>0</v>
      </c>
      <c r="O25" s="85">
        <f>Calculaties!CA27</f>
        <v>0</v>
      </c>
      <c r="P25" s="85">
        <f>Calculaties!CB27</f>
        <v>0</v>
      </c>
      <c r="Q25" s="85">
        <f>Calculaties!CC27</f>
        <v>0</v>
      </c>
      <c r="R25" s="85">
        <f>Calculaties!CD27</f>
        <v>0</v>
      </c>
      <c r="S25" s="86">
        <f>Calculaties!CE27</f>
        <v>0</v>
      </c>
      <c r="T25" s="6"/>
      <c r="U25" s="6"/>
      <c r="V25" s="104">
        <f>IF(AND(E25=Uitslagen!E25,G25=Uitslagen!G25),5,IF(AND(E25=G25,Uitslagen!E25=Uitslagen!G25),3,IF(AND(E25&lt;G25,Uitslagen!E25&lt;Uitslagen!G25),3,IF(AND(E25&gt;G25,Uitslagen!E25&gt;Uitslagen!G25),3,0))))</f>
        <v>5</v>
      </c>
    </row>
    <row r="26" spans="1:22" ht="15" customHeight="1" thickBot="1" x14ac:dyDescent="0.25">
      <c r="A26" s="50" t="s">
        <v>66</v>
      </c>
      <c r="B26" s="51">
        <v>0.625</v>
      </c>
      <c r="C26" s="52" t="s">
        <v>73</v>
      </c>
      <c r="D26" s="75" t="s">
        <v>82</v>
      </c>
      <c r="E26" s="69">
        <v>2</v>
      </c>
      <c r="F26" s="54" t="s">
        <v>4</v>
      </c>
      <c r="G26" s="69">
        <v>1</v>
      </c>
      <c r="H26" s="55" t="s">
        <v>52</v>
      </c>
      <c r="I26" s="56" t="s">
        <v>44</v>
      </c>
      <c r="J26" s="7"/>
      <c r="K26" s="7"/>
      <c r="L26" s="12"/>
      <c r="M26" s="13"/>
      <c r="N26" s="13"/>
      <c r="O26" s="13"/>
      <c r="P26" s="13"/>
      <c r="Q26" s="13"/>
      <c r="R26" s="13"/>
      <c r="S26" s="13"/>
      <c r="T26" s="6"/>
      <c r="U26" s="6"/>
      <c r="V26" s="104">
        <f>IF(AND(E26=Uitslagen!E26,G26=Uitslagen!G26),5,IF(AND(E26=G26,Uitslagen!E26=Uitslagen!G26),3,IF(AND(E26&lt;G26,Uitslagen!E26&lt;Uitslagen!G26),3,IF(AND(E26&gt;G26,Uitslagen!E26&gt;Uitslagen!G26),3,0))))</f>
        <v>5</v>
      </c>
    </row>
    <row r="27" spans="1:22" ht="15" customHeight="1" x14ac:dyDescent="0.2">
      <c r="A27" s="22" t="s">
        <v>66</v>
      </c>
      <c r="B27" s="27">
        <v>0.625</v>
      </c>
      <c r="C27" s="26" t="s">
        <v>79</v>
      </c>
      <c r="D27" s="25" t="s">
        <v>37</v>
      </c>
      <c r="E27" s="67">
        <v>5</v>
      </c>
      <c r="F27" s="29" t="s">
        <v>4</v>
      </c>
      <c r="G27" s="67">
        <v>0</v>
      </c>
      <c r="H27" s="33" t="s">
        <v>83</v>
      </c>
      <c r="I27" s="34" t="s">
        <v>44</v>
      </c>
      <c r="J27" s="9"/>
      <c r="K27" s="9"/>
      <c r="L27" s="149" t="s">
        <v>44</v>
      </c>
      <c r="M27" s="141" t="s">
        <v>40</v>
      </c>
      <c r="N27" s="141" t="s">
        <v>1</v>
      </c>
      <c r="O27" s="141" t="s">
        <v>41</v>
      </c>
      <c r="P27" s="141" t="s">
        <v>42</v>
      </c>
      <c r="Q27" s="141" t="s">
        <v>49</v>
      </c>
      <c r="R27" s="141" t="s">
        <v>50</v>
      </c>
      <c r="S27" s="151" t="s">
        <v>51</v>
      </c>
      <c r="T27" s="6"/>
      <c r="U27" s="6"/>
      <c r="V27" s="104">
        <f>IF(AND(E27=Uitslagen!E27,G27=Uitslagen!G27),5,IF(AND(E27=G27,Uitslagen!E27=Uitslagen!G27),3,IF(AND(E27&lt;G27,Uitslagen!E27&lt;Uitslagen!G27),3,IF(AND(E27&gt;G27,Uitslagen!E27&gt;Uitslagen!G27),3,0))))</f>
        <v>5</v>
      </c>
    </row>
    <row r="28" spans="1:22" ht="15" customHeight="1" thickBot="1" x14ac:dyDescent="0.25">
      <c r="A28" s="22" t="s">
        <v>84</v>
      </c>
      <c r="B28" s="23">
        <v>0.75</v>
      </c>
      <c r="C28" s="26" t="s">
        <v>80</v>
      </c>
      <c r="D28" s="25" t="s">
        <v>83</v>
      </c>
      <c r="E28" s="67">
        <v>1</v>
      </c>
      <c r="F28" s="29" t="s">
        <v>4</v>
      </c>
      <c r="G28" s="67">
        <v>1</v>
      </c>
      <c r="H28" s="33" t="s">
        <v>52</v>
      </c>
      <c r="I28" s="34" t="s">
        <v>44</v>
      </c>
      <c r="J28" s="9"/>
      <c r="K28" s="9"/>
      <c r="L28" s="150"/>
      <c r="M28" s="142"/>
      <c r="N28" s="142"/>
      <c r="O28" s="142"/>
      <c r="P28" s="142"/>
      <c r="Q28" s="142"/>
      <c r="R28" s="142"/>
      <c r="S28" s="152"/>
      <c r="T28" s="6"/>
      <c r="U28" s="6"/>
      <c r="V28" s="104">
        <f>IF(AND(E28=Uitslagen!E28,G28=Uitslagen!G28),5,IF(AND(E28=G28,Uitslagen!E28=Uitslagen!G28),3,IF(AND(E28&lt;G28,Uitslagen!E28&lt;Uitslagen!G28),3,IF(AND(E28&gt;G28,Uitslagen!E28&gt;Uitslagen!G28),3,0))))</f>
        <v>5</v>
      </c>
    </row>
    <row r="29" spans="1:22" ht="15" customHeight="1" x14ac:dyDescent="0.2">
      <c r="A29" s="22" t="s">
        <v>84</v>
      </c>
      <c r="B29" s="23">
        <v>0.875</v>
      </c>
      <c r="C29" s="26" t="s">
        <v>67</v>
      </c>
      <c r="D29" s="25" t="s">
        <v>37</v>
      </c>
      <c r="E29" s="67">
        <v>0</v>
      </c>
      <c r="F29" s="29" t="s">
        <v>4</v>
      </c>
      <c r="G29" s="67">
        <v>0</v>
      </c>
      <c r="H29" s="33" t="s">
        <v>82</v>
      </c>
      <c r="I29" s="34" t="s">
        <v>44</v>
      </c>
      <c r="J29" s="9"/>
      <c r="K29" s="9"/>
      <c r="L29" s="78" t="str">
        <f>Calculaties!BX34</f>
        <v>Turkijë</v>
      </c>
      <c r="M29" s="8">
        <f>Calculaties!BY34</f>
        <v>0</v>
      </c>
      <c r="N29" s="8">
        <f>Calculaties!BZ34</f>
        <v>0</v>
      </c>
      <c r="O29" s="8">
        <f>Calculaties!CA34</f>
        <v>0</v>
      </c>
      <c r="P29" s="8">
        <f>Calculaties!CB34</f>
        <v>0</v>
      </c>
      <c r="Q29" s="8">
        <f>Calculaties!CC34</f>
        <v>0</v>
      </c>
      <c r="R29" s="8">
        <f>Calculaties!CD34</f>
        <v>0</v>
      </c>
      <c r="S29" s="79">
        <f>Calculaties!CE34</f>
        <v>0</v>
      </c>
      <c r="T29" s="6"/>
      <c r="U29" s="6"/>
      <c r="V29" s="104">
        <f>IF(AND(E29=Uitslagen!E29,G29=Uitslagen!G29),5,IF(AND(E29=G29,Uitslagen!E29=Uitslagen!G29),3,IF(AND(E29&lt;G29,Uitslagen!E29&lt;Uitslagen!G29),3,IF(AND(E29&gt;G29,Uitslagen!E29&gt;Uitslagen!G29),3,0))))</f>
        <v>5</v>
      </c>
    </row>
    <row r="30" spans="1:22" ht="15" customHeight="1" x14ac:dyDescent="0.2">
      <c r="A30" s="22" t="s">
        <v>81</v>
      </c>
      <c r="B30" s="23">
        <v>0.875</v>
      </c>
      <c r="C30" s="26" t="s">
        <v>60</v>
      </c>
      <c r="D30" s="25" t="s">
        <v>83</v>
      </c>
      <c r="E30" s="67">
        <v>6</v>
      </c>
      <c r="F30" s="29" t="s">
        <v>4</v>
      </c>
      <c r="G30" s="67">
        <v>5</v>
      </c>
      <c r="H30" s="33" t="s">
        <v>82</v>
      </c>
      <c r="I30" s="34" t="s">
        <v>44</v>
      </c>
      <c r="J30" s="9"/>
      <c r="K30" s="9"/>
      <c r="L30" s="80" t="str">
        <f>Calculaties!BX35</f>
        <v>Kroatië</v>
      </c>
      <c r="M30" s="10">
        <f>Calculaties!BY35</f>
        <v>0</v>
      </c>
      <c r="N30" s="10">
        <f>Calculaties!BZ35</f>
        <v>0</v>
      </c>
      <c r="O30" s="10">
        <f>Calculaties!CA35</f>
        <v>0</v>
      </c>
      <c r="P30" s="10">
        <f>Calculaties!CB35</f>
        <v>0</v>
      </c>
      <c r="Q30" s="10">
        <f>Calculaties!CC35</f>
        <v>0</v>
      </c>
      <c r="R30" s="10">
        <f>Calculaties!CD35</f>
        <v>0</v>
      </c>
      <c r="S30" s="81">
        <f>Calculaties!CE35</f>
        <v>0</v>
      </c>
      <c r="T30" s="6"/>
      <c r="U30" s="6"/>
      <c r="V30" s="104">
        <f>IF(AND(E30=Uitslagen!E30,G30=Uitslagen!G30),5,IF(AND(E30=G30,Uitslagen!E30=Uitslagen!G30),3,IF(AND(E30&lt;G30,Uitslagen!E30&lt;Uitslagen!G30),3,IF(AND(E30&gt;G30,Uitslagen!E30&gt;Uitslagen!G30),3,0))))</f>
        <v>5</v>
      </c>
    </row>
    <row r="31" spans="1:22" ht="15" customHeight="1" x14ac:dyDescent="0.2">
      <c r="A31" s="42" t="s">
        <v>81</v>
      </c>
      <c r="B31" s="43">
        <v>0.875</v>
      </c>
      <c r="C31" s="57" t="s">
        <v>62</v>
      </c>
      <c r="D31" s="45" t="s">
        <v>52</v>
      </c>
      <c r="E31" s="68">
        <v>1</v>
      </c>
      <c r="F31" s="46" t="s">
        <v>4</v>
      </c>
      <c r="G31" s="68">
        <v>3</v>
      </c>
      <c r="H31" s="47" t="s">
        <v>37</v>
      </c>
      <c r="I31" s="48" t="s">
        <v>44</v>
      </c>
      <c r="J31" s="9"/>
      <c r="K31" s="9"/>
      <c r="L31" s="82" t="str">
        <f>Calculaties!BX36</f>
        <v>Spanje</v>
      </c>
      <c r="M31" s="11">
        <f>Calculaties!BY36</f>
        <v>0</v>
      </c>
      <c r="N31" s="11">
        <f>Calculaties!BZ36</f>
        <v>0</v>
      </c>
      <c r="O31" s="11">
        <f>Calculaties!CA36</f>
        <v>0</v>
      </c>
      <c r="P31" s="11">
        <f>Calculaties!CB36</f>
        <v>0</v>
      </c>
      <c r="Q31" s="11">
        <f>Calculaties!CC36</f>
        <v>0</v>
      </c>
      <c r="R31" s="11">
        <f>Calculaties!CD36</f>
        <v>0</v>
      </c>
      <c r="S31" s="83">
        <f>Calculaties!CE36</f>
        <v>0</v>
      </c>
      <c r="T31" s="6"/>
      <c r="U31" s="6"/>
      <c r="V31" s="104">
        <f>IF(AND(E31=Uitslagen!E31,G31=Uitslagen!G31),5,IF(AND(E31=G31,Uitslagen!E31=Uitslagen!G31),3,IF(AND(E31&lt;G31,Uitslagen!E31&lt;Uitslagen!G31),3,IF(AND(E31&gt;G31,Uitslagen!E31&gt;Uitslagen!G31),3,0))))</f>
        <v>5</v>
      </c>
    </row>
    <row r="32" spans="1:22" ht="15" customHeight="1" thickBot="1" x14ac:dyDescent="0.25">
      <c r="A32" s="35" t="s">
        <v>85</v>
      </c>
      <c r="B32" s="36">
        <v>0.75</v>
      </c>
      <c r="C32" s="37" t="s">
        <v>57</v>
      </c>
      <c r="D32" s="38" t="s">
        <v>86</v>
      </c>
      <c r="E32" s="70">
        <v>2</v>
      </c>
      <c r="F32" s="65" t="s">
        <v>4</v>
      </c>
      <c r="G32" s="70">
        <v>1</v>
      </c>
      <c r="H32" s="40" t="s">
        <v>87</v>
      </c>
      <c r="I32" s="41" t="s">
        <v>47</v>
      </c>
      <c r="J32" s="9"/>
      <c r="K32" s="9"/>
      <c r="L32" s="84" t="str">
        <f>Calculaties!BX37</f>
        <v>Tsjechië</v>
      </c>
      <c r="M32" s="85">
        <f>Calculaties!BY37</f>
        <v>0</v>
      </c>
      <c r="N32" s="85">
        <f>Calculaties!BZ37</f>
        <v>0</v>
      </c>
      <c r="O32" s="85">
        <f>Calculaties!CA37</f>
        <v>0</v>
      </c>
      <c r="P32" s="85">
        <f>Calculaties!CB37</f>
        <v>0</v>
      </c>
      <c r="Q32" s="85">
        <f>Calculaties!CC37</f>
        <v>0</v>
      </c>
      <c r="R32" s="85">
        <f>Calculaties!CD37</f>
        <v>0</v>
      </c>
      <c r="S32" s="86">
        <f>Calculaties!CE37</f>
        <v>0</v>
      </c>
      <c r="T32" s="6"/>
      <c r="U32" s="6"/>
      <c r="V32" s="104">
        <f>IF(AND(E32=Uitslagen!E32,G32=Uitslagen!G32),5,IF(AND(E32=G32,Uitslagen!E32=Uitslagen!G32),3,IF(AND(E32&lt;G32,Uitslagen!E32&lt;Uitslagen!G32),3,IF(AND(E32&gt;G32,Uitslagen!E32&gt;Uitslagen!G32),3,0))))</f>
        <v>5</v>
      </c>
    </row>
    <row r="33" spans="1:22" ht="15" customHeight="1" thickBot="1" x14ac:dyDescent="0.25">
      <c r="A33" s="22" t="s">
        <v>85</v>
      </c>
      <c r="B33" s="23">
        <v>0.875</v>
      </c>
      <c r="C33" s="26" t="s">
        <v>76</v>
      </c>
      <c r="D33" s="25" t="s">
        <v>53</v>
      </c>
      <c r="E33" s="67">
        <v>5</v>
      </c>
      <c r="F33" s="29" t="s">
        <v>4</v>
      </c>
      <c r="G33" s="67">
        <v>0</v>
      </c>
      <c r="H33" s="33" t="s">
        <v>38</v>
      </c>
      <c r="I33" s="34" t="s">
        <v>47</v>
      </c>
      <c r="J33" s="12"/>
      <c r="K33" s="12"/>
      <c r="L33" s="12"/>
      <c r="M33" s="13"/>
      <c r="N33" s="13"/>
      <c r="O33" s="13"/>
      <c r="P33" s="13"/>
      <c r="Q33" s="13"/>
      <c r="R33" s="13"/>
      <c r="S33" s="13"/>
      <c r="T33" s="6"/>
      <c r="U33" s="6"/>
      <c r="V33" s="104">
        <f>IF(AND(E33=Uitslagen!E33,G33=Uitslagen!G33),5,IF(AND(E33=G33,Uitslagen!E33=Uitslagen!G33),3,IF(AND(E33&lt;G33,Uitslagen!E33&lt;Uitslagen!G33),3,IF(AND(E33&gt;G33,Uitslagen!E33&gt;Uitslagen!G33),3,0))))</f>
        <v>5</v>
      </c>
    </row>
    <row r="34" spans="1:22" ht="15" customHeight="1" x14ac:dyDescent="0.2">
      <c r="A34" s="22" t="s">
        <v>84</v>
      </c>
      <c r="B34" s="23">
        <v>0.625</v>
      </c>
      <c r="C34" s="26" t="s">
        <v>79</v>
      </c>
      <c r="D34" s="25" t="s">
        <v>38</v>
      </c>
      <c r="E34" s="67">
        <v>1</v>
      </c>
      <c r="F34" s="29" t="s">
        <v>4</v>
      </c>
      <c r="G34" s="67">
        <v>1</v>
      </c>
      <c r="H34" s="33" t="s">
        <v>87</v>
      </c>
      <c r="I34" s="34" t="s">
        <v>47</v>
      </c>
      <c r="J34" s="12"/>
      <c r="K34" s="12"/>
      <c r="L34" s="149" t="s">
        <v>47</v>
      </c>
      <c r="M34" s="141" t="s">
        <v>40</v>
      </c>
      <c r="N34" s="141" t="s">
        <v>1</v>
      </c>
      <c r="O34" s="141" t="s">
        <v>41</v>
      </c>
      <c r="P34" s="141" t="s">
        <v>42</v>
      </c>
      <c r="Q34" s="141" t="s">
        <v>49</v>
      </c>
      <c r="R34" s="141" t="s">
        <v>50</v>
      </c>
      <c r="S34" s="151" t="s">
        <v>51</v>
      </c>
      <c r="T34" s="6"/>
      <c r="U34" s="6"/>
      <c r="V34" s="104">
        <f>IF(AND(E34=Uitslagen!E34,G34=Uitslagen!G34),5,IF(AND(E34=G34,Uitslagen!E34=Uitslagen!G34),3,IF(AND(E34&lt;G34,Uitslagen!E34&lt;Uitslagen!G34),3,IF(AND(E34&gt;G34,Uitslagen!E34&gt;Uitslagen!G34),3,0))))</f>
        <v>5</v>
      </c>
    </row>
    <row r="35" spans="1:22" ht="15" customHeight="1" thickBot="1" x14ac:dyDescent="0.25">
      <c r="A35" s="22" t="s">
        <v>88</v>
      </c>
      <c r="B35" s="27">
        <v>0.625</v>
      </c>
      <c r="C35" s="26" t="s">
        <v>62</v>
      </c>
      <c r="D35" s="25" t="s">
        <v>53</v>
      </c>
      <c r="E35" s="67">
        <v>0</v>
      </c>
      <c r="F35" s="29" t="s">
        <v>4</v>
      </c>
      <c r="G35" s="67">
        <v>0</v>
      </c>
      <c r="H35" s="33" t="s">
        <v>86</v>
      </c>
      <c r="I35" s="34" t="s">
        <v>47</v>
      </c>
      <c r="J35" s="7"/>
      <c r="K35" s="7"/>
      <c r="L35" s="150"/>
      <c r="M35" s="142"/>
      <c r="N35" s="142"/>
      <c r="O35" s="142"/>
      <c r="P35" s="142"/>
      <c r="Q35" s="142"/>
      <c r="R35" s="142"/>
      <c r="S35" s="152"/>
      <c r="T35" s="6"/>
      <c r="U35" s="6"/>
      <c r="V35" s="104">
        <f>IF(AND(E35=Uitslagen!E35,G35=Uitslagen!G35),5,IF(AND(E35=G35,Uitslagen!E35=Uitslagen!G35),3,IF(AND(E35&lt;G35,Uitslagen!E35&lt;Uitslagen!G35),3,IF(AND(E35&gt;G35,Uitslagen!E35&gt;Uitslagen!G35),3,0))))</f>
        <v>5</v>
      </c>
    </row>
    <row r="36" spans="1:22" ht="15" customHeight="1" x14ac:dyDescent="0.2">
      <c r="A36" s="22" t="s">
        <v>89</v>
      </c>
      <c r="B36" s="23">
        <v>0.875</v>
      </c>
      <c r="C36" s="26" t="s">
        <v>70</v>
      </c>
      <c r="D36" s="25" t="s">
        <v>38</v>
      </c>
      <c r="E36" s="67">
        <v>6</v>
      </c>
      <c r="F36" s="29" t="s">
        <v>4</v>
      </c>
      <c r="G36" s="67">
        <v>5</v>
      </c>
      <c r="H36" s="33" t="s">
        <v>87</v>
      </c>
      <c r="I36" s="34" t="s">
        <v>47</v>
      </c>
      <c r="J36" s="9"/>
      <c r="K36" s="9"/>
      <c r="L36" s="78" t="str">
        <f>Calculaties!BX45</f>
        <v>Ierland</v>
      </c>
      <c r="M36" s="8">
        <f>Calculaties!BY45</f>
        <v>0</v>
      </c>
      <c r="N36" s="8">
        <f>Calculaties!BZ45</f>
        <v>0</v>
      </c>
      <c r="O36" s="8">
        <f>Calculaties!CA45</f>
        <v>0</v>
      </c>
      <c r="P36" s="8">
        <f>Calculaties!CB45</f>
        <v>0</v>
      </c>
      <c r="Q36" s="8">
        <f>Calculaties!CC45</f>
        <v>0</v>
      </c>
      <c r="R36" s="8">
        <f>Calculaties!CD45</f>
        <v>0</v>
      </c>
      <c r="S36" s="79">
        <f>Calculaties!CE45</f>
        <v>0</v>
      </c>
      <c r="T36" s="6"/>
      <c r="U36" s="6"/>
      <c r="V36" s="104">
        <f>IF(AND(E36=Uitslagen!E36,G36=Uitslagen!G36),5,IF(AND(E36=G36,Uitslagen!E36=Uitslagen!G36),3,IF(AND(E36&lt;G36,Uitslagen!E36&lt;Uitslagen!G36),3,IF(AND(E36&gt;G36,Uitslagen!E36&gt;Uitslagen!G36),3,0))))</f>
        <v>5</v>
      </c>
    </row>
    <row r="37" spans="1:22" ht="15" customHeight="1" x14ac:dyDescent="0.2">
      <c r="A37" s="58" t="s">
        <v>89</v>
      </c>
      <c r="B37" s="59">
        <v>0.875</v>
      </c>
      <c r="C37" s="60" t="s">
        <v>67</v>
      </c>
      <c r="D37" s="61" t="s">
        <v>87</v>
      </c>
      <c r="E37" s="71">
        <v>1</v>
      </c>
      <c r="F37" s="62" t="s">
        <v>4</v>
      </c>
      <c r="G37" s="71">
        <v>3</v>
      </c>
      <c r="H37" s="72" t="s">
        <v>53</v>
      </c>
      <c r="I37" s="64" t="s">
        <v>47</v>
      </c>
      <c r="J37" s="9"/>
      <c r="K37" s="9"/>
      <c r="L37" s="80" t="str">
        <f>Calculaties!BX46</f>
        <v>Zweden</v>
      </c>
      <c r="M37" s="10">
        <f>Calculaties!BY46</f>
        <v>0</v>
      </c>
      <c r="N37" s="10">
        <f>Calculaties!BZ46</f>
        <v>0</v>
      </c>
      <c r="O37" s="10">
        <f>Calculaties!CA46</f>
        <v>0</v>
      </c>
      <c r="P37" s="10">
        <f>Calculaties!CB46</f>
        <v>0</v>
      </c>
      <c r="Q37" s="10">
        <f>Calculaties!CC46</f>
        <v>0</v>
      </c>
      <c r="R37" s="10">
        <f>Calculaties!CD46</f>
        <v>0</v>
      </c>
      <c r="S37" s="81">
        <f>Calculaties!CE46</f>
        <v>0</v>
      </c>
      <c r="T37" s="6"/>
      <c r="U37" s="6"/>
      <c r="V37" s="104">
        <f>IF(AND(E37=Uitslagen!E37,G37=Uitslagen!G37),5,IF(AND(E37=G37,Uitslagen!E37=Uitslagen!G37),3,IF(AND(E37&lt;G37,Uitslagen!E37&lt;Uitslagen!G37),3,IF(AND(E37&gt;G37,Uitslagen!E37&gt;Uitslagen!G37),3,0))))</f>
        <v>5</v>
      </c>
    </row>
    <row r="38" spans="1:22" ht="15" customHeight="1" x14ac:dyDescent="0.2">
      <c r="A38" s="50" t="s">
        <v>90</v>
      </c>
      <c r="B38" s="73">
        <v>0.75</v>
      </c>
      <c r="C38" s="52" t="s">
        <v>62</v>
      </c>
      <c r="D38" s="53" t="s">
        <v>91</v>
      </c>
      <c r="E38" s="69">
        <v>2</v>
      </c>
      <c r="F38" s="74" t="s">
        <v>4</v>
      </c>
      <c r="G38" s="69">
        <v>1</v>
      </c>
      <c r="H38" s="55" t="s">
        <v>92</v>
      </c>
      <c r="I38" s="56" t="s">
        <v>48</v>
      </c>
      <c r="J38" s="9"/>
      <c r="K38" s="9"/>
      <c r="L38" s="82" t="str">
        <f>Calculaties!BX47</f>
        <v>België</v>
      </c>
      <c r="M38" s="11">
        <f>Calculaties!BY47</f>
        <v>0</v>
      </c>
      <c r="N38" s="11">
        <f>Calculaties!BZ47</f>
        <v>0</v>
      </c>
      <c r="O38" s="11">
        <f>Calculaties!CA47</f>
        <v>0</v>
      </c>
      <c r="P38" s="11">
        <f>Calculaties!CB47</f>
        <v>0</v>
      </c>
      <c r="Q38" s="11">
        <f>Calculaties!CC47</f>
        <v>0</v>
      </c>
      <c r="R38" s="11">
        <f>Calculaties!CD47</f>
        <v>0</v>
      </c>
      <c r="S38" s="83">
        <f>Calculaties!CE47</f>
        <v>0</v>
      </c>
      <c r="T38" s="6"/>
      <c r="U38" s="6"/>
      <c r="V38" s="104">
        <f>IF(AND(E38=Uitslagen!E38,G38=Uitslagen!G38),5,IF(AND(E38=G38,Uitslagen!E38=Uitslagen!G38),3,IF(AND(E38&lt;G38,Uitslagen!E38&lt;Uitslagen!G38),3,IF(AND(E38&gt;G38,Uitslagen!E38&gt;Uitslagen!G38),3,0))))</f>
        <v>5</v>
      </c>
    </row>
    <row r="39" spans="1:22" ht="15" customHeight="1" thickBot="1" x14ac:dyDescent="0.25">
      <c r="A39" s="22" t="s">
        <v>90</v>
      </c>
      <c r="B39" s="23">
        <v>0.875</v>
      </c>
      <c r="C39" s="26" t="s">
        <v>80</v>
      </c>
      <c r="D39" s="25" t="s">
        <v>35</v>
      </c>
      <c r="E39" s="67">
        <v>5</v>
      </c>
      <c r="F39" s="30" t="s">
        <v>4</v>
      </c>
      <c r="G39" s="67">
        <v>0</v>
      </c>
      <c r="H39" s="33" t="s">
        <v>93</v>
      </c>
      <c r="I39" s="34" t="s">
        <v>48</v>
      </c>
      <c r="J39" s="9"/>
      <c r="K39" s="9"/>
      <c r="L39" s="84" t="str">
        <f>Calculaties!BX48</f>
        <v>Italië</v>
      </c>
      <c r="M39" s="85">
        <f>Calculaties!BY48</f>
        <v>0</v>
      </c>
      <c r="N39" s="85">
        <f>Calculaties!BZ48</f>
        <v>0</v>
      </c>
      <c r="O39" s="85">
        <f>Calculaties!CA48</f>
        <v>0</v>
      </c>
      <c r="P39" s="85">
        <f>Calculaties!CB48</f>
        <v>0</v>
      </c>
      <c r="Q39" s="85">
        <f>Calculaties!CC48</f>
        <v>0</v>
      </c>
      <c r="R39" s="85">
        <f>Calculaties!CD48</f>
        <v>0</v>
      </c>
      <c r="S39" s="86">
        <f>Calculaties!CE48</f>
        <v>0</v>
      </c>
      <c r="T39" s="6"/>
      <c r="U39" s="6"/>
      <c r="V39" s="104">
        <f>IF(AND(E39=Uitslagen!E39,G39=Uitslagen!G39),5,IF(AND(E39=G39,Uitslagen!E39=Uitslagen!G39),3,IF(AND(E39&lt;G39,Uitslagen!E39&lt;Uitslagen!G39),3,IF(AND(E39&gt;G39,Uitslagen!E39&gt;Uitslagen!G39),3,0))))</f>
        <v>5</v>
      </c>
    </row>
    <row r="40" spans="1:22" ht="15" customHeight="1" thickBot="1" x14ac:dyDescent="0.25">
      <c r="A40" s="22" t="s">
        <v>88</v>
      </c>
      <c r="B40" s="23">
        <v>0.75</v>
      </c>
      <c r="C40" s="26" t="s">
        <v>65</v>
      </c>
      <c r="D40" s="25" t="s">
        <v>93</v>
      </c>
      <c r="E40" s="67">
        <v>1</v>
      </c>
      <c r="F40" s="30" t="s">
        <v>4</v>
      </c>
      <c r="G40" s="67">
        <v>1</v>
      </c>
      <c r="H40" s="33" t="s">
        <v>92</v>
      </c>
      <c r="I40" s="34" t="s">
        <v>48</v>
      </c>
      <c r="J40" s="9"/>
      <c r="K40" s="9"/>
      <c r="L40" s="12"/>
      <c r="M40" s="13"/>
      <c r="N40" s="13"/>
      <c r="O40" s="13"/>
      <c r="P40" s="13"/>
      <c r="Q40" s="13"/>
      <c r="R40" s="13"/>
      <c r="S40" s="13"/>
      <c r="T40" s="6"/>
      <c r="U40" s="6"/>
      <c r="V40" s="104">
        <f>IF(AND(E40=Uitslagen!E40,G40=Uitslagen!G40),5,IF(AND(E40=G40,Uitslagen!E40=Uitslagen!G40),3,IF(AND(E40&lt;G40,Uitslagen!E40&lt;Uitslagen!G40),3,IF(AND(E40&gt;G40,Uitslagen!E40&gt;Uitslagen!G40),3,0))))</f>
        <v>5</v>
      </c>
    </row>
    <row r="41" spans="1:22" ht="15" customHeight="1" x14ac:dyDescent="0.2">
      <c r="A41" s="22" t="s">
        <v>88</v>
      </c>
      <c r="B41" s="27">
        <v>0.875</v>
      </c>
      <c r="C41" s="26" t="s">
        <v>73</v>
      </c>
      <c r="D41" s="25" t="s">
        <v>35</v>
      </c>
      <c r="E41" s="67">
        <v>0</v>
      </c>
      <c r="F41" s="30" t="s">
        <v>4</v>
      </c>
      <c r="G41" s="67">
        <v>0</v>
      </c>
      <c r="H41" s="33" t="s">
        <v>91</v>
      </c>
      <c r="I41" s="34" t="s">
        <v>48</v>
      </c>
      <c r="J41" s="9"/>
      <c r="K41" s="9"/>
      <c r="L41" s="149" t="s">
        <v>48</v>
      </c>
      <c r="M41" s="141" t="s">
        <v>40</v>
      </c>
      <c r="N41" s="141" t="s">
        <v>1</v>
      </c>
      <c r="O41" s="141" t="s">
        <v>41</v>
      </c>
      <c r="P41" s="141" t="s">
        <v>42</v>
      </c>
      <c r="Q41" s="141" t="s">
        <v>49</v>
      </c>
      <c r="R41" s="141" t="s">
        <v>50</v>
      </c>
      <c r="S41" s="151" t="s">
        <v>51</v>
      </c>
      <c r="T41" s="6"/>
      <c r="U41" s="6"/>
      <c r="V41" s="104">
        <f>IF(AND(E41=Uitslagen!E41,G41=Uitslagen!G41),5,IF(AND(E41=G41,Uitslagen!E41=Uitslagen!G41),3,IF(AND(E41&lt;G41,Uitslagen!E41&lt;Uitslagen!G41),3,IF(AND(E41&gt;G41,Uitslagen!E41&gt;Uitslagen!G41),3,0))))</f>
        <v>5</v>
      </c>
    </row>
    <row r="42" spans="1:22" ht="15" customHeight="1" thickBot="1" x14ac:dyDescent="0.25">
      <c r="A42" s="22" t="s">
        <v>89</v>
      </c>
      <c r="B42" s="23">
        <v>0.75</v>
      </c>
      <c r="C42" s="26" t="s">
        <v>57</v>
      </c>
      <c r="D42" s="25" t="s">
        <v>93</v>
      </c>
      <c r="E42" s="67">
        <v>6</v>
      </c>
      <c r="F42" s="30" t="s">
        <v>4</v>
      </c>
      <c r="G42" s="67">
        <v>5</v>
      </c>
      <c r="H42" s="33" t="s">
        <v>91</v>
      </c>
      <c r="I42" s="34" t="s">
        <v>48</v>
      </c>
      <c r="J42" s="12"/>
      <c r="K42" s="12"/>
      <c r="L42" s="150" t="s">
        <v>39</v>
      </c>
      <c r="M42" s="142" t="s">
        <v>40</v>
      </c>
      <c r="N42" s="142" t="s">
        <v>1</v>
      </c>
      <c r="O42" s="142" t="s">
        <v>41</v>
      </c>
      <c r="P42" s="142" t="s">
        <v>42</v>
      </c>
      <c r="Q42" s="142" t="s">
        <v>49</v>
      </c>
      <c r="R42" s="142" t="s">
        <v>50</v>
      </c>
      <c r="S42" s="152" t="s">
        <v>51</v>
      </c>
      <c r="T42" s="6"/>
      <c r="U42" s="6"/>
      <c r="V42" s="104">
        <f>IF(AND(E42=Uitslagen!E42,G42=Uitslagen!G42),5,IF(AND(E42=G42,Uitslagen!E42=Uitslagen!G42),3,IF(AND(E42&lt;G42,Uitslagen!E42&lt;Uitslagen!G42),3,IF(AND(E42&gt;G42,Uitslagen!E42&gt;Uitslagen!G42),3,0))))</f>
        <v>5</v>
      </c>
    </row>
    <row r="43" spans="1:22" ht="15" customHeight="1" thickBot="1" x14ac:dyDescent="0.25">
      <c r="A43" s="42" t="s">
        <v>89</v>
      </c>
      <c r="B43" s="43">
        <v>0.75</v>
      </c>
      <c r="C43" s="57" t="s">
        <v>76</v>
      </c>
      <c r="D43" s="45" t="s">
        <v>92</v>
      </c>
      <c r="E43" s="68">
        <v>1</v>
      </c>
      <c r="F43" s="46" t="s">
        <v>4</v>
      </c>
      <c r="G43" s="68">
        <v>3</v>
      </c>
      <c r="H43" s="47" t="s">
        <v>35</v>
      </c>
      <c r="I43" s="48" t="s">
        <v>48</v>
      </c>
      <c r="J43" s="12"/>
      <c r="K43" s="12"/>
      <c r="L43" s="78" t="str">
        <f>Calculaties!BX55</f>
        <v>Oostenrijk</v>
      </c>
      <c r="M43" s="8">
        <f>Calculaties!BY55</f>
        <v>0</v>
      </c>
      <c r="N43" s="8">
        <f>Calculaties!BZ55</f>
        <v>0</v>
      </c>
      <c r="O43" s="8">
        <f>Calculaties!CA55</f>
        <v>0</v>
      </c>
      <c r="P43" s="8">
        <f>Calculaties!CB55</f>
        <v>0</v>
      </c>
      <c r="Q43" s="8">
        <f>Calculaties!CC55</f>
        <v>0</v>
      </c>
      <c r="R43" s="8">
        <f>Calculaties!CD55</f>
        <v>0</v>
      </c>
      <c r="S43" s="79">
        <f>Calculaties!CE55</f>
        <v>0</v>
      </c>
      <c r="T43" s="6"/>
      <c r="U43" s="6"/>
      <c r="V43" s="105">
        <f>IF(AND(E43=Uitslagen!E43,G43=Uitslagen!G43),5,IF(AND(E43=G43,Uitslagen!E43=Uitslagen!G43),3,IF(AND(E43&lt;G43,Uitslagen!E43&lt;Uitslagen!G43),3,IF(AND(E43&gt;G43,Uitslagen!E43&gt;Uitslagen!G43),3,0))))</f>
        <v>5</v>
      </c>
    </row>
    <row r="44" spans="1:22" ht="15" customHeight="1" thickBot="1" x14ac:dyDescent="0.25">
      <c r="A44" s="6"/>
      <c r="B44" s="17"/>
      <c r="C44" s="6"/>
      <c r="D44" s="6"/>
      <c r="E44" s="6"/>
      <c r="F44" s="6"/>
      <c r="G44" s="6"/>
      <c r="H44" s="6"/>
      <c r="I44" s="6"/>
      <c r="J44" s="7"/>
      <c r="K44" s="7"/>
      <c r="L44" s="80" t="str">
        <f>Calculaties!BX56</f>
        <v>Hongarijë</v>
      </c>
      <c r="M44" s="10">
        <f>Calculaties!BY56</f>
        <v>0</v>
      </c>
      <c r="N44" s="10">
        <f>Calculaties!BZ56</f>
        <v>0</v>
      </c>
      <c r="O44" s="10">
        <f>Calculaties!CA56</f>
        <v>0</v>
      </c>
      <c r="P44" s="10">
        <f>Calculaties!CB56</f>
        <v>0</v>
      </c>
      <c r="Q44" s="10">
        <f>Calculaties!CC56</f>
        <v>0</v>
      </c>
      <c r="R44" s="10">
        <f>Calculaties!CD56</f>
        <v>0</v>
      </c>
      <c r="S44" s="81">
        <f>Calculaties!CE56</f>
        <v>0</v>
      </c>
      <c r="T44" s="6"/>
      <c r="U44" s="110" t="s">
        <v>117</v>
      </c>
      <c r="V44" s="109">
        <f>SUM(V8:V43)</f>
        <v>180</v>
      </c>
    </row>
    <row r="45" spans="1:22" ht="15" customHeight="1" x14ac:dyDescent="0.2">
      <c r="A45" s="6"/>
      <c r="B45" s="17"/>
      <c r="C45" s="6"/>
      <c r="D45" s="6"/>
      <c r="E45" s="6"/>
      <c r="F45" s="6"/>
      <c r="G45" s="6"/>
      <c r="H45" s="6"/>
      <c r="I45" s="6"/>
      <c r="J45" s="9"/>
      <c r="K45" s="9"/>
      <c r="L45" s="82" t="str">
        <f>Calculaties!BX57</f>
        <v>Portugal</v>
      </c>
      <c r="M45" s="11">
        <f>Calculaties!BY57</f>
        <v>0</v>
      </c>
      <c r="N45" s="11">
        <f>Calculaties!BZ57</f>
        <v>0</v>
      </c>
      <c r="O45" s="11">
        <f>Calculaties!CA57</f>
        <v>0</v>
      </c>
      <c r="P45" s="11">
        <f>Calculaties!CB57</f>
        <v>0</v>
      </c>
      <c r="Q45" s="11">
        <f>Calculaties!CC57</f>
        <v>0</v>
      </c>
      <c r="R45" s="11">
        <f>Calculaties!CD57</f>
        <v>0</v>
      </c>
      <c r="S45" s="83">
        <f>Calculaties!CE57</f>
        <v>0</v>
      </c>
      <c r="T45" s="6"/>
      <c r="U45" s="6"/>
      <c r="V45" s="6"/>
    </row>
    <row r="46" spans="1:22" ht="15" customHeight="1" thickBot="1" x14ac:dyDescent="0.25">
      <c r="A46" s="6"/>
      <c r="B46" s="17"/>
      <c r="C46" s="6"/>
      <c r="D46" s="6"/>
      <c r="E46" s="6"/>
      <c r="F46" s="6"/>
      <c r="G46" s="6"/>
      <c r="H46" s="6"/>
      <c r="I46" s="6"/>
      <c r="J46" s="9"/>
      <c r="K46" s="9"/>
      <c r="L46" s="84" t="str">
        <f>Calculaties!BX58</f>
        <v>Ijsland</v>
      </c>
      <c r="M46" s="85">
        <f>Calculaties!BY58</f>
        <v>0</v>
      </c>
      <c r="N46" s="85">
        <f>Calculaties!BZ58</f>
        <v>0</v>
      </c>
      <c r="O46" s="85">
        <f>Calculaties!CA58</f>
        <v>0</v>
      </c>
      <c r="P46" s="85">
        <f>Calculaties!CB58</f>
        <v>0</v>
      </c>
      <c r="Q46" s="85">
        <f>Calculaties!CC58</f>
        <v>0</v>
      </c>
      <c r="R46" s="85">
        <f>Calculaties!CD58</f>
        <v>0</v>
      </c>
      <c r="S46" s="86">
        <f>Calculaties!CE58</f>
        <v>0</v>
      </c>
      <c r="T46" s="6"/>
      <c r="U46" s="6"/>
      <c r="V46" s="6"/>
    </row>
    <row r="47" spans="1:22" ht="15" customHeight="1" x14ac:dyDescent="0.2">
      <c r="A47" s="6"/>
      <c r="B47" s="17"/>
      <c r="C47" s="6"/>
      <c r="D47" s="6"/>
      <c r="E47" s="6"/>
      <c r="F47" s="6"/>
      <c r="G47" s="6"/>
      <c r="H47" s="6"/>
      <c r="I47" s="6"/>
      <c r="J47" s="9"/>
      <c r="K47" s="9"/>
      <c r="L47" s="12"/>
      <c r="M47" s="12"/>
      <c r="N47" s="12"/>
      <c r="O47" s="12"/>
      <c r="P47" s="12"/>
      <c r="Q47" s="12"/>
      <c r="R47" s="12"/>
      <c r="S47" s="13"/>
      <c r="T47" s="6"/>
      <c r="U47" s="6"/>
      <c r="V47" s="6"/>
    </row>
    <row r="48" spans="1:22" ht="15" customHeight="1" x14ac:dyDescent="0.2">
      <c r="A48" s="6"/>
      <c r="B48" s="17"/>
      <c r="C48" s="6"/>
      <c r="D48" s="6"/>
      <c r="E48" s="6"/>
      <c r="F48" s="6"/>
      <c r="G48" s="6"/>
      <c r="H48" s="6"/>
      <c r="I48" s="6"/>
      <c r="J48" s="9"/>
      <c r="K48" s="9"/>
      <c r="L48" s="12"/>
      <c r="M48" s="12"/>
      <c r="N48" s="12"/>
      <c r="O48" s="12"/>
      <c r="P48" s="12"/>
      <c r="Q48" s="12"/>
      <c r="R48" s="12"/>
      <c r="S48" s="13"/>
      <c r="T48" s="6"/>
      <c r="U48" s="6"/>
      <c r="V48" s="6"/>
    </row>
    <row r="49" spans="1:22" ht="15" customHeight="1" x14ac:dyDescent="0.2">
      <c r="A49" s="6"/>
      <c r="B49" s="17"/>
      <c r="C49" s="6"/>
      <c r="D49" s="6"/>
      <c r="E49" s="6"/>
      <c r="F49" s="6"/>
      <c r="G49" s="6"/>
      <c r="H49" s="6"/>
      <c r="I49" s="6"/>
      <c r="J49" s="9"/>
      <c r="K49" s="9"/>
      <c r="L49" s="12"/>
      <c r="M49" s="12"/>
      <c r="N49" s="12"/>
      <c r="O49" s="12"/>
      <c r="P49" s="12"/>
      <c r="Q49" s="12"/>
      <c r="R49" s="12"/>
      <c r="S49" s="13"/>
      <c r="T49" s="110"/>
      <c r="V49" s="6"/>
    </row>
    <row r="50" spans="1:22" ht="15" customHeight="1" thickBot="1" x14ac:dyDescent="0.25">
      <c r="A50" s="6"/>
      <c r="B50" s="17"/>
      <c r="C50" s="6"/>
      <c r="D50"/>
      <c r="E50" s="6"/>
      <c r="F50" s="6"/>
      <c r="G50" s="6"/>
      <c r="H50" s="6"/>
      <c r="I50" s="6"/>
      <c r="J50" s="15"/>
      <c r="K50" s="15"/>
      <c r="L50" s="6"/>
      <c r="M50" s="6"/>
      <c r="N50" s="6"/>
      <c r="O50" s="6"/>
      <c r="P50" s="6"/>
      <c r="Q50" s="6"/>
      <c r="R50" s="6"/>
      <c r="S50" s="16"/>
      <c r="T50" s="6"/>
      <c r="U50" s="6"/>
      <c r="V50" s="6"/>
    </row>
    <row r="51" spans="1:22" ht="15" customHeight="1" x14ac:dyDescent="0.2">
      <c r="A51" s="164" t="s">
        <v>94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6"/>
      <c r="L51" s="6"/>
      <c r="M51" s="6"/>
      <c r="N51" s="6"/>
      <c r="O51" s="6"/>
      <c r="P51" s="6"/>
      <c r="Q51" s="6"/>
      <c r="R51" s="16"/>
      <c r="S51" s="6"/>
      <c r="T51" s="6"/>
      <c r="U51" s="6"/>
      <c r="V51" s="159" t="s">
        <v>114</v>
      </c>
    </row>
    <row r="52" spans="1:22" ht="15" customHeight="1" thickBot="1" x14ac:dyDescent="0.25">
      <c r="A52" s="167"/>
      <c r="B52" s="168"/>
      <c r="C52" s="168"/>
      <c r="D52" s="168"/>
      <c r="E52" s="168"/>
      <c r="F52" s="168"/>
      <c r="G52" s="168"/>
      <c r="H52" s="168"/>
      <c r="I52" s="168"/>
      <c r="J52" s="168"/>
      <c r="K52" s="169"/>
      <c r="L52" s="6"/>
      <c r="M52" s="6"/>
      <c r="N52" s="6"/>
      <c r="O52" s="6"/>
      <c r="P52" s="6"/>
      <c r="Q52" s="6"/>
      <c r="R52" s="16"/>
      <c r="S52" s="6"/>
      <c r="T52" s="6"/>
      <c r="U52" s="6"/>
      <c r="V52" s="160"/>
    </row>
    <row r="53" spans="1:22" ht="15" customHeight="1" x14ac:dyDescent="0.2">
      <c r="A53" s="35" t="s">
        <v>95</v>
      </c>
      <c r="B53" s="76">
        <v>0.625</v>
      </c>
      <c r="C53" s="37" t="s">
        <v>80</v>
      </c>
      <c r="D53" s="38" t="str">
        <f>IF(AND(M8=3,M9=3,M10=3,M11=3),L9,"Tweede groep A")</f>
        <v>Tweede groep A</v>
      </c>
      <c r="E53" s="70">
        <v>1</v>
      </c>
      <c r="F53" s="65" t="s">
        <v>4</v>
      </c>
      <c r="G53" s="70">
        <v>1</v>
      </c>
      <c r="H53" s="40" t="str">
        <f>IF(AND(M22=3,M23=3,M24=3,M25=3),L23,"Tweede groep C")</f>
        <v>Tweede groep C</v>
      </c>
      <c r="I53" s="41" t="s">
        <v>96</v>
      </c>
      <c r="J53" s="133">
        <v>0</v>
      </c>
      <c r="K53" s="134">
        <v>0</v>
      </c>
      <c r="L53" s="6"/>
      <c r="M53" s="6"/>
      <c r="N53" s="6"/>
      <c r="O53" s="6"/>
      <c r="P53" s="6"/>
      <c r="Q53" s="6"/>
      <c r="R53" s="16"/>
      <c r="S53" s="6"/>
      <c r="T53" s="6"/>
      <c r="U53" s="6"/>
      <c r="V53" s="104">
        <f>IF(AND(E53=Uitslagen!E53,G53=Uitslagen!G53),5,IF(AND(E53=G53,Uitslagen!E53=Uitslagen!G53),3,IF(AND(E53&lt;G53,Uitslagen!E53&lt;Uitslagen!G53),3,IF(AND(E53&gt;G53,Uitslagen!E53&gt;Uitslagen!G53),3,0))))</f>
        <v>5</v>
      </c>
    </row>
    <row r="54" spans="1:22" ht="15" customHeight="1" x14ac:dyDescent="0.2">
      <c r="A54" s="22" t="s">
        <v>95</v>
      </c>
      <c r="B54" s="23">
        <v>0.75</v>
      </c>
      <c r="C54" s="26" t="s">
        <v>73</v>
      </c>
      <c r="D54" s="25" t="str">
        <f>IF(AND(M15=3,M16=3,M17=3,M18=3),L15,"Eerste groep B")</f>
        <v>Eerste groep B</v>
      </c>
      <c r="E54" s="67"/>
      <c r="F54" s="30" t="s">
        <v>4</v>
      </c>
      <c r="G54" s="67"/>
      <c r="H54" s="33" t="s">
        <v>100</v>
      </c>
      <c r="I54" s="34" t="s">
        <v>96</v>
      </c>
      <c r="J54" s="135"/>
      <c r="K54" s="136"/>
      <c r="L54" s="6"/>
      <c r="M54" s="6"/>
      <c r="N54" s="6"/>
      <c r="O54" s="6"/>
      <c r="P54" s="6"/>
      <c r="Q54" s="6"/>
      <c r="R54" s="16"/>
      <c r="S54" s="6"/>
      <c r="T54" s="6"/>
      <c r="U54" s="6"/>
      <c r="V54" s="104"/>
    </row>
    <row r="55" spans="1:22" ht="15" customHeight="1" x14ac:dyDescent="0.2">
      <c r="A55" s="22" t="s">
        <v>95</v>
      </c>
      <c r="B55" s="23">
        <v>0.875</v>
      </c>
      <c r="C55" s="26" t="s">
        <v>60</v>
      </c>
      <c r="D55" s="25" t="str">
        <f>IF(AND(M29=3,M30=3,M31=3,M32=3),L29,"Eerste groep D")</f>
        <v>Eerste groep D</v>
      </c>
      <c r="E55" s="67"/>
      <c r="F55" s="30" t="s">
        <v>4</v>
      </c>
      <c r="G55" s="67"/>
      <c r="H55" s="33" t="s">
        <v>101</v>
      </c>
      <c r="I55" s="34" t="s">
        <v>96</v>
      </c>
      <c r="J55" s="135"/>
      <c r="K55" s="136"/>
      <c r="L55" s="6"/>
      <c r="M55" s="6"/>
      <c r="N55" s="6"/>
      <c r="O55" s="6"/>
      <c r="P55" s="6"/>
      <c r="Q55" s="6"/>
      <c r="R55" s="16"/>
      <c r="S55" s="6"/>
      <c r="T55" s="6"/>
      <c r="U55" s="6"/>
      <c r="V55" s="104"/>
    </row>
    <row r="56" spans="1:22" ht="15" customHeight="1" x14ac:dyDescent="0.2">
      <c r="A56" s="22" t="s">
        <v>97</v>
      </c>
      <c r="B56" s="27">
        <v>0.625</v>
      </c>
      <c r="C56" s="26" t="s">
        <v>76</v>
      </c>
      <c r="D56" s="25" t="str">
        <f>IF(AND(M8=3,M9=3,M10=3,M11=3),L8,"Eerste groep A")</f>
        <v>Eerste groep A</v>
      </c>
      <c r="E56" s="67"/>
      <c r="F56" s="30" t="s">
        <v>4</v>
      </c>
      <c r="G56" s="67"/>
      <c r="H56" s="33" t="s">
        <v>102</v>
      </c>
      <c r="I56" s="34" t="s">
        <v>96</v>
      </c>
      <c r="J56" s="135"/>
      <c r="K56" s="136"/>
      <c r="L56" s="6"/>
      <c r="M56" s="6"/>
      <c r="N56" s="6"/>
      <c r="O56" s="6"/>
      <c r="P56" s="6"/>
      <c r="Q56" s="6"/>
      <c r="R56" s="16"/>
      <c r="S56" s="6"/>
      <c r="T56" s="6"/>
      <c r="U56" s="6"/>
      <c r="V56" s="104"/>
    </row>
    <row r="57" spans="1:22" ht="15" customHeight="1" x14ac:dyDescent="0.2">
      <c r="A57" s="22" t="s">
        <v>97</v>
      </c>
      <c r="B57" s="23">
        <v>0.75</v>
      </c>
      <c r="C57" s="26" t="s">
        <v>98</v>
      </c>
      <c r="D57" s="25" t="str">
        <f>IF(AND(M22=3,M23=3,M24=3,M25=3),L22,"Eerste groep C")</f>
        <v>Eerste groep C</v>
      </c>
      <c r="E57" s="67"/>
      <c r="F57" s="30" t="s">
        <v>4</v>
      </c>
      <c r="G57" s="67"/>
      <c r="H57" s="33" t="s">
        <v>103</v>
      </c>
      <c r="I57" s="34" t="s">
        <v>96</v>
      </c>
      <c r="J57" s="135"/>
      <c r="K57" s="136"/>
      <c r="L57" s="6"/>
      <c r="M57" s="6"/>
      <c r="N57" s="6"/>
      <c r="O57" s="6"/>
      <c r="P57" s="6"/>
      <c r="Q57" s="6"/>
      <c r="R57" s="16"/>
      <c r="S57" s="6"/>
      <c r="T57" s="6"/>
      <c r="U57" s="6"/>
      <c r="V57" s="104"/>
    </row>
    <row r="58" spans="1:22" ht="15" customHeight="1" x14ac:dyDescent="0.2">
      <c r="A58" s="58" t="s">
        <v>97</v>
      </c>
      <c r="B58" s="59">
        <v>0.875</v>
      </c>
      <c r="C58" s="60" t="s">
        <v>79</v>
      </c>
      <c r="D58" s="61" t="str">
        <f>IF(AND(M43=3,M44=3,M45=3,M46=3),L43,"Eerste groep F")</f>
        <v>Eerste groep F</v>
      </c>
      <c r="E58" s="71"/>
      <c r="F58" s="62" t="s">
        <v>4</v>
      </c>
      <c r="G58" s="71"/>
      <c r="H58" s="63" t="str">
        <f>IF(AND(M36=3,M37=3,M38=3,M39=3),L37,"Tweede groep E")</f>
        <v>Tweede groep E</v>
      </c>
      <c r="I58" s="64" t="s">
        <v>96</v>
      </c>
      <c r="J58" s="135"/>
      <c r="K58" s="136"/>
      <c r="L58" s="6"/>
      <c r="M58" s="6"/>
      <c r="N58" s="6"/>
      <c r="O58" s="6"/>
      <c r="P58" s="6"/>
      <c r="Q58" s="6"/>
      <c r="R58" s="16"/>
      <c r="S58" s="6"/>
      <c r="T58" s="6"/>
      <c r="U58" s="6"/>
      <c r="V58" s="104"/>
    </row>
    <row r="59" spans="1:22" ht="15" customHeight="1" x14ac:dyDescent="0.2">
      <c r="A59" s="22" t="s">
        <v>99</v>
      </c>
      <c r="B59" s="23">
        <v>0.75</v>
      </c>
      <c r="C59" s="26" t="s">
        <v>57</v>
      </c>
      <c r="D59" s="25" t="str">
        <f>IF(AND(M36=3,M37=3,M38=3,M39=3),L36,"Eerste groep E")</f>
        <v>Eerste groep E</v>
      </c>
      <c r="E59" s="67"/>
      <c r="F59" s="30" t="s">
        <v>4</v>
      </c>
      <c r="G59" s="67"/>
      <c r="H59" s="33" t="str">
        <f>IF(AND(M29=3,M30=3,M31=3,M32=3),L30,"Tweede groep D")</f>
        <v>Tweede groep D</v>
      </c>
      <c r="I59" s="34" t="s">
        <v>96</v>
      </c>
      <c r="J59" s="135"/>
      <c r="K59" s="136"/>
      <c r="L59" s="6"/>
      <c r="M59" s="6"/>
      <c r="N59" s="6"/>
      <c r="O59" s="6"/>
      <c r="P59" s="6"/>
      <c r="Q59" s="6"/>
      <c r="R59" s="16"/>
      <c r="S59" s="6"/>
      <c r="T59" s="6"/>
      <c r="U59" s="6"/>
      <c r="V59" s="104"/>
    </row>
    <row r="60" spans="1:22" ht="15" customHeight="1" x14ac:dyDescent="0.2">
      <c r="A60" s="42" t="s">
        <v>99</v>
      </c>
      <c r="B60" s="43">
        <v>0.875</v>
      </c>
      <c r="C60" s="57" t="s">
        <v>67</v>
      </c>
      <c r="D60" s="45" t="str">
        <f>IF(AND(M15=3,M16=3,M17=3,M18=3),L16,"Tweede groep B")</f>
        <v>Tweede groep B</v>
      </c>
      <c r="E60" s="68"/>
      <c r="F60" s="77" t="s">
        <v>4</v>
      </c>
      <c r="G60" s="68"/>
      <c r="H60" s="47" t="str">
        <f>IF(AND(M43=3,M44=3,M45=3,M46=3),L44,"Tweede groep F")</f>
        <v>Tweede groep F</v>
      </c>
      <c r="I60" s="48" t="s">
        <v>96</v>
      </c>
      <c r="J60" s="137"/>
      <c r="K60" s="138"/>
      <c r="L60" s="6"/>
      <c r="M60" s="6"/>
      <c r="N60" s="6"/>
      <c r="O60" s="6"/>
      <c r="P60" s="6"/>
      <c r="Q60" s="6"/>
      <c r="R60" s="16"/>
      <c r="S60" s="6"/>
      <c r="T60" s="6"/>
      <c r="U60" s="6"/>
      <c r="V60" s="104"/>
    </row>
    <row r="61" spans="1:22" ht="15" customHeight="1" x14ac:dyDescent="0.2">
      <c r="A61" s="35" t="s">
        <v>104</v>
      </c>
      <c r="B61" s="76">
        <v>0.875</v>
      </c>
      <c r="C61" s="37" t="s">
        <v>65</v>
      </c>
      <c r="D61" s="38" t="str">
        <f>IF(COUNTBLANK(E53:G53)&gt;0,"Winnaar 1/8 F 1",IF(SUM(E53+J53)&gt;SUM(G53+K53),D53,H53))</f>
        <v>Tweede groep C</v>
      </c>
      <c r="E61" s="70"/>
      <c r="F61" s="65" t="s">
        <v>4</v>
      </c>
      <c r="G61" s="70"/>
      <c r="H61" s="87" t="str">
        <f>IF(COUNTBLANK(E55:G55)&gt;0,"Winnaar 1/8 F 3",IF(SUM(E55+J55)&gt;SUM(G55+K55),D55,H55))</f>
        <v>Winnaar 1/8 F 3</v>
      </c>
      <c r="I61" s="41" t="s">
        <v>111</v>
      </c>
      <c r="J61" s="133"/>
      <c r="K61" s="134"/>
      <c r="L61" s="6"/>
      <c r="M61" s="6"/>
      <c r="N61" s="6"/>
      <c r="O61" s="6"/>
      <c r="P61" s="6"/>
      <c r="Q61" s="6"/>
      <c r="R61" s="16"/>
      <c r="S61" s="6"/>
      <c r="T61" s="6"/>
      <c r="U61" s="6"/>
      <c r="V61" s="104"/>
    </row>
    <row r="62" spans="1:22" ht="15" customHeight="1" x14ac:dyDescent="0.2">
      <c r="A62" s="22" t="s">
        <v>105</v>
      </c>
      <c r="B62" s="23">
        <v>0.875</v>
      </c>
      <c r="C62" s="26" t="s">
        <v>98</v>
      </c>
      <c r="D62" s="38" t="str">
        <f>IF(COUNTBLANK(E54:G54)&gt;0,"Winnaar 1/8 F 2",IF(SUM(E54+J54)&gt;SUM(G54+K54),D54,H54))</f>
        <v>Winnaar 1/8 F 2</v>
      </c>
      <c r="E62" s="67"/>
      <c r="F62" s="30" t="s">
        <v>4</v>
      </c>
      <c r="G62" s="67"/>
      <c r="H62" s="87" t="str">
        <f>IF(COUNTBLANK(E58:G58)&gt;0,"Winnaar 1/8 F 6",IF(SUM(E58+J58)&gt;SUM(G58+K58),D58,H58))</f>
        <v>Winnaar 1/8 F 6</v>
      </c>
      <c r="I62" s="34" t="s">
        <v>111</v>
      </c>
      <c r="J62" s="135"/>
      <c r="K62" s="136"/>
      <c r="L62" s="6"/>
      <c r="M62" s="6"/>
      <c r="N62" s="6"/>
      <c r="O62" s="6"/>
      <c r="P62" s="6"/>
      <c r="Q62" s="6"/>
      <c r="R62" s="16"/>
      <c r="S62" s="6"/>
      <c r="T62" s="6"/>
      <c r="U62" s="6"/>
      <c r="V62" s="104"/>
    </row>
    <row r="63" spans="1:22" ht="15" customHeight="1" x14ac:dyDescent="0.2">
      <c r="A63" s="22" t="s">
        <v>106</v>
      </c>
      <c r="B63" s="23">
        <v>0.875</v>
      </c>
      <c r="C63" s="26" t="s">
        <v>62</v>
      </c>
      <c r="D63" s="38" t="str">
        <f>IF(COUNTBLANK(E57:G57)&gt;0,"Winnaar 1/8 F 5",IF(SUM(E57+J57)&gt;SUM(G57+K57),D57,H57))</f>
        <v>Winnaar 1/8 F 5</v>
      </c>
      <c r="E63" s="67"/>
      <c r="F63" s="30" t="s">
        <v>4</v>
      </c>
      <c r="G63" s="67"/>
      <c r="H63" s="87" t="str">
        <f>IF(COUNTBLANK(E59:G59)&gt;0,"Winnaar 1/8 F 7",IF(SUM(E59+J59)&gt;SUM(G59+K59),D59,H59))</f>
        <v>Winnaar 1/8 F 7</v>
      </c>
      <c r="I63" s="34" t="s">
        <v>111</v>
      </c>
      <c r="J63" s="135"/>
      <c r="K63" s="136"/>
      <c r="L63" s="6"/>
      <c r="M63" s="6"/>
      <c r="N63" s="6"/>
      <c r="O63" s="6"/>
      <c r="P63" s="6"/>
      <c r="Q63" s="6"/>
      <c r="R63" s="16"/>
      <c r="S63" s="6"/>
      <c r="T63" s="6"/>
      <c r="U63" s="6"/>
      <c r="V63" s="104"/>
    </row>
    <row r="64" spans="1:22" ht="15" customHeight="1" x14ac:dyDescent="0.2">
      <c r="A64" s="42" t="s">
        <v>107</v>
      </c>
      <c r="B64" s="43">
        <v>0.875</v>
      </c>
      <c r="C64" s="57" t="s">
        <v>57</v>
      </c>
      <c r="D64" s="45" t="str">
        <f>IF(COUNTBLANK(E56:G56)&gt;0,"Winnaar 1/8 F 4",IF(SUM(E56+J56)&gt;SUM(G56+K56),D56,H56))</f>
        <v>Winnaar 1/8 F 4</v>
      </c>
      <c r="E64" s="68"/>
      <c r="F64" s="77" t="s">
        <v>4</v>
      </c>
      <c r="G64" s="68"/>
      <c r="H64" s="47" t="str">
        <f>IF(COUNTBLANK(E60:G60)&gt;0,"Winnaar 1/8 F 8",IF(SUM(E60+J60)&gt;SUM(G60+K60),D60,H60))</f>
        <v>Winnaar 1/8 F 8</v>
      </c>
      <c r="I64" s="48" t="s">
        <v>111</v>
      </c>
      <c r="J64" s="139"/>
      <c r="K64" s="140"/>
      <c r="L64" s="6"/>
      <c r="M64" s="6"/>
      <c r="N64" s="6"/>
      <c r="O64" s="6"/>
      <c r="P64" s="6"/>
      <c r="Q64" s="6"/>
      <c r="R64" s="16"/>
      <c r="S64" s="6"/>
      <c r="T64" s="6"/>
      <c r="U64" s="6"/>
      <c r="V64" s="104"/>
    </row>
    <row r="65" spans="1:22" ht="15" customHeight="1" x14ac:dyDescent="0.2">
      <c r="A65" s="22" t="s">
        <v>108</v>
      </c>
      <c r="B65" s="27">
        <v>0.875</v>
      </c>
      <c r="C65" s="26" t="s">
        <v>76</v>
      </c>
      <c r="D65" s="38" t="str">
        <f>IF(COUNTBLANK(E61:G61)&gt;0,"Winnaar 1/4 F 1",IF(SUM(E61+J61)&gt;SUM(G61+K61),D61,H61))</f>
        <v>Winnaar 1/4 F 1</v>
      </c>
      <c r="E65" s="70"/>
      <c r="F65" s="65" t="s">
        <v>4</v>
      </c>
      <c r="G65" s="70"/>
      <c r="H65" s="87" t="str">
        <f>IF(COUNTBLANK(E62:G62)&gt;0,"Winnaar 1/4 F 2",IF(SUM(E62+J62)&gt;SUM(G62+K62),D62,H62))</f>
        <v>Winnaar 1/4 F 2</v>
      </c>
      <c r="I65" s="34" t="s">
        <v>112</v>
      </c>
      <c r="J65" s="96"/>
      <c r="K65" s="97"/>
      <c r="T65" s="6"/>
      <c r="U65" s="6"/>
      <c r="V65" s="104"/>
    </row>
    <row r="66" spans="1:22" ht="15" customHeight="1" x14ac:dyDescent="0.2">
      <c r="A66" s="42" t="s">
        <v>109</v>
      </c>
      <c r="B66" s="43">
        <v>0.875</v>
      </c>
      <c r="C66" s="57" t="s">
        <v>65</v>
      </c>
      <c r="D66" s="45" t="str">
        <f>IF(COUNTBLANK(E63:G63)&gt;0,"Winnaar 1/4 F 3",IF(SUM(E63+J63)&gt;SUM(G63+K63),D63,H63))</f>
        <v>Winnaar 1/4 F 3</v>
      </c>
      <c r="E66" s="68"/>
      <c r="F66" s="77" t="s">
        <v>4</v>
      </c>
      <c r="G66" s="68"/>
      <c r="H66" s="47" t="str">
        <f>IF(COUNTBLANK(E64:G64)&gt;0,"Winnaar 1/4 F 4",IF(SUM(E64+J64)&gt;SUM(G64+K64),D64,H64))</f>
        <v>Winnaar 1/4 F 4</v>
      </c>
      <c r="I66" s="48" t="s">
        <v>112</v>
      </c>
      <c r="J66" s="98"/>
      <c r="K66" s="99"/>
      <c r="T66" s="6"/>
      <c r="U66" s="6"/>
      <c r="V66" s="104"/>
    </row>
    <row r="67" spans="1:22" ht="15" customHeight="1" thickBot="1" x14ac:dyDescent="0.25">
      <c r="A67" s="42" t="s">
        <v>110</v>
      </c>
      <c r="B67" s="43">
        <v>0.875</v>
      </c>
      <c r="C67" s="57" t="s">
        <v>73</v>
      </c>
      <c r="D67" s="45" t="str">
        <f>IF(COUNTBLANK(E65:G65)&gt;0,"Winnaar 1/2 F 1",IF(SUM(E65+J65)&gt;SUM(G65+K65),D65,H65))</f>
        <v>Winnaar 1/2 F 1</v>
      </c>
      <c r="E67" s="68"/>
      <c r="F67" s="77" t="s">
        <v>4</v>
      </c>
      <c r="G67" s="68"/>
      <c r="H67" s="47" t="str">
        <f>IF(COUNTBLANK(E66:G66)&gt;0,"Winnaar 1/2 F 2",IF(SUM(E66+J66)&gt;SUM(G66+K66),D66,H66))</f>
        <v>Winnaar 1/2 F 2</v>
      </c>
      <c r="I67" s="48" t="s">
        <v>32</v>
      </c>
      <c r="J67" s="100"/>
      <c r="K67" s="101"/>
      <c r="T67" s="6"/>
      <c r="U67" s="6"/>
      <c r="V67" s="105"/>
    </row>
    <row r="68" spans="1:22" ht="15" customHeight="1" thickBot="1" x14ac:dyDescent="0.25">
      <c r="J68" s="12"/>
      <c r="K68" s="12"/>
      <c r="T68" s="6"/>
      <c r="U68" s="110" t="s">
        <v>117</v>
      </c>
      <c r="V68" s="179">
        <f>SUM(V53:V67)</f>
        <v>5</v>
      </c>
    </row>
    <row r="69" spans="1:22" ht="18" customHeight="1" thickTop="1" thickBot="1" x14ac:dyDescent="0.25">
      <c r="B69" s="156" t="s">
        <v>113</v>
      </c>
      <c r="C69" s="157"/>
      <c r="D69" s="157"/>
      <c r="E69" s="157"/>
      <c r="F69" s="157"/>
      <c r="G69" s="157"/>
      <c r="H69" s="158"/>
      <c r="J69" s="12"/>
      <c r="K69" s="12"/>
      <c r="T69" s="6"/>
      <c r="U69" s="6"/>
      <c r="V69" s="16"/>
    </row>
    <row r="70" spans="1:22" ht="4.5" customHeight="1" thickTop="1" thickBot="1" x14ac:dyDescent="0.25">
      <c r="B70" s="102"/>
      <c r="C70" s="103"/>
      <c r="D70" s="103"/>
      <c r="E70" s="103"/>
      <c r="F70" s="103"/>
      <c r="G70" s="103"/>
      <c r="H70" s="103"/>
      <c r="J70" s="7"/>
      <c r="K70" s="7"/>
      <c r="V70" s="16"/>
    </row>
    <row r="71" spans="1:22" ht="24.75" customHeight="1" thickTop="1" thickBot="1" x14ac:dyDescent="0.25">
      <c r="B71" s="153" t="str">
        <f>IF(COUNTBLANK(E67:G67)&gt;0,"Kampioen",IF(SUM(E67+J67)&gt;SUM(G67+K67),D67,H67))</f>
        <v>Kampioen</v>
      </c>
      <c r="C71" s="154"/>
      <c r="D71" s="154"/>
      <c r="E71" s="154"/>
      <c r="F71" s="154"/>
      <c r="G71" s="154"/>
      <c r="H71" s="155"/>
      <c r="J71" s="15"/>
      <c r="K71" s="15"/>
      <c r="U71" s="110" t="s">
        <v>117</v>
      </c>
      <c r="V71" s="132">
        <f>V44+Y12+V68</f>
        <v>194</v>
      </c>
    </row>
    <row r="72" spans="1:22" ht="15" customHeight="1" thickTop="1" x14ac:dyDescent="0.2">
      <c r="J72" s="15"/>
      <c r="K72" s="15"/>
      <c r="V72" s="6"/>
    </row>
    <row r="73" spans="1:22" ht="15" customHeight="1" x14ac:dyDescent="0.2">
      <c r="J73" s="15"/>
      <c r="K73" s="15"/>
      <c r="V73" s="6"/>
    </row>
    <row r="74" spans="1:22" ht="15" customHeight="1" x14ac:dyDescent="0.2">
      <c r="J74" s="15"/>
      <c r="K74" s="15"/>
      <c r="V74" s="6"/>
    </row>
    <row r="75" spans="1:22" ht="15" customHeight="1" x14ac:dyDescent="0.2">
      <c r="J75" s="15"/>
      <c r="K75" s="15"/>
      <c r="V75" s="6"/>
    </row>
    <row r="76" spans="1:22" ht="15" customHeight="1" x14ac:dyDescent="0.2">
      <c r="J76" s="6"/>
      <c r="K76" s="6"/>
      <c r="V76" s="6"/>
    </row>
    <row r="77" spans="1:22" ht="15" customHeight="1" x14ac:dyDescent="0.2">
      <c r="J77" s="6"/>
      <c r="K77" s="6"/>
      <c r="V77" s="6"/>
    </row>
    <row r="78" spans="1:22" ht="15" customHeight="1" x14ac:dyDescent="0.2"/>
    <row r="79" spans="1:22" ht="15" customHeight="1" x14ac:dyDescent="0.2"/>
    <row r="80" spans="1:22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protectedRanges>
    <protectedRange sqref="E57:E58 E60:E61 E63:E64 C54:C55 C57:C58 C60:C61 C63:C64 E54:E55" name="Range1_1"/>
    <protectedRange sqref="E26:E31 G26:G31" name="Range4_1"/>
    <protectedRange sqref="G20:G25 E20:E25" name="Range3_1"/>
    <protectedRange sqref="E38:E43 G14:G19 E14:E19 G38:G43" name="Range2_1"/>
    <protectedRange sqref="E32:E37 E8:E13 G8:G13 G32:G37" name="Range1_2"/>
  </protectedRanges>
  <mergeCells count="58">
    <mergeCell ref="X6:X7"/>
    <mergeCell ref="Y6:Y7"/>
    <mergeCell ref="D1:I2"/>
    <mergeCell ref="D3:I4"/>
    <mergeCell ref="V6:V7"/>
    <mergeCell ref="Q6:Q7"/>
    <mergeCell ref="R6:R7"/>
    <mergeCell ref="S6:S7"/>
    <mergeCell ref="V51:V52"/>
    <mergeCell ref="R41:R42"/>
    <mergeCell ref="S41:S42"/>
    <mergeCell ref="A51:K52"/>
    <mergeCell ref="O41:O42"/>
    <mergeCell ref="P41:P42"/>
    <mergeCell ref="Q41:Q42"/>
    <mergeCell ref="L34:L35"/>
    <mergeCell ref="M34:M35"/>
    <mergeCell ref="N34:N35"/>
    <mergeCell ref="O34:O35"/>
    <mergeCell ref="L27:L28"/>
    <mergeCell ref="M27:M28"/>
    <mergeCell ref="N27:N28"/>
    <mergeCell ref="O27:O28"/>
    <mergeCell ref="B69:H69"/>
    <mergeCell ref="B71:H71"/>
    <mergeCell ref="L41:L42"/>
    <mergeCell ref="M41:M42"/>
    <mergeCell ref="N41:N42"/>
    <mergeCell ref="Q20:Q21"/>
    <mergeCell ref="R20:R21"/>
    <mergeCell ref="S20:S21"/>
    <mergeCell ref="P34:P35"/>
    <mergeCell ref="Q34:Q35"/>
    <mergeCell ref="R34:R35"/>
    <mergeCell ref="S34:S35"/>
    <mergeCell ref="Q27:Q28"/>
    <mergeCell ref="R27:R28"/>
    <mergeCell ref="S27:S28"/>
    <mergeCell ref="P27:P28"/>
    <mergeCell ref="L20:L21"/>
    <mergeCell ref="M20:M21"/>
    <mergeCell ref="N20:N21"/>
    <mergeCell ref="O20:O21"/>
    <mergeCell ref="P20:P21"/>
    <mergeCell ref="Q13:Q14"/>
    <mergeCell ref="R13:R14"/>
    <mergeCell ref="P6:P7"/>
    <mergeCell ref="S13:S14"/>
    <mergeCell ref="A6:I7"/>
    <mergeCell ref="L6:L7"/>
    <mergeCell ref="M6:M7"/>
    <mergeCell ref="N6:N7"/>
    <mergeCell ref="O6:O7"/>
    <mergeCell ref="L13:L14"/>
    <mergeCell ref="M13:M14"/>
    <mergeCell ref="N13:N14"/>
    <mergeCell ref="O13:O14"/>
    <mergeCell ref="P13:P14"/>
  </mergeCells>
  <pageMargins left="0.74803149606299213" right="0.74803149606299213" top="0.98425196850393704" bottom="0.98425196850393704" header="0.51181102362204722" footer="0.51181102362204722"/>
  <pageSetup scale="75" fitToHeight="0" orientation="portrait" horizontalDpi="360" verticalDpi="300" r:id="rId1"/>
  <headerFooter alignWithMargins="0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87"/>
  <sheetViews>
    <sheetView zoomScaleNormal="100" zoomScaleSheetLayoutView="100" workbookViewId="0">
      <selection activeCell="U29" sqref="U29"/>
    </sheetView>
  </sheetViews>
  <sheetFormatPr defaultColWidth="8.85546875" defaultRowHeight="12.75" x14ac:dyDescent="0.2"/>
  <cols>
    <col min="1" max="1" width="13.5703125" style="1" bestFit="1" customWidth="1"/>
    <col min="2" max="2" width="4.85546875" style="5" bestFit="1" customWidth="1"/>
    <col min="3" max="3" width="13.7109375" style="1" bestFit="1" customWidth="1"/>
    <col min="4" max="4" width="12.28515625" style="1" customWidth="1"/>
    <col min="5" max="5" width="2.42578125" style="1" customWidth="1"/>
    <col min="6" max="6" width="3.140625" style="1" customWidth="1"/>
    <col min="7" max="7" width="2.42578125" style="1" customWidth="1"/>
    <col min="8" max="8" width="12.28515625" style="1" customWidth="1"/>
    <col min="9" max="9" width="7.5703125" style="1" bestFit="1" customWidth="1"/>
    <col min="10" max="11" width="2.42578125" style="1" customWidth="1"/>
    <col min="12" max="12" width="19.42578125" style="1" bestFit="1" customWidth="1"/>
    <col min="13" max="18" width="4.7109375" style="1" customWidth="1"/>
    <col min="19" max="19" width="4.7109375" style="2" customWidth="1"/>
    <col min="20" max="20" width="1.7109375" style="1" customWidth="1"/>
    <col min="21" max="21" width="7.28515625" style="1" bestFit="1" customWidth="1"/>
    <col min="22" max="22" width="6.85546875" style="1" bestFit="1" customWidth="1"/>
    <col min="23" max="16384" width="8.85546875" style="1"/>
  </cols>
  <sheetData>
    <row r="1" spans="1:26" x14ac:dyDescent="0.2">
      <c r="B1" s="107"/>
      <c r="C1" s="108"/>
      <c r="D1" s="163"/>
      <c r="E1" s="163"/>
      <c r="F1" s="163"/>
      <c r="G1" s="163"/>
      <c r="H1" s="163"/>
      <c r="I1" s="163"/>
    </row>
    <row r="2" spans="1:26" x14ac:dyDescent="0.2">
      <c r="D2" s="163"/>
      <c r="E2" s="163"/>
      <c r="F2" s="163"/>
      <c r="G2" s="163"/>
      <c r="H2" s="163"/>
      <c r="I2" s="163"/>
    </row>
    <row r="3" spans="1:26" x14ac:dyDescent="0.2">
      <c r="C3" s="108"/>
      <c r="D3" s="163"/>
    </row>
    <row r="4" spans="1:26" x14ac:dyDescent="0.2">
      <c r="D4" s="163"/>
    </row>
    <row r="5" spans="1:26" ht="13.5" thickBot="1" x14ac:dyDescent="0.25"/>
    <row r="6" spans="1:26" ht="18.75" customHeight="1" x14ac:dyDescent="0.2">
      <c r="A6" s="143" t="s">
        <v>55</v>
      </c>
      <c r="B6" s="144"/>
      <c r="C6" s="144"/>
      <c r="D6" s="144"/>
      <c r="E6" s="144"/>
      <c r="F6" s="144"/>
      <c r="G6" s="144"/>
      <c r="H6" s="144"/>
      <c r="I6" s="145"/>
      <c r="J6" s="6"/>
      <c r="K6" s="6"/>
      <c r="L6" s="149" t="s">
        <v>46</v>
      </c>
      <c r="M6" s="141" t="s">
        <v>40</v>
      </c>
      <c r="N6" s="141" t="s">
        <v>1</v>
      </c>
      <c r="O6" s="141" t="s">
        <v>41</v>
      </c>
      <c r="P6" s="141" t="s">
        <v>42</v>
      </c>
      <c r="Q6" s="141" t="s">
        <v>49</v>
      </c>
      <c r="R6" s="141" t="s">
        <v>50</v>
      </c>
      <c r="S6" s="151" t="s">
        <v>51</v>
      </c>
      <c r="V6" s="159" t="s">
        <v>114</v>
      </c>
      <c r="X6" s="161" t="s">
        <v>118</v>
      </c>
      <c r="Y6" s="171"/>
      <c r="Z6" s="159" t="s">
        <v>114</v>
      </c>
    </row>
    <row r="7" spans="1:26" ht="13.5" thickBot="1" x14ac:dyDescent="0.25">
      <c r="A7" s="146"/>
      <c r="B7" s="147"/>
      <c r="C7" s="147"/>
      <c r="D7" s="147"/>
      <c r="E7" s="147"/>
      <c r="F7" s="147"/>
      <c r="G7" s="147"/>
      <c r="H7" s="147"/>
      <c r="I7" s="148"/>
      <c r="J7" s="6"/>
      <c r="K7" s="6"/>
      <c r="L7" s="150"/>
      <c r="M7" s="142"/>
      <c r="N7" s="142"/>
      <c r="O7" s="142"/>
      <c r="P7" s="142"/>
      <c r="Q7" s="142"/>
      <c r="R7" s="142"/>
      <c r="S7" s="152"/>
      <c r="V7" s="160"/>
      <c r="X7" s="162"/>
      <c r="Y7" s="172"/>
      <c r="Z7" s="160"/>
    </row>
    <row r="8" spans="1:26" ht="15" customHeight="1" x14ac:dyDescent="0.2">
      <c r="A8" s="18" t="s">
        <v>56</v>
      </c>
      <c r="B8" s="19">
        <v>0.875</v>
      </c>
      <c r="C8" s="20" t="s">
        <v>57</v>
      </c>
      <c r="D8" s="21" t="s">
        <v>31</v>
      </c>
      <c r="E8" s="66"/>
      <c r="F8" s="28" t="s">
        <v>4</v>
      </c>
      <c r="G8" s="66"/>
      <c r="H8" s="31" t="s">
        <v>58</v>
      </c>
      <c r="I8" s="32" t="s">
        <v>46</v>
      </c>
      <c r="J8" s="7"/>
      <c r="K8" s="7"/>
      <c r="L8" s="112" t="str">
        <f>Calculaties!BX4</f>
        <v>Frankrijk</v>
      </c>
      <c r="M8" s="113">
        <f>Calculaties!BY4</f>
        <v>0</v>
      </c>
      <c r="N8" s="113">
        <f>Calculaties!BZ4</f>
        <v>0</v>
      </c>
      <c r="O8" s="113">
        <f>Calculaties!CA4</f>
        <v>0</v>
      </c>
      <c r="P8" s="113">
        <f>Calculaties!CB4</f>
        <v>0</v>
      </c>
      <c r="Q8" s="113">
        <f>Calculaties!CC4</f>
        <v>0</v>
      </c>
      <c r="R8" s="113">
        <f>Calculaties!CD4</f>
        <v>0</v>
      </c>
      <c r="S8" s="114">
        <f>Calculaties!CE4</f>
        <v>0</v>
      </c>
      <c r="V8" s="106"/>
      <c r="X8" s="173"/>
      <c r="Y8" s="174"/>
      <c r="Z8" s="124"/>
    </row>
    <row r="9" spans="1:26" ht="15" customHeight="1" x14ac:dyDescent="0.2">
      <c r="A9" s="22" t="s">
        <v>59</v>
      </c>
      <c r="B9" s="23">
        <v>0.625</v>
      </c>
      <c r="C9" s="24" t="s">
        <v>60</v>
      </c>
      <c r="D9" s="25" t="s">
        <v>61</v>
      </c>
      <c r="E9" s="67"/>
      <c r="F9" s="29" t="s">
        <v>4</v>
      </c>
      <c r="G9" s="67"/>
      <c r="H9" s="33" t="s">
        <v>36</v>
      </c>
      <c r="I9" s="34" t="s">
        <v>46</v>
      </c>
      <c r="J9" s="9"/>
      <c r="K9" s="9"/>
      <c r="L9" s="115" t="str">
        <f>Calculaties!BX5</f>
        <v>Roemnië</v>
      </c>
      <c r="M9" s="116">
        <f>Calculaties!BY5</f>
        <v>0</v>
      </c>
      <c r="N9" s="116">
        <f>Calculaties!BZ5</f>
        <v>0</v>
      </c>
      <c r="O9" s="116">
        <f>Calculaties!CA5</f>
        <v>0</v>
      </c>
      <c r="P9" s="116">
        <f>Calculaties!CB5</f>
        <v>0</v>
      </c>
      <c r="Q9" s="116">
        <f>Calculaties!CC5</f>
        <v>0</v>
      </c>
      <c r="R9" s="116">
        <f>Calculaties!CD5</f>
        <v>0</v>
      </c>
      <c r="S9" s="117">
        <f>Calculaties!CE5</f>
        <v>0</v>
      </c>
      <c r="V9" s="104"/>
      <c r="X9" s="175"/>
      <c r="Y9" s="176"/>
      <c r="Z9" s="127"/>
    </row>
    <row r="10" spans="1:26" ht="15" customHeight="1" x14ac:dyDescent="0.2">
      <c r="A10" s="22" t="s">
        <v>72</v>
      </c>
      <c r="B10" s="23">
        <v>0.75</v>
      </c>
      <c r="C10" s="24" t="s">
        <v>73</v>
      </c>
      <c r="D10" s="25" t="s">
        <v>74</v>
      </c>
      <c r="E10" s="67"/>
      <c r="F10" s="29" t="s">
        <v>4</v>
      </c>
      <c r="G10" s="67"/>
      <c r="H10" s="33" t="s">
        <v>36</v>
      </c>
      <c r="I10" s="34" t="s">
        <v>46</v>
      </c>
      <c r="J10" s="9"/>
      <c r="K10" s="9"/>
      <c r="L10" s="118" t="str">
        <f>Calculaties!BX6</f>
        <v>Albanië</v>
      </c>
      <c r="M10" s="119">
        <f>Calculaties!BY6</f>
        <v>0</v>
      </c>
      <c r="N10" s="119">
        <f>Calculaties!BZ6</f>
        <v>0</v>
      </c>
      <c r="O10" s="119">
        <f>Calculaties!CA6</f>
        <v>0</v>
      </c>
      <c r="P10" s="119">
        <f>Calculaties!CB6</f>
        <v>0</v>
      </c>
      <c r="Q10" s="119">
        <f>Calculaties!CC6</f>
        <v>0</v>
      </c>
      <c r="R10" s="119">
        <f>Calculaties!CD6</f>
        <v>0</v>
      </c>
      <c r="S10" s="120">
        <f>Calculaties!CE6</f>
        <v>0</v>
      </c>
      <c r="V10" s="104"/>
      <c r="X10" s="175"/>
      <c r="Y10" s="176"/>
      <c r="Z10" s="127"/>
    </row>
    <row r="11" spans="1:26" ht="15" customHeight="1" thickBot="1" x14ac:dyDescent="0.25">
      <c r="A11" s="22" t="s">
        <v>72</v>
      </c>
      <c r="B11" s="23">
        <v>0.875</v>
      </c>
      <c r="C11" s="24" t="s">
        <v>65</v>
      </c>
      <c r="D11" s="25" t="s">
        <v>31</v>
      </c>
      <c r="E11" s="67"/>
      <c r="F11" s="29" t="s">
        <v>4</v>
      </c>
      <c r="G11" s="67"/>
      <c r="H11" s="33" t="s">
        <v>61</v>
      </c>
      <c r="I11" s="34" t="s">
        <v>46</v>
      </c>
      <c r="J11" s="9"/>
      <c r="K11" s="9"/>
      <c r="L11" s="121" t="str">
        <f>Calculaties!BX7</f>
        <v>Zwitserland</v>
      </c>
      <c r="M11" s="122">
        <f>Calculaties!BY7</f>
        <v>0</v>
      </c>
      <c r="N11" s="122">
        <f>Calculaties!BZ7</f>
        <v>0</v>
      </c>
      <c r="O11" s="122">
        <f>Calculaties!CA7</f>
        <v>0</v>
      </c>
      <c r="P11" s="122">
        <f>Calculaties!CB7</f>
        <v>0</v>
      </c>
      <c r="Q11" s="122">
        <f>Calculaties!CC7</f>
        <v>0</v>
      </c>
      <c r="R11" s="122">
        <f>Calculaties!CD7</f>
        <v>0</v>
      </c>
      <c r="S11" s="123">
        <f>Calculaties!CE7</f>
        <v>0</v>
      </c>
      <c r="T11" s="6"/>
      <c r="U11" s="6"/>
      <c r="V11" s="104"/>
      <c r="X11" s="175"/>
      <c r="Y11" s="176"/>
      <c r="Z11" s="127"/>
    </row>
    <row r="12" spans="1:26" ht="15" customHeight="1" thickBot="1" x14ac:dyDescent="0.25">
      <c r="A12" s="22" t="s">
        <v>75</v>
      </c>
      <c r="B12" s="23">
        <v>0.875</v>
      </c>
      <c r="C12" s="24" t="s">
        <v>76</v>
      </c>
      <c r="D12" s="25" t="s">
        <v>74</v>
      </c>
      <c r="E12" s="67"/>
      <c r="F12" s="29" t="s">
        <v>4</v>
      </c>
      <c r="G12" s="67"/>
      <c r="H12" s="33" t="s">
        <v>61</v>
      </c>
      <c r="I12" s="34" t="s">
        <v>46</v>
      </c>
      <c r="J12" s="9"/>
      <c r="K12" s="9"/>
      <c r="L12" s="12"/>
      <c r="M12" s="13"/>
      <c r="N12" s="13"/>
      <c r="O12" s="13"/>
      <c r="P12" s="13"/>
      <c r="Q12" s="13"/>
      <c r="R12" s="13"/>
      <c r="S12" s="13"/>
      <c r="T12" s="6"/>
      <c r="U12" s="6"/>
      <c r="V12" s="104"/>
      <c r="X12" s="175"/>
      <c r="Y12" s="176"/>
      <c r="Z12" s="127"/>
    </row>
    <row r="13" spans="1:26" ht="15" customHeight="1" x14ac:dyDescent="0.2">
      <c r="A13" s="42" t="s">
        <v>75</v>
      </c>
      <c r="B13" s="43">
        <v>0.875</v>
      </c>
      <c r="C13" s="44" t="s">
        <v>70</v>
      </c>
      <c r="D13" s="45" t="s">
        <v>36</v>
      </c>
      <c r="E13" s="68"/>
      <c r="F13" s="46" t="s">
        <v>4</v>
      </c>
      <c r="G13" s="68"/>
      <c r="H13" s="47" t="s">
        <v>31</v>
      </c>
      <c r="I13" s="48" t="s">
        <v>46</v>
      </c>
      <c r="J13" s="9"/>
      <c r="K13" s="9"/>
      <c r="L13" s="149" t="s">
        <v>43</v>
      </c>
      <c r="M13" s="141" t="s">
        <v>40</v>
      </c>
      <c r="N13" s="141" t="s">
        <v>1</v>
      </c>
      <c r="O13" s="141" t="s">
        <v>41</v>
      </c>
      <c r="P13" s="141" t="s">
        <v>42</v>
      </c>
      <c r="Q13" s="141" t="s">
        <v>49</v>
      </c>
      <c r="R13" s="141" t="s">
        <v>50</v>
      </c>
      <c r="S13" s="151" t="s">
        <v>51</v>
      </c>
      <c r="T13" s="6"/>
      <c r="U13" s="6"/>
      <c r="V13" s="104"/>
      <c r="X13" s="175"/>
      <c r="Y13" s="176"/>
      <c r="Z13" s="127"/>
    </row>
    <row r="14" spans="1:26" ht="15" customHeight="1" thickBot="1" x14ac:dyDescent="0.25">
      <c r="A14" s="50" t="s">
        <v>59</v>
      </c>
      <c r="B14" s="51">
        <v>0.75</v>
      </c>
      <c r="C14" s="52" t="s">
        <v>62</v>
      </c>
      <c r="D14" s="53" t="s">
        <v>63</v>
      </c>
      <c r="E14" s="69"/>
      <c r="F14" s="54" t="s">
        <v>4</v>
      </c>
      <c r="G14" s="69"/>
      <c r="H14" s="55" t="s">
        <v>64</v>
      </c>
      <c r="I14" s="56" t="s">
        <v>43</v>
      </c>
      <c r="J14" s="9"/>
      <c r="K14" s="9"/>
      <c r="L14" s="150"/>
      <c r="M14" s="142"/>
      <c r="N14" s="142"/>
      <c r="O14" s="142"/>
      <c r="P14" s="142"/>
      <c r="Q14" s="142"/>
      <c r="R14" s="142"/>
      <c r="S14" s="152"/>
      <c r="T14" s="6"/>
      <c r="U14" s="6"/>
      <c r="V14" s="104"/>
      <c r="X14" s="175"/>
      <c r="Y14" s="176"/>
      <c r="Z14" s="127"/>
    </row>
    <row r="15" spans="1:26" ht="15" customHeight="1" x14ac:dyDescent="0.2">
      <c r="A15" s="22" t="s">
        <v>59</v>
      </c>
      <c r="B15" s="27">
        <v>0.875</v>
      </c>
      <c r="C15" s="24" t="s">
        <v>65</v>
      </c>
      <c r="D15" s="25" t="s">
        <v>34</v>
      </c>
      <c r="E15" s="67"/>
      <c r="F15" s="29" t="s">
        <v>4</v>
      </c>
      <c r="G15" s="67"/>
      <c r="H15" s="33" t="s">
        <v>54</v>
      </c>
      <c r="I15" s="34" t="s">
        <v>43</v>
      </c>
      <c r="J15" s="14"/>
      <c r="K15" s="14"/>
      <c r="L15" s="112" t="str">
        <f>Calculaties!BX14</f>
        <v>Wales</v>
      </c>
      <c r="M15" s="113">
        <f>Calculaties!BY14</f>
        <v>0</v>
      </c>
      <c r="N15" s="113">
        <f>Calculaties!BZ14</f>
        <v>0</v>
      </c>
      <c r="O15" s="113">
        <f>Calculaties!CA14</f>
        <v>0</v>
      </c>
      <c r="P15" s="113">
        <f>Calculaties!CB14</f>
        <v>0</v>
      </c>
      <c r="Q15" s="113">
        <f>Calculaties!CC14</f>
        <v>0</v>
      </c>
      <c r="R15" s="113">
        <f>Calculaties!CD14</f>
        <v>0</v>
      </c>
      <c r="S15" s="114">
        <f>Calculaties!CE14</f>
        <v>0</v>
      </c>
      <c r="T15" s="6"/>
      <c r="U15" s="6"/>
      <c r="V15" s="104"/>
      <c r="X15" s="175"/>
      <c r="Y15" s="176"/>
      <c r="Z15" s="127"/>
    </row>
    <row r="16" spans="1:26" ht="15" customHeight="1" x14ac:dyDescent="0.2">
      <c r="A16" s="22" t="s">
        <v>72</v>
      </c>
      <c r="B16" s="27">
        <v>0.625</v>
      </c>
      <c r="C16" s="26" t="s">
        <v>70</v>
      </c>
      <c r="D16" s="25" t="s">
        <v>54</v>
      </c>
      <c r="E16" s="67"/>
      <c r="F16" s="29" t="s">
        <v>4</v>
      </c>
      <c r="G16" s="67"/>
      <c r="H16" s="33" t="s">
        <v>64</v>
      </c>
      <c r="I16" s="34" t="s">
        <v>43</v>
      </c>
      <c r="J16" s="12"/>
      <c r="K16" s="12"/>
      <c r="L16" s="115" t="str">
        <f>Calculaties!BX15</f>
        <v>Slowakijë</v>
      </c>
      <c r="M16" s="116">
        <f>Calculaties!BY15</f>
        <v>0</v>
      </c>
      <c r="N16" s="116">
        <f>Calculaties!BZ15</f>
        <v>0</v>
      </c>
      <c r="O16" s="116">
        <f>Calculaties!CA15</f>
        <v>0</v>
      </c>
      <c r="P16" s="116">
        <f>Calculaties!CB15</f>
        <v>0</v>
      </c>
      <c r="Q16" s="116">
        <f>Calculaties!CC15</f>
        <v>0</v>
      </c>
      <c r="R16" s="116">
        <f>Calculaties!CD15</f>
        <v>0</v>
      </c>
      <c r="S16" s="117">
        <f>Calculaties!CE15</f>
        <v>0</v>
      </c>
      <c r="T16" s="6"/>
      <c r="U16" s="6"/>
      <c r="V16" s="104"/>
      <c r="X16" s="175"/>
      <c r="Y16" s="176"/>
      <c r="Z16" s="127"/>
    </row>
    <row r="17" spans="1:26" ht="15" customHeight="1" x14ac:dyDescent="0.2">
      <c r="A17" s="22" t="s">
        <v>77</v>
      </c>
      <c r="B17" s="27">
        <v>0.625</v>
      </c>
      <c r="C17" s="26" t="s">
        <v>60</v>
      </c>
      <c r="D17" s="25" t="s">
        <v>34</v>
      </c>
      <c r="E17" s="67"/>
      <c r="F17" s="29" t="s">
        <v>4</v>
      </c>
      <c r="G17" s="67"/>
      <c r="H17" s="33" t="s">
        <v>63</v>
      </c>
      <c r="I17" s="34" t="s">
        <v>43</v>
      </c>
      <c r="J17" s="7"/>
      <c r="K17" s="7"/>
      <c r="L17" s="118" t="str">
        <f>Calculaties!BX16</f>
        <v>Engeland</v>
      </c>
      <c r="M17" s="119">
        <f>Calculaties!BY16</f>
        <v>0</v>
      </c>
      <c r="N17" s="119">
        <f>Calculaties!BZ16</f>
        <v>0</v>
      </c>
      <c r="O17" s="119">
        <f>Calculaties!CA16</f>
        <v>0</v>
      </c>
      <c r="P17" s="119">
        <f>Calculaties!CB16</f>
        <v>0</v>
      </c>
      <c r="Q17" s="119">
        <f>Calculaties!CC16</f>
        <v>0</v>
      </c>
      <c r="R17" s="119">
        <f>Calculaties!CD16</f>
        <v>0</v>
      </c>
      <c r="S17" s="120">
        <f>Calculaties!CE16</f>
        <v>0</v>
      </c>
      <c r="T17" s="6"/>
      <c r="U17" s="6"/>
      <c r="V17" s="104"/>
      <c r="X17" s="175"/>
      <c r="Y17" s="176"/>
      <c r="Z17" s="127"/>
    </row>
    <row r="18" spans="1:26" ht="15" customHeight="1" thickBot="1" x14ac:dyDescent="0.25">
      <c r="A18" s="22" t="s">
        <v>78</v>
      </c>
      <c r="B18" s="23">
        <v>0.875</v>
      </c>
      <c r="C18" s="26" t="s">
        <v>79</v>
      </c>
      <c r="D18" s="25" t="s">
        <v>64</v>
      </c>
      <c r="E18" s="67"/>
      <c r="F18" s="29" t="s">
        <v>4</v>
      </c>
      <c r="G18" s="67"/>
      <c r="H18" s="33" t="s">
        <v>34</v>
      </c>
      <c r="I18" s="34" t="s">
        <v>43</v>
      </c>
      <c r="J18" s="9"/>
      <c r="K18" s="9"/>
      <c r="L18" s="121" t="str">
        <f>Calculaties!BX17</f>
        <v>Rusland</v>
      </c>
      <c r="M18" s="122">
        <f>Calculaties!BY17</f>
        <v>0</v>
      </c>
      <c r="N18" s="122">
        <f>Calculaties!BZ17</f>
        <v>0</v>
      </c>
      <c r="O18" s="122">
        <f>Calculaties!CA17</f>
        <v>0</v>
      </c>
      <c r="P18" s="122">
        <f>Calculaties!CB17</f>
        <v>0</v>
      </c>
      <c r="Q18" s="122">
        <f>Calculaties!CC17</f>
        <v>0</v>
      </c>
      <c r="R18" s="122">
        <f>Calculaties!CD17</f>
        <v>0</v>
      </c>
      <c r="S18" s="123">
        <f>Calculaties!CE17</f>
        <v>0</v>
      </c>
      <c r="T18" s="6"/>
      <c r="U18" s="6"/>
      <c r="V18" s="104"/>
      <c r="X18" s="175"/>
      <c r="Y18" s="176"/>
      <c r="Z18" s="127"/>
    </row>
    <row r="19" spans="1:26" ht="15" customHeight="1" thickBot="1" x14ac:dyDescent="0.25">
      <c r="A19" s="42" t="s">
        <v>78</v>
      </c>
      <c r="B19" s="43">
        <v>0.875</v>
      </c>
      <c r="C19" s="57" t="s">
        <v>80</v>
      </c>
      <c r="D19" s="45" t="s">
        <v>54</v>
      </c>
      <c r="E19" s="68"/>
      <c r="F19" s="46" t="s">
        <v>4</v>
      </c>
      <c r="G19" s="68"/>
      <c r="H19" s="47" t="s">
        <v>63</v>
      </c>
      <c r="I19" s="48" t="s">
        <v>43</v>
      </c>
      <c r="J19" s="9"/>
      <c r="K19" s="9"/>
      <c r="L19" s="12"/>
      <c r="M19" s="13"/>
      <c r="N19" s="13"/>
      <c r="O19" s="13"/>
      <c r="P19" s="13"/>
      <c r="Q19" s="13"/>
      <c r="R19" s="13"/>
      <c r="S19" s="13"/>
      <c r="T19" s="6"/>
      <c r="U19" s="6"/>
      <c r="V19" s="104"/>
      <c r="X19" s="175"/>
      <c r="Y19" s="176"/>
      <c r="Z19" s="127"/>
    </row>
    <row r="20" spans="1:26" ht="15" customHeight="1" x14ac:dyDescent="0.2">
      <c r="A20" s="35" t="s">
        <v>66</v>
      </c>
      <c r="B20" s="36">
        <v>0.75</v>
      </c>
      <c r="C20" s="49" t="s">
        <v>67</v>
      </c>
      <c r="D20" s="38" t="s">
        <v>68</v>
      </c>
      <c r="E20" s="70"/>
      <c r="F20" s="39" t="s">
        <v>4</v>
      </c>
      <c r="G20" s="70"/>
      <c r="H20" s="40" t="s">
        <v>69</v>
      </c>
      <c r="I20" s="41" t="s">
        <v>45</v>
      </c>
      <c r="J20" s="9"/>
      <c r="K20" s="9"/>
      <c r="L20" s="149" t="s">
        <v>45</v>
      </c>
      <c r="M20" s="141" t="s">
        <v>40</v>
      </c>
      <c r="N20" s="141" t="s">
        <v>1</v>
      </c>
      <c r="O20" s="141" t="s">
        <v>41</v>
      </c>
      <c r="P20" s="141" t="s">
        <v>42</v>
      </c>
      <c r="Q20" s="141" t="s">
        <v>49</v>
      </c>
      <c r="R20" s="141" t="s">
        <v>50</v>
      </c>
      <c r="S20" s="151" t="s">
        <v>51</v>
      </c>
      <c r="T20" s="6"/>
      <c r="U20" s="6"/>
      <c r="V20" s="104"/>
      <c r="X20" s="175"/>
      <c r="Y20" s="176"/>
      <c r="Z20" s="127"/>
    </row>
    <row r="21" spans="1:26" ht="15" customHeight="1" thickBot="1" x14ac:dyDescent="0.25">
      <c r="A21" s="22" t="s">
        <v>66</v>
      </c>
      <c r="B21" s="27">
        <v>0.875</v>
      </c>
      <c r="C21" s="26" t="s">
        <v>70</v>
      </c>
      <c r="D21" s="25" t="s">
        <v>33</v>
      </c>
      <c r="E21" s="67"/>
      <c r="F21" s="29" t="s">
        <v>4</v>
      </c>
      <c r="G21" s="67"/>
      <c r="H21" s="33" t="s">
        <v>71</v>
      </c>
      <c r="I21" s="34" t="s">
        <v>45</v>
      </c>
      <c r="J21" s="9"/>
      <c r="K21" s="9"/>
      <c r="L21" s="150"/>
      <c r="M21" s="142"/>
      <c r="N21" s="142"/>
      <c r="O21" s="142"/>
      <c r="P21" s="142"/>
      <c r="Q21" s="142"/>
      <c r="R21" s="142"/>
      <c r="S21" s="152"/>
      <c r="T21" s="6"/>
      <c r="U21" s="6"/>
      <c r="V21" s="104"/>
      <c r="X21" s="175"/>
      <c r="Y21" s="176"/>
      <c r="Z21" s="127"/>
    </row>
    <row r="22" spans="1:26" ht="15" customHeight="1" x14ac:dyDescent="0.2">
      <c r="A22" s="22" t="s">
        <v>77</v>
      </c>
      <c r="B22" s="23">
        <v>0.75</v>
      </c>
      <c r="C22" s="26" t="s">
        <v>76</v>
      </c>
      <c r="D22" s="25" t="s">
        <v>71</v>
      </c>
      <c r="E22" s="67"/>
      <c r="F22" s="29" t="s">
        <v>4</v>
      </c>
      <c r="G22" s="67"/>
      <c r="H22" s="33" t="s">
        <v>69</v>
      </c>
      <c r="I22" s="34" t="s">
        <v>45</v>
      </c>
      <c r="J22" s="9"/>
      <c r="K22" s="9"/>
      <c r="L22" s="112" t="str">
        <f>Calculaties!BX24</f>
        <v>Polen</v>
      </c>
      <c r="M22" s="113">
        <f>Calculaties!BY24</f>
        <v>0</v>
      </c>
      <c r="N22" s="113">
        <f>Calculaties!BZ24</f>
        <v>0</v>
      </c>
      <c r="O22" s="113">
        <f>Calculaties!CA24</f>
        <v>0</v>
      </c>
      <c r="P22" s="113">
        <f>Calculaties!CB24</f>
        <v>0</v>
      </c>
      <c r="Q22" s="113">
        <f>Calculaties!CC24</f>
        <v>0</v>
      </c>
      <c r="R22" s="113">
        <f>Calculaties!CD24</f>
        <v>0</v>
      </c>
      <c r="S22" s="114">
        <f>Calculaties!CE24</f>
        <v>0</v>
      </c>
      <c r="T22" s="6"/>
      <c r="U22" s="6"/>
      <c r="V22" s="104"/>
      <c r="X22" s="175"/>
      <c r="Y22" s="176"/>
      <c r="Z22" s="127"/>
    </row>
    <row r="23" spans="1:26" ht="15" customHeight="1" x14ac:dyDescent="0.2">
      <c r="A23" s="22" t="s">
        <v>77</v>
      </c>
      <c r="B23" s="27">
        <v>0.875</v>
      </c>
      <c r="C23" s="26" t="s">
        <v>57</v>
      </c>
      <c r="D23" s="25" t="s">
        <v>33</v>
      </c>
      <c r="E23" s="67"/>
      <c r="F23" s="29" t="s">
        <v>4</v>
      </c>
      <c r="G23" s="67"/>
      <c r="H23" s="33" t="s">
        <v>68</v>
      </c>
      <c r="I23" s="34" t="s">
        <v>45</v>
      </c>
      <c r="J23" s="9"/>
      <c r="K23" s="9"/>
      <c r="L23" s="115" t="str">
        <f>Calculaties!BX25</f>
        <v>Noord-Ierland</v>
      </c>
      <c r="M23" s="116">
        <f>Calculaties!BY25</f>
        <v>0</v>
      </c>
      <c r="N23" s="116">
        <f>Calculaties!BZ25</f>
        <v>0</v>
      </c>
      <c r="O23" s="116">
        <f>Calculaties!CA25</f>
        <v>0</v>
      </c>
      <c r="P23" s="116">
        <f>Calculaties!CB25</f>
        <v>0</v>
      </c>
      <c r="Q23" s="116">
        <f>Calculaties!CC25</f>
        <v>0</v>
      </c>
      <c r="R23" s="116">
        <f>Calculaties!CD25</f>
        <v>0</v>
      </c>
      <c r="S23" s="117">
        <f>Calculaties!CE25</f>
        <v>0</v>
      </c>
      <c r="T23" s="6"/>
      <c r="U23" s="6"/>
      <c r="V23" s="104"/>
      <c r="X23" s="175"/>
      <c r="Y23" s="176"/>
      <c r="Z23" s="127"/>
    </row>
    <row r="24" spans="1:26" ht="15" customHeight="1" x14ac:dyDescent="0.2">
      <c r="A24" s="22" t="s">
        <v>81</v>
      </c>
      <c r="B24" s="23">
        <v>0.75</v>
      </c>
      <c r="C24" s="26" t="s">
        <v>65</v>
      </c>
      <c r="D24" s="25" t="s">
        <v>71</v>
      </c>
      <c r="E24" s="67"/>
      <c r="F24" s="29" t="s">
        <v>4</v>
      </c>
      <c r="G24" s="67"/>
      <c r="H24" s="33" t="s">
        <v>68</v>
      </c>
      <c r="I24" s="34" t="s">
        <v>45</v>
      </c>
      <c r="J24" s="12"/>
      <c r="K24" s="12"/>
      <c r="L24" s="118" t="str">
        <f>Calculaties!BX26</f>
        <v>Duitsland</v>
      </c>
      <c r="M24" s="119">
        <f>Calculaties!BY26</f>
        <v>0</v>
      </c>
      <c r="N24" s="119">
        <f>Calculaties!BZ26</f>
        <v>0</v>
      </c>
      <c r="O24" s="119">
        <f>Calculaties!CA26</f>
        <v>0</v>
      </c>
      <c r="P24" s="119">
        <f>Calculaties!CB26</f>
        <v>0</v>
      </c>
      <c r="Q24" s="119">
        <f>Calculaties!CC26</f>
        <v>0</v>
      </c>
      <c r="R24" s="119">
        <f>Calculaties!CD26</f>
        <v>0</v>
      </c>
      <c r="S24" s="120">
        <f>Calculaties!CE26</f>
        <v>0</v>
      </c>
      <c r="T24" s="6"/>
      <c r="U24" s="6"/>
      <c r="V24" s="104"/>
      <c r="X24" s="175"/>
      <c r="Y24" s="176"/>
      <c r="Z24" s="127"/>
    </row>
    <row r="25" spans="1:26" ht="15" customHeight="1" thickBot="1" x14ac:dyDescent="0.25">
      <c r="A25" s="58" t="s">
        <v>81</v>
      </c>
      <c r="B25" s="59">
        <v>0.75</v>
      </c>
      <c r="C25" s="60" t="s">
        <v>73</v>
      </c>
      <c r="D25" s="61" t="s">
        <v>33</v>
      </c>
      <c r="E25" s="71"/>
      <c r="F25" s="62" t="s">
        <v>4</v>
      </c>
      <c r="G25" s="71"/>
      <c r="H25" s="63" t="s">
        <v>69</v>
      </c>
      <c r="I25" s="64" t="s">
        <v>45</v>
      </c>
      <c r="J25" s="12"/>
      <c r="K25" s="12"/>
      <c r="L25" s="121" t="str">
        <f>Calculaties!BX27</f>
        <v>Oekraïne</v>
      </c>
      <c r="M25" s="122">
        <f>Calculaties!BY27</f>
        <v>0</v>
      </c>
      <c r="N25" s="122">
        <f>Calculaties!BZ27</f>
        <v>0</v>
      </c>
      <c r="O25" s="122">
        <f>Calculaties!CA27</f>
        <v>0</v>
      </c>
      <c r="P25" s="122">
        <f>Calculaties!CB27</f>
        <v>0</v>
      </c>
      <c r="Q25" s="122">
        <f>Calculaties!CC27</f>
        <v>0</v>
      </c>
      <c r="R25" s="122">
        <f>Calculaties!CD27</f>
        <v>0</v>
      </c>
      <c r="S25" s="123">
        <f>Calculaties!CE27</f>
        <v>0</v>
      </c>
      <c r="T25" s="6"/>
      <c r="U25" s="6"/>
      <c r="V25" s="104"/>
      <c r="X25" s="175"/>
      <c r="Y25" s="176"/>
      <c r="Z25" s="127"/>
    </row>
    <row r="26" spans="1:26" ht="15" customHeight="1" thickBot="1" x14ac:dyDescent="0.25">
      <c r="A26" s="50" t="s">
        <v>66</v>
      </c>
      <c r="B26" s="51">
        <v>0.625</v>
      </c>
      <c r="C26" s="52" t="s">
        <v>73</v>
      </c>
      <c r="D26" s="75" t="s">
        <v>82</v>
      </c>
      <c r="E26" s="69"/>
      <c r="F26" s="54" t="s">
        <v>4</v>
      </c>
      <c r="G26" s="69"/>
      <c r="H26" s="55" t="s">
        <v>52</v>
      </c>
      <c r="I26" s="56" t="s">
        <v>44</v>
      </c>
      <c r="J26" s="7"/>
      <c r="K26" s="7"/>
      <c r="L26" s="12"/>
      <c r="M26" s="13"/>
      <c r="N26" s="13"/>
      <c r="O26" s="13"/>
      <c r="P26" s="13"/>
      <c r="Q26" s="13"/>
      <c r="R26" s="13"/>
      <c r="S26" s="13"/>
      <c r="T26" s="6"/>
      <c r="U26" s="6"/>
      <c r="V26" s="104"/>
      <c r="X26" s="175"/>
      <c r="Y26" s="176"/>
      <c r="Z26" s="127"/>
    </row>
    <row r="27" spans="1:26" ht="15" customHeight="1" x14ac:dyDescent="0.2">
      <c r="A27" s="22" t="s">
        <v>66</v>
      </c>
      <c r="B27" s="27">
        <v>0.625</v>
      </c>
      <c r="C27" s="26" t="s">
        <v>79</v>
      </c>
      <c r="D27" s="25" t="s">
        <v>37</v>
      </c>
      <c r="E27" s="67"/>
      <c r="F27" s="29" t="s">
        <v>4</v>
      </c>
      <c r="G27" s="67"/>
      <c r="H27" s="33" t="s">
        <v>83</v>
      </c>
      <c r="I27" s="34" t="s">
        <v>44</v>
      </c>
      <c r="J27" s="9"/>
      <c r="K27" s="9"/>
      <c r="L27" s="149" t="s">
        <v>44</v>
      </c>
      <c r="M27" s="141" t="s">
        <v>40</v>
      </c>
      <c r="N27" s="141" t="s">
        <v>1</v>
      </c>
      <c r="O27" s="141" t="s">
        <v>41</v>
      </c>
      <c r="P27" s="141" t="s">
        <v>42</v>
      </c>
      <c r="Q27" s="141" t="s">
        <v>49</v>
      </c>
      <c r="R27" s="141" t="s">
        <v>50</v>
      </c>
      <c r="S27" s="151" t="s">
        <v>51</v>
      </c>
      <c r="T27" s="6"/>
      <c r="U27" s="6"/>
      <c r="V27" s="104"/>
      <c r="X27" s="175"/>
      <c r="Y27" s="176"/>
      <c r="Z27" s="127"/>
    </row>
    <row r="28" spans="1:26" ht="15" customHeight="1" thickBot="1" x14ac:dyDescent="0.25">
      <c r="A28" s="22" t="s">
        <v>84</v>
      </c>
      <c r="B28" s="23">
        <v>0.75</v>
      </c>
      <c r="C28" s="26" t="s">
        <v>80</v>
      </c>
      <c r="D28" s="25" t="s">
        <v>83</v>
      </c>
      <c r="E28" s="67"/>
      <c r="F28" s="29" t="s">
        <v>4</v>
      </c>
      <c r="G28" s="67"/>
      <c r="H28" s="33" t="s">
        <v>52</v>
      </c>
      <c r="I28" s="34" t="s">
        <v>44</v>
      </c>
      <c r="J28" s="9"/>
      <c r="K28" s="9"/>
      <c r="L28" s="150"/>
      <c r="M28" s="142"/>
      <c r="N28" s="142"/>
      <c r="O28" s="142"/>
      <c r="P28" s="142"/>
      <c r="Q28" s="142"/>
      <c r="R28" s="142"/>
      <c r="S28" s="152"/>
      <c r="T28" s="6"/>
      <c r="U28" s="6"/>
      <c r="V28" s="104"/>
      <c r="X28" s="175"/>
      <c r="Y28" s="176"/>
      <c r="Z28" s="127"/>
    </row>
    <row r="29" spans="1:26" ht="15" customHeight="1" x14ac:dyDescent="0.2">
      <c r="A29" s="22" t="s">
        <v>84</v>
      </c>
      <c r="B29" s="23">
        <v>0.875</v>
      </c>
      <c r="C29" s="26" t="s">
        <v>67</v>
      </c>
      <c r="D29" s="25" t="s">
        <v>37</v>
      </c>
      <c r="E29" s="67"/>
      <c r="F29" s="29" t="s">
        <v>4</v>
      </c>
      <c r="G29" s="67"/>
      <c r="H29" s="33" t="s">
        <v>82</v>
      </c>
      <c r="I29" s="34" t="s">
        <v>44</v>
      </c>
      <c r="J29" s="9"/>
      <c r="K29" s="9"/>
      <c r="L29" s="112" t="str">
        <f>Calculaties!BX34</f>
        <v>Turkijë</v>
      </c>
      <c r="M29" s="113">
        <f>Calculaties!BY34</f>
        <v>0</v>
      </c>
      <c r="N29" s="113">
        <f>Calculaties!BZ34</f>
        <v>0</v>
      </c>
      <c r="O29" s="113">
        <f>Calculaties!CA34</f>
        <v>0</v>
      </c>
      <c r="P29" s="113">
        <f>Calculaties!CB34</f>
        <v>0</v>
      </c>
      <c r="Q29" s="113">
        <f>Calculaties!CC34</f>
        <v>0</v>
      </c>
      <c r="R29" s="113">
        <f>Calculaties!CD34</f>
        <v>0</v>
      </c>
      <c r="S29" s="114">
        <f>Calculaties!CE34</f>
        <v>0</v>
      </c>
      <c r="T29" s="6"/>
      <c r="U29" s="6"/>
      <c r="V29" s="104"/>
      <c r="X29" s="175"/>
      <c r="Y29" s="176"/>
      <c r="Z29" s="127"/>
    </row>
    <row r="30" spans="1:26" ht="15" customHeight="1" x14ac:dyDescent="0.2">
      <c r="A30" s="22" t="s">
        <v>81</v>
      </c>
      <c r="B30" s="23">
        <v>0.875</v>
      </c>
      <c r="C30" s="26" t="s">
        <v>60</v>
      </c>
      <c r="D30" s="25" t="s">
        <v>83</v>
      </c>
      <c r="E30" s="67"/>
      <c r="F30" s="29" t="s">
        <v>4</v>
      </c>
      <c r="G30" s="67"/>
      <c r="H30" s="33" t="s">
        <v>82</v>
      </c>
      <c r="I30" s="34" t="s">
        <v>44</v>
      </c>
      <c r="J30" s="9"/>
      <c r="K30" s="9"/>
      <c r="L30" s="115" t="str">
        <f>Calculaties!BX35</f>
        <v>Kroatië</v>
      </c>
      <c r="M30" s="116">
        <f>Calculaties!BY35</f>
        <v>0</v>
      </c>
      <c r="N30" s="116">
        <f>Calculaties!BZ35</f>
        <v>0</v>
      </c>
      <c r="O30" s="116">
        <f>Calculaties!CA35</f>
        <v>0</v>
      </c>
      <c r="P30" s="116">
        <f>Calculaties!CB35</f>
        <v>0</v>
      </c>
      <c r="Q30" s="116">
        <f>Calculaties!CC35</f>
        <v>0</v>
      </c>
      <c r="R30" s="116">
        <f>Calculaties!CD35</f>
        <v>0</v>
      </c>
      <c r="S30" s="117">
        <f>Calculaties!CE35</f>
        <v>0</v>
      </c>
      <c r="T30" s="6"/>
      <c r="U30" s="6"/>
      <c r="V30" s="104"/>
      <c r="X30" s="175"/>
      <c r="Y30" s="176"/>
      <c r="Z30" s="127"/>
    </row>
    <row r="31" spans="1:26" ht="15" customHeight="1" x14ac:dyDescent="0.2">
      <c r="A31" s="42" t="s">
        <v>81</v>
      </c>
      <c r="B31" s="43">
        <v>0.875</v>
      </c>
      <c r="C31" s="57" t="s">
        <v>62</v>
      </c>
      <c r="D31" s="45" t="s">
        <v>52</v>
      </c>
      <c r="E31" s="68"/>
      <c r="F31" s="46" t="s">
        <v>4</v>
      </c>
      <c r="G31" s="68"/>
      <c r="H31" s="47" t="s">
        <v>37</v>
      </c>
      <c r="I31" s="48" t="s">
        <v>44</v>
      </c>
      <c r="J31" s="9"/>
      <c r="K31" s="9"/>
      <c r="L31" s="118" t="str">
        <f>Calculaties!BX36</f>
        <v>Spanje</v>
      </c>
      <c r="M31" s="119">
        <f>Calculaties!BY36</f>
        <v>0</v>
      </c>
      <c r="N31" s="119">
        <f>Calculaties!BZ36</f>
        <v>0</v>
      </c>
      <c r="O31" s="119">
        <f>Calculaties!CA36</f>
        <v>0</v>
      </c>
      <c r="P31" s="119">
        <f>Calculaties!CB36</f>
        <v>0</v>
      </c>
      <c r="Q31" s="119">
        <f>Calculaties!CC36</f>
        <v>0</v>
      </c>
      <c r="R31" s="119">
        <f>Calculaties!CD36</f>
        <v>0</v>
      </c>
      <c r="S31" s="120">
        <f>Calculaties!CE36</f>
        <v>0</v>
      </c>
      <c r="T31" s="6"/>
      <c r="U31" s="6"/>
      <c r="V31" s="104"/>
      <c r="X31" s="175"/>
      <c r="Y31" s="176"/>
      <c r="Z31" s="127"/>
    </row>
    <row r="32" spans="1:26" ht="15" customHeight="1" thickBot="1" x14ac:dyDescent="0.25">
      <c r="A32" s="35" t="s">
        <v>85</v>
      </c>
      <c r="B32" s="36">
        <v>0.75</v>
      </c>
      <c r="C32" s="37" t="s">
        <v>57</v>
      </c>
      <c r="D32" s="38" t="s">
        <v>86</v>
      </c>
      <c r="E32" s="70"/>
      <c r="F32" s="65" t="s">
        <v>4</v>
      </c>
      <c r="G32" s="70"/>
      <c r="H32" s="40" t="s">
        <v>87</v>
      </c>
      <c r="I32" s="41" t="s">
        <v>47</v>
      </c>
      <c r="J32" s="9"/>
      <c r="K32" s="9"/>
      <c r="L32" s="121" t="str">
        <f>Calculaties!BX37</f>
        <v>Tsjechië</v>
      </c>
      <c r="M32" s="122">
        <f>Calculaties!BY37</f>
        <v>0</v>
      </c>
      <c r="N32" s="122">
        <f>Calculaties!BZ37</f>
        <v>0</v>
      </c>
      <c r="O32" s="122">
        <f>Calculaties!CA37</f>
        <v>0</v>
      </c>
      <c r="P32" s="122">
        <f>Calculaties!CB37</f>
        <v>0</v>
      </c>
      <c r="Q32" s="122">
        <f>Calculaties!CC37</f>
        <v>0</v>
      </c>
      <c r="R32" s="122">
        <f>Calculaties!CD37</f>
        <v>0</v>
      </c>
      <c r="S32" s="123">
        <f>Calculaties!CE37</f>
        <v>0</v>
      </c>
      <c r="T32" s="6"/>
      <c r="U32" s="6"/>
      <c r="V32" s="104"/>
      <c r="X32" s="175"/>
      <c r="Y32" s="176"/>
      <c r="Z32" s="127"/>
    </row>
    <row r="33" spans="1:26" ht="15" customHeight="1" thickBot="1" x14ac:dyDescent="0.25">
      <c r="A33" s="22" t="s">
        <v>85</v>
      </c>
      <c r="B33" s="23">
        <v>0.875</v>
      </c>
      <c r="C33" s="26" t="s">
        <v>76</v>
      </c>
      <c r="D33" s="25" t="s">
        <v>53</v>
      </c>
      <c r="E33" s="67"/>
      <c r="F33" s="29" t="s">
        <v>4</v>
      </c>
      <c r="G33" s="67"/>
      <c r="H33" s="33" t="s">
        <v>38</v>
      </c>
      <c r="I33" s="34" t="s">
        <v>47</v>
      </c>
      <c r="J33" s="12"/>
      <c r="K33" s="12"/>
      <c r="L33" s="12"/>
      <c r="M33" s="13"/>
      <c r="N33" s="13"/>
      <c r="O33" s="13"/>
      <c r="P33" s="13"/>
      <c r="Q33" s="13"/>
      <c r="R33" s="13"/>
      <c r="S33" s="13"/>
      <c r="T33" s="6"/>
      <c r="U33" s="6"/>
      <c r="V33" s="104"/>
      <c r="X33" s="175"/>
      <c r="Y33" s="176"/>
      <c r="Z33" s="127"/>
    </row>
    <row r="34" spans="1:26" ht="15" customHeight="1" x14ac:dyDescent="0.2">
      <c r="A34" s="22" t="s">
        <v>84</v>
      </c>
      <c r="B34" s="23">
        <v>0.625</v>
      </c>
      <c r="C34" s="26" t="s">
        <v>79</v>
      </c>
      <c r="D34" s="25" t="s">
        <v>38</v>
      </c>
      <c r="E34" s="67"/>
      <c r="F34" s="29" t="s">
        <v>4</v>
      </c>
      <c r="G34" s="67"/>
      <c r="H34" s="33" t="s">
        <v>87</v>
      </c>
      <c r="I34" s="34" t="s">
        <v>47</v>
      </c>
      <c r="J34" s="12"/>
      <c r="K34" s="12"/>
      <c r="L34" s="149" t="s">
        <v>47</v>
      </c>
      <c r="M34" s="141" t="s">
        <v>40</v>
      </c>
      <c r="N34" s="141" t="s">
        <v>1</v>
      </c>
      <c r="O34" s="141" t="s">
        <v>41</v>
      </c>
      <c r="P34" s="141" t="s">
        <v>42</v>
      </c>
      <c r="Q34" s="141" t="s">
        <v>49</v>
      </c>
      <c r="R34" s="141" t="s">
        <v>50</v>
      </c>
      <c r="S34" s="151" t="s">
        <v>51</v>
      </c>
      <c r="T34" s="6"/>
      <c r="U34" s="6"/>
      <c r="V34" s="104"/>
      <c r="X34" s="175"/>
      <c r="Y34" s="176"/>
      <c r="Z34" s="127"/>
    </row>
    <row r="35" spans="1:26" ht="15" customHeight="1" thickBot="1" x14ac:dyDescent="0.25">
      <c r="A35" s="22" t="s">
        <v>88</v>
      </c>
      <c r="B35" s="27">
        <v>0.625</v>
      </c>
      <c r="C35" s="26" t="s">
        <v>62</v>
      </c>
      <c r="D35" s="25" t="s">
        <v>53</v>
      </c>
      <c r="E35" s="67"/>
      <c r="F35" s="29" t="s">
        <v>4</v>
      </c>
      <c r="G35" s="67"/>
      <c r="H35" s="33" t="s">
        <v>86</v>
      </c>
      <c r="I35" s="34" t="s">
        <v>47</v>
      </c>
      <c r="J35" s="7"/>
      <c r="K35" s="7"/>
      <c r="L35" s="150"/>
      <c r="M35" s="142"/>
      <c r="N35" s="142"/>
      <c r="O35" s="142"/>
      <c r="P35" s="142"/>
      <c r="Q35" s="142"/>
      <c r="R35" s="142"/>
      <c r="S35" s="152"/>
      <c r="T35" s="6"/>
      <c r="U35" s="6"/>
      <c r="V35" s="104"/>
      <c r="X35" s="175"/>
      <c r="Y35" s="176"/>
      <c r="Z35" s="127"/>
    </row>
    <row r="36" spans="1:26" ht="15" customHeight="1" x14ac:dyDescent="0.2">
      <c r="A36" s="22" t="s">
        <v>89</v>
      </c>
      <c r="B36" s="23">
        <v>0.875</v>
      </c>
      <c r="C36" s="26" t="s">
        <v>70</v>
      </c>
      <c r="D36" s="25" t="s">
        <v>38</v>
      </c>
      <c r="E36" s="67"/>
      <c r="F36" s="29" t="s">
        <v>4</v>
      </c>
      <c r="G36" s="67"/>
      <c r="H36" s="33" t="s">
        <v>87</v>
      </c>
      <c r="I36" s="34" t="s">
        <v>47</v>
      </c>
      <c r="J36" s="9"/>
      <c r="K36" s="9"/>
      <c r="L36" s="112" t="str">
        <f>Calculaties!BX45</f>
        <v>Ierland</v>
      </c>
      <c r="M36" s="113">
        <f>Calculaties!BY45</f>
        <v>0</v>
      </c>
      <c r="N36" s="113">
        <f>Calculaties!BZ45</f>
        <v>0</v>
      </c>
      <c r="O36" s="113">
        <f>Calculaties!CA45</f>
        <v>0</v>
      </c>
      <c r="P36" s="113">
        <f>Calculaties!CB45</f>
        <v>0</v>
      </c>
      <c r="Q36" s="113">
        <f>Calculaties!CC45</f>
        <v>0</v>
      </c>
      <c r="R36" s="113">
        <f>Calculaties!CD45</f>
        <v>0</v>
      </c>
      <c r="S36" s="114">
        <f>Calculaties!CE45</f>
        <v>0</v>
      </c>
      <c r="T36" s="6"/>
      <c r="U36" s="6"/>
      <c r="V36" s="104"/>
      <c r="X36" s="175"/>
      <c r="Y36" s="176"/>
      <c r="Z36" s="127"/>
    </row>
    <row r="37" spans="1:26" ht="15" customHeight="1" x14ac:dyDescent="0.2">
      <c r="A37" s="58" t="s">
        <v>89</v>
      </c>
      <c r="B37" s="59">
        <v>0.875</v>
      </c>
      <c r="C37" s="60" t="s">
        <v>67</v>
      </c>
      <c r="D37" s="61" t="s">
        <v>87</v>
      </c>
      <c r="E37" s="71"/>
      <c r="F37" s="62" t="s">
        <v>4</v>
      </c>
      <c r="G37" s="71"/>
      <c r="H37" s="72" t="s">
        <v>53</v>
      </c>
      <c r="I37" s="64" t="s">
        <v>47</v>
      </c>
      <c r="J37" s="9"/>
      <c r="K37" s="9"/>
      <c r="L37" s="115" t="str">
        <f>Calculaties!BX46</f>
        <v>Zweden</v>
      </c>
      <c r="M37" s="116">
        <f>Calculaties!BY46</f>
        <v>0</v>
      </c>
      <c r="N37" s="116">
        <f>Calculaties!BZ46</f>
        <v>0</v>
      </c>
      <c r="O37" s="116">
        <f>Calculaties!CA46</f>
        <v>0</v>
      </c>
      <c r="P37" s="116">
        <f>Calculaties!CB46</f>
        <v>0</v>
      </c>
      <c r="Q37" s="116">
        <f>Calculaties!CC46</f>
        <v>0</v>
      </c>
      <c r="R37" s="116">
        <f>Calculaties!CD46</f>
        <v>0</v>
      </c>
      <c r="S37" s="117">
        <f>Calculaties!CE46</f>
        <v>0</v>
      </c>
      <c r="T37" s="6"/>
      <c r="U37" s="6"/>
      <c r="V37" s="104"/>
      <c r="X37" s="175"/>
      <c r="Y37" s="176"/>
      <c r="Z37" s="127"/>
    </row>
    <row r="38" spans="1:26" ht="15" customHeight="1" x14ac:dyDescent="0.2">
      <c r="A38" s="50" t="s">
        <v>90</v>
      </c>
      <c r="B38" s="73">
        <v>0.75</v>
      </c>
      <c r="C38" s="52" t="s">
        <v>62</v>
      </c>
      <c r="D38" s="53" t="s">
        <v>91</v>
      </c>
      <c r="E38" s="69"/>
      <c r="F38" s="74" t="s">
        <v>4</v>
      </c>
      <c r="G38" s="69"/>
      <c r="H38" s="55" t="s">
        <v>92</v>
      </c>
      <c r="I38" s="56" t="s">
        <v>48</v>
      </c>
      <c r="J38" s="9"/>
      <c r="K38" s="9"/>
      <c r="L38" s="118" t="str">
        <f>Calculaties!BX47</f>
        <v>België</v>
      </c>
      <c r="M38" s="119">
        <f>Calculaties!BY47</f>
        <v>0</v>
      </c>
      <c r="N38" s="119">
        <f>Calculaties!BZ47</f>
        <v>0</v>
      </c>
      <c r="O38" s="119">
        <f>Calculaties!CA47</f>
        <v>0</v>
      </c>
      <c r="P38" s="119">
        <f>Calculaties!CB47</f>
        <v>0</v>
      </c>
      <c r="Q38" s="119">
        <f>Calculaties!CC47</f>
        <v>0</v>
      </c>
      <c r="R38" s="119">
        <f>Calculaties!CD47</f>
        <v>0</v>
      </c>
      <c r="S38" s="120">
        <f>Calculaties!CE47</f>
        <v>0</v>
      </c>
      <c r="T38" s="6"/>
      <c r="U38" s="6"/>
      <c r="V38" s="104"/>
      <c r="X38" s="175"/>
      <c r="Y38" s="176"/>
      <c r="Z38" s="127"/>
    </row>
    <row r="39" spans="1:26" ht="15" customHeight="1" thickBot="1" x14ac:dyDescent="0.25">
      <c r="A39" s="22" t="s">
        <v>90</v>
      </c>
      <c r="B39" s="23">
        <v>0.875</v>
      </c>
      <c r="C39" s="26" t="s">
        <v>80</v>
      </c>
      <c r="D39" s="25" t="s">
        <v>35</v>
      </c>
      <c r="E39" s="67"/>
      <c r="F39" s="30" t="s">
        <v>4</v>
      </c>
      <c r="G39" s="67"/>
      <c r="H39" s="33" t="s">
        <v>93</v>
      </c>
      <c r="I39" s="34" t="s">
        <v>48</v>
      </c>
      <c r="J39" s="9"/>
      <c r="K39" s="9"/>
      <c r="L39" s="121" t="str">
        <f>Calculaties!BX48</f>
        <v>Italië</v>
      </c>
      <c r="M39" s="122">
        <f>Calculaties!BY48</f>
        <v>0</v>
      </c>
      <c r="N39" s="122">
        <f>Calculaties!BZ48</f>
        <v>0</v>
      </c>
      <c r="O39" s="122">
        <f>Calculaties!CA48</f>
        <v>0</v>
      </c>
      <c r="P39" s="122">
        <f>Calculaties!CB48</f>
        <v>0</v>
      </c>
      <c r="Q39" s="122">
        <f>Calculaties!CC48</f>
        <v>0</v>
      </c>
      <c r="R39" s="122">
        <f>Calculaties!CD48</f>
        <v>0</v>
      </c>
      <c r="S39" s="123">
        <f>Calculaties!CE48</f>
        <v>0</v>
      </c>
      <c r="T39" s="6"/>
      <c r="U39" s="6"/>
      <c r="V39" s="104"/>
      <c r="X39" s="175"/>
      <c r="Y39" s="176"/>
      <c r="Z39" s="127"/>
    </row>
    <row r="40" spans="1:26" ht="15" customHeight="1" thickBot="1" x14ac:dyDescent="0.25">
      <c r="A40" s="22" t="s">
        <v>88</v>
      </c>
      <c r="B40" s="23">
        <v>0.75</v>
      </c>
      <c r="C40" s="26" t="s">
        <v>65</v>
      </c>
      <c r="D40" s="25" t="s">
        <v>93</v>
      </c>
      <c r="E40" s="67"/>
      <c r="F40" s="30" t="s">
        <v>4</v>
      </c>
      <c r="G40" s="67"/>
      <c r="H40" s="33" t="s">
        <v>92</v>
      </c>
      <c r="I40" s="34" t="s">
        <v>48</v>
      </c>
      <c r="J40" s="9"/>
      <c r="K40" s="9"/>
      <c r="L40" s="12"/>
      <c r="M40" s="13"/>
      <c r="N40" s="13"/>
      <c r="O40" s="13"/>
      <c r="P40" s="13"/>
      <c r="Q40" s="13"/>
      <c r="R40" s="13"/>
      <c r="S40" s="13"/>
      <c r="T40" s="6"/>
      <c r="U40" s="6"/>
      <c r="V40" s="104"/>
      <c r="X40" s="175"/>
      <c r="Y40" s="176"/>
      <c r="Z40" s="125"/>
    </row>
    <row r="41" spans="1:26" ht="15" customHeight="1" thickBot="1" x14ac:dyDescent="0.25">
      <c r="A41" s="22" t="s">
        <v>88</v>
      </c>
      <c r="B41" s="27">
        <v>0.875</v>
      </c>
      <c r="C41" s="26" t="s">
        <v>73</v>
      </c>
      <c r="D41" s="25" t="s">
        <v>35</v>
      </c>
      <c r="E41" s="67"/>
      <c r="F41" s="30" t="s">
        <v>4</v>
      </c>
      <c r="G41" s="67"/>
      <c r="H41" s="33" t="s">
        <v>91</v>
      </c>
      <c r="I41" s="34" t="s">
        <v>48</v>
      </c>
      <c r="J41" s="9"/>
      <c r="K41" s="9"/>
      <c r="L41" s="149" t="s">
        <v>48</v>
      </c>
      <c r="M41" s="141" t="s">
        <v>40</v>
      </c>
      <c r="N41" s="141" t="s">
        <v>1</v>
      </c>
      <c r="O41" s="141" t="s">
        <v>41</v>
      </c>
      <c r="P41" s="141" t="s">
        <v>42</v>
      </c>
      <c r="Q41" s="141" t="s">
        <v>49</v>
      </c>
      <c r="R41" s="141" t="s">
        <v>50</v>
      </c>
      <c r="S41" s="151" t="s">
        <v>51</v>
      </c>
      <c r="T41" s="6"/>
      <c r="U41" s="6"/>
      <c r="V41" s="104"/>
      <c r="X41" s="177"/>
      <c r="Y41" s="178"/>
      <c r="Z41" s="126"/>
    </row>
    <row r="42" spans="1:26" ht="15" customHeight="1" thickBot="1" x14ac:dyDescent="0.25">
      <c r="A42" s="22" t="s">
        <v>89</v>
      </c>
      <c r="B42" s="23">
        <v>0.75</v>
      </c>
      <c r="C42" s="26" t="s">
        <v>57</v>
      </c>
      <c r="D42" s="25" t="s">
        <v>93</v>
      </c>
      <c r="E42" s="67"/>
      <c r="F42" s="30" t="s">
        <v>4</v>
      </c>
      <c r="G42" s="67"/>
      <c r="H42" s="33" t="s">
        <v>91</v>
      </c>
      <c r="I42" s="34" t="s">
        <v>48</v>
      </c>
      <c r="J42" s="12"/>
      <c r="K42" s="12"/>
      <c r="L42" s="150" t="s">
        <v>39</v>
      </c>
      <c r="M42" s="142" t="s">
        <v>40</v>
      </c>
      <c r="N42" s="142" t="s">
        <v>1</v>
      </c>
      <c r="O42" s="142" t="s">
        <v>41</v>
      </c>
      <c r="P42" s="142" t="s">
        <v>42</v>
      </c>
      <c r="Q42" s="142" t="s">
        <v>49</v>
      </c>
      <c r="R42" s="142" t="s">
        <v>50</v>
      </c>
      <c r="S42" s="152" t="s">
        <v>51</v>
      </c>
      <c r="T42" s="6"/>
      <c r="U42" s="6"/>
      <c r="V42" s="104"/>
    </row>
    <row r="43" spans="1:26" ht="15" customHeight="1" thickBot="1" x14ac:dyDescent="0.25">
      <c r="A43" s="42" t="s">
        <v>89</v>
      </c>
      <c r="B43" s="43">
        <v>0.75</v>
      </c>
      <c r="C43" s="57" t="s">
        <v>76</v>
      </c>
      <c r="D43" s="45" t="s">
        <v>92</v>
      </c>
      <c r="E43" s="68"/>
      <c r="F43" s="46" t="s">
        <v>4</v>
      </c>
      <c r="G43" s="68"/>
      <c r="H43" s="47" t="s">
        <v>35</v>
      </c>
      <c r="I43" s="48" t="s">
        <v>48</v>
      </c>
      <c r="J43" s="12"/>
      <c r="K43" s="12"/>
      <c r="L43" s="112" t="str">
        <f>Calculaties!BX55</f>
        <v>Oostenrijk</v>
      </c>
      <c r="M43" s="113">
        <f>Calculaties!BY55</f>
        <v>0</v>
      </c>
      <c r="N43" s="113">
        <f>Calculaties!BZ55</f>
        <v>0</v>
      </c>
      <c r="O43" s="113">
        <f>Calculaties!CA55</f>
        <v>0</v>
      </c>
      <c r="P43" s="113">
        <f>Calculaties!CB55</f>
        <v>0</v>
      </c>
      <c r="Q43" s="113">
        <f>Calculaties!CC55</f>
        <v>0</v>
      </c>
      <c r="R43" s="113">
        <f>Calculaties!CD55</f>
        <v>0</v>
      </c>
      <c r="S43" s="114">
        <f>Calculaties!CE55</f>
        <v>0</v>
      </c>
      <c r="T43" s="6"/>
      <c r="U43" s="6"/>
      <c r="V43" s="105"/>
    </row>
    <row r="44" spans="1:26" ht="15" customHeight="1" thickBot="1" x14ac:dyDescent="0.25">
      <c r="A44" s="6"/>
      <c r="B44" s="17"/>
      <c r="C44" s="6"/>
      <c r="D44" s="6"/>
      <c r="E44" s="6"/>
      <c r="F44" s="6"/>
      <c r="G44" s="6"/>
      <c r="H44" s="6"/>
      <c r="I44" s="6"/>
      <c r="J44" s="7"/>
      <c r="K44" s="7"/>
      <c r="L44" s="115" t="str">
        <f>Calculaties!BX56</f>
        <v>Hongarijë</v>
      </c>
      <c r="M44" s="116">
        <f>Calculaties!BY56</f>
        <v>0</v>
      </c>
      <c r="N44" s="116">
        <f>Calculaties!BZ56</f>
        <v>0</v>
      </c>
      <c r="O44" s="116">
        <f>Calculaties!CA56</f>
        <v>0</v>
      </c>
      <c r="P44" s="116">
        <f>Calculaties!CB56</f>
        <v>0</v>
      </c>
      <c r="Q44" s="116">
        <f>Calculaties!CC56</f>
        <v>0</v>
      </c>
      <c r="R44" s="116">
        <f>Calculaties!CD56</f>
        <v>0</v>
      </c>
      <c r="S44" s="117">
        <f>Calculaties!CE56</f>
        <v>0</v>
      </c>
      <c r="T44" s="6"/>
      <c r="U44" s="110" t="s">
        <v>117</v>
      </c>
      <c r="V44" s="109">
        <f>SUM(V8:V43)</f>
        <v>0</v>
      </c>
    </row>
    <row r="45" spans="1:26" ht="15" customHeight="1" x14ac:dyDescent="0.2">
      <c r="A45" s="6"/>
      <c r="B45" s="17"/>
      <c r="C45" s="6"/>
      <c r="D45" s="6"/>
      <c r="E45" s="6"/>
      <c r="F45" s="6"/>
      <c r="G45" s="6"/>
      <c r="H45" s="6"/>
      <c r="I45" s="6"/>
      <c r="J45" s="9"/>
      <c r="K45" s="9"/>
      <c r="L45" s="118" t="str">
        <f>Calculaties!BX57</f>
        <v>Portugal</v>
      </c>
      <c r="M45" s="119">
        <f>Calculaties!BY57</f>
        <v>0</v>
      </c>
      <c r="N45" s="119">
        <f>Calculaties!BZ57</f>
        <v>0</v>
      </c>
      <c r="O45" s="119">
        <f>Calculaties!CA57</f>
        <v>0</v>
      </c>
      <c r="P45" s="119">
        <f>Calculaties!CB57</f>
        <v>0</v>
      </c>
      <c r="Q45" s="119">
        <f>Calculaties!CC57</f>
        <v>0</v>
      </c>
      <c r="R45" s="119">
        <f>Calculaties!CD57</f>
        <v>0</v>
      </c>
      <c r="S45" s="120">
        <f>Calculaties!CE57</f>
        <v>0</v>
      </c>
      <c r="T45" s="6"/>
      <c r="U45" s="6"/>
      <c r="V45" s="6"/>
    </row>
    <row r="46" spans="1:26" ht="15" customHeight="1" thickBot="1" x14ac:dyDescent="0.25">
      <c r="A46" s="6"/>
      <c r="B46" s="17"/>
      <c r="C46" s="6"/>
      <c r="D46" s="6"/>
      <c r="E46" s="6"/>
      <c r="F46" s="6"/>
      <c r="G46" s="6"/>
      <c r="H46" s="6"/>
      <c r="I46" s="6"/>
      <c r="J46" s="9"/>
      <c r="K46" s="9"/>
      <c r="L46" s="121" t="str">
        <f>Calculaties!BX58</f>
        <v>Ijsland</v>
      </c>
      <c r="M46" s="122">
        <f>Calculaties!BY58</f>
        <v>0</v>
      </c>
      <c r="N46" s="122">
        <f>Calculaties!BZ58</f>
        <v>0</v>
      </c>
      <c r="O46" s="122">
        <f>Calculaties!CA58</f>
        <v>0</v>
      </c>
      <c r="P46" s="122">
        <f>Calculaties!CB58</f>
        <v>0</v>
      </c>
      <c r="Q46" s="122">
        <f>Calculaties!CC58</f>
        <v>0</v>
      </c>
      <c r="R46" s="122">
        <f>Calculaties!CD58</f>
        <v>0</v>
      </c>
      <c r="S46" s="123">
        <f>Calculaties!CE58</f>
        <v>0</v>
      </c>
      <c r="T46" s="6"/>
      <c r="U46" s="6"/>
      <c r="V46" s="6"/>
    </row>
    <row r="47" spans="1:26" ht="15" customHeight="1" x14ac:dyDescent="0.2">
      <c r="A47" s="6"/>
      <c r="B47" s="17"/>
      <c r="C47" s="6"/>
      <c r="D47" s="6"/>
      <c r="E47" s="6"/>
      <c r="F47" s="6"/>
      <c r="G47" s="6"/>
      <c r="H47" s="6"/>
      <c r="I47" s="6"/>
      <c r="J47" s="9"/>
      <c r="K47" s="9"/>
      <c r="L47" s="12"/>
      <c r="M47" s="12"/>
      <c r="N47" s="12"/>
      <c r="O47" s="12"/>
      <c r="P47" s="12"/>
      <c r="Q47" s="12"/>
      <c r="R47" s="12"/>
      <c r="S47" s="13"/>
      <c r="T47" s="6"/>
      <c r="U47" s="6"/>
      <c r="V47" s="6"/>
    </row>
    <row r="48" spans="1:26" ht="15" customHeight="1" x14ac:dyDescent="0.2">
      <c r="A48" s="6"/>
      <c r="B48" s="17"/>
      <c r="C48" s="6"/>
      <c r="D48" s="6"/>
      <c r="E48" s="6"/>
      <c r="F48" s="6"/>
      <c r="G48" s="6"/>
      <c r="H48" s="6"/>
      <c r="I48" s="6"/>
      <c r="J48" s="9"/>
      <c r="K48" s="9"/>
      <c r="L48" s="12"/>
      <c r="M48" s="12"/>
      <c r="N48" s="12"/>
      <c r="O48" s="12"/>
      <c r="P48" s="12"/>
      <c r="Q48" s="12"/>
      <c r="R48" s="12"/>
      <c r="S48" s="13"/>
      <c r="T48" s="6"/>
      <c r="U48" s="6"/>
      <c r="V48" s="6"/>
    </row>
    <row r="49" spans="1:22" ht="15" customHeight="1" x14ac:dyDescent="0.2">
      <c r="A49" s="6"/>
      <c r="B49" s="17"/>
      <c r="C49" s="6"/>
      <c r="D49" s="6"/>
      <c r="E49" s="6"/>
      <c r="F49" s="6"/>
      <c r="G49" s="6"/>
      <c r="H49" s="6"/>
      <c r="I49" s="6"/>
      <c r="J49" s="9"/>
      <c r="K49" s="9"/>
      <c r="L49" s="12"/>
      <c r="M49" s="12"/>
      <c r="N49" s="12"/>
      <c r="O49" s="12"/>
      <c r="P49" s="12"/>
      <c r="Q49" s="12"/>
      <c r="R49" s="12"/>
      <c r="S49" s="13"/>
      <c r="T49" s="110"/>
      <c r="V49" s="6"/>
    </row>
    <row r="50" spans="1:22" ht="15" customHeight="1" thickBot="1" x14ac:dyDescent="0.25">
      <c r="A50" s="6"/>
      <c r="B50" s="17"/>
      <c r="C50" s="6"/>
      <c r="D50"/>
      <c r="E50" s="6"/>
      <c r="F50" s="6"/>
      <c r="G50" s="6"/>
      <c r="H50" s="6"/>
      <c r="I50" s="6"/>
      <c r="J50" s="15"/>
      <c r="K50" s="15"/>
      <c r="L50" s="6"/>
      <c r="M50" s="6"/>
      <c r="N50" s="6"/>
      <c r="O50" s="6"/>
      <c r="P50" s="6"/>
      <c r="Q50" s="6"/>
      <c r="R50" s="6"/>
      <c r="S50" s="16"/>
      <c r="T50" s="6"/>
      <c r="U50" s="6"/>
      <c r="V50" s="6"/>
    </row>
    <row r="51" spans="1:22" ht="15" customHeight="1" x14ac:dyDescent="0.2">
      <c r="A51" s="164" t="s">
        <v>94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6"/>
      <c r="L51" s="6"/>
      <c r="M51" s="6"/>
      <c r="N51" s="6"/>
      <c r="O51" s="6"/>
      <c r="P51" s="6"/>
      <c r="Q51" s="6"/>
      <c r="R51" s="16"/>
      <c r="S51" s="6"/>
      <c r="T51" s="6"/>
      <c r="U51" s="6"/>
      <c r="V51" s="159" t="s">
        <v>114</v>
      </c>
    </row>
    <row r="52" spans="1:22" ht="15" customHeight="1" thickBot="1" x14ac:dyDescent="0.25">
      <c r="A52" s="167"/>
      <c r="B52" s="168"/>
      <c r="C52" s="168"/>
      <c r="D52" s="168"/>
      <c r="E52" s="168"/>
      <c r="F52" s="168"/>
      <c r="G52" s="168"/>
      <c r="H52" s="168"/>
      <c r="I52" s="168"/>
      <c r="J52" s="168"/>
      <c r="K52" s="169"/>
      <c r="L52" s="6"/>
      <c r="M52" s="6"/>
      <c r="N52" s="6"/>
      <c r="O52" s="6"/>
      <c r="P52" s="6"/>
      <c r="Q52" s="6"/>
      <c r="R52" s="16"/>
      <c r="S52" s="6"/>
      <c r="T52" s="6"/>
      <c r="U52" s="6"/>
      <c r="V52" s="160"/>
    </row>
    <row r="53" spans="1:22" ht="15" customHeight="1" x14ac:dyDescent="0.2">
      <c r="A53" s="35" t="s">
        <v>95</v>
      </c>
      <c r="B53" s="76">
        <v>0.625</v>
      </c>
      <c r="C53" s="37" t="s">
        <v>80</v>
      </c>
      <c r="D53" s="38" t="str">
        <f>IF(AND(M8=3,M9=3,M10=3,M11=3),L9,"Tweede groep A")</f>
        <v>Tweede groep A</v>
      </c>
      <c r="E53" s="70"/>
      <c r="F53" s="65" t="s">
        <v>4</v>
      </c>
      <c r="G53" s="70"/>
      <c r="H53" s="40" t="str">
        <f>IF(AND(M22=3,M23=3,M24=3,M25=3),L23,"Tweede groep C")</f>
        <v>Tweede groep C</v>
      </c>
      <c r="I53" s="41" t="s">
        <v>96</v>
      </c>
      <c r="J53" s="92"/>
      <c r="K53" s="93"/>
      <c r="L53" s="6"/>
      <c r="M53" s="6"/>
      <c r="N53" s="6"/>
      <c r="O53" s="6"/>
      <c r="P53" s="6"/>
      <c r="Q53" s="6"/>
      <c r="R53" s="16"/>
      <c r="S53" s="6"/>
      <c r="T53" s="6"/>
      <c r="U53" s="6"/>
      <c r="V53" s="104"/>
    </row>
    <row r="54" spans="1:22" ht="15" customHeight="1" x14ac:dyDescent="0.2">
      <c r="A54" s="22" t="s">
        <v>95</v>
      </c>
      <c r="B54" s="23">
        <v>0.75</v>
      </c>
      <c r="C54" s="26" t="s">
        <v>73</v>
      </c>
      <c r="D54" s="25" t="str">
        <f>IF(AND(M15=3,M16=3,M17=3,M18=3),L15,"Eerste groep B")</f>
        <v>Eerste groep B</v>
      </c>
      <c r="E54" s="67"/>
      <c r="F54" s="30" t="s">
        <v>4</v>
      </c>
      <c r="G54" s="67"/>
      <c r="H54" s="33" t="s">
        <v>100</v>
      </c>
      <c r="I54" s="34" t="s">
        <v>96</v>
      </c>
      <c r="J54" s="88"/>
      <c r="K54" s="89"/>
      <c r="L54" s="6"/>
      <c r="M54" s="6"/>
      <c r="N54" s="6"/>
      <c r="O54" s="6"/>
      <c r="P54" s="6"/>
      <c r="Q54" s="6"/>
      <c r="R54" s="16"/>
      <c r="S54" s="6"/>
      <c r="T54" s="6"/>
      <c r="U54" s="6"/>
      <c r="V54" s="104"/>
    </row>
    <row r="55" spans="1:22" ht="15" customHeight="1" x14ac:dyDescent="0.2">
      <c r="A55" s="22" t="s">
        <v>95</v>
      </c>
      <c r="B55" s="23">
        <v>0.875</v>
      </c>
      <c r="C55" s="26" t="s">
        <v>60</v>
      </c>
      <c r="D55" s="25" t="str">
        <f>IF(AND(M29=3,M30=3,M31=3,M32=3),L29,"Eerste groep D")</f>
        <v>Eerste groep D</v>
      </c>
      <c r="E55" s="67"/>
      <c r="F55" s="30" t="s">
        <v>4</v>
      </c>
      <c r="G55" s="67"/>
      <c r="H55" s="33" t="s">
        <v>101</v>
      </c>
      <c r="I55" s="34" t="s">
        <v>96</v>
      </c>
      <c r="J55" s="88"/>
      <c r="K55" s="89"/>
      <c r="L55" s="6"/>
      <c r="M55" s="6"/>
      <c r="N55" s="6"/>
      <c r="O55" s="6"/>
      <c r="P55" s="6"/>
      <c r="Q55" s="6"/>
      <c r="R55" s="16"/>
      <c r="S55" s="6"/>
      <c r="T55" s="6"/>
      <c r="U55" s="6"/>
      <c r="V55" s="104"/>
    </row>
    <row r="56" spans="1:22" ht="15" customHeight="1" x14ac:dyDescent="0.2">
      <c r="A56" s="22" t="s">
        <v>97</v>
      </c>
      <c r="B56" s="27">
        <v>0.625</v>
      </c>
      <c r="C56" s="26" t="s">
        <v>76</v>
      </c>
      <c r="D56" s="25" t="str">
        <f>IF(AND(M8=3,M9=3,M10=3,M11=3),L8,"Eerste groep A")</f>
        <v>Eerste groep A</v>
      </c>
      <c r="E56" s="67"/>
      <c r="F56" s="30" t="s">
        <v>4</v>
      </c>
      <c r="G56" s="67"/>
      <c r="H56" s="33" t="s">
        <v>102</v>
      </c>
      <c r="I56" s="34" t="s">
        <v>96</v>
      </c>
      <c r="J56" s="88"/>
      <c r="K56" s="89"/>
      <c r="L56" s="6"/>
      <c r="M56" s="6"/>
      <c r="N56" s="6"/>
      <c r="O56" s="6"/>
      <c r="P56" s="6"/>
      <c r="Q56" s="6"/>
      <c r="R56" s="16"/>
      <c r="S56" s="6"/>
      <c r="T56" s="6"/>
      <c r="U56" s="6"/>
      <c r="V56" s="104"/>
    </row>
    <row r="57" spans="1:22" ht="15" customHeight="1" x14ac:dyDescent="0.2">
      <c r="A57" s="22" t="s">
        <v>97</v>
      </c>
      <c r="B57" s="23">
        <v>0.75</v>
      </c>
      <c r="C57" s="26" t="s">
        <v>98</v>
      </c>
      <c r="D57" s="25" t="str">
        <f>IF(AND(M22=3,M23=3,M24=3,M25=3),L22,"Eerste groep C")</f>
        <v>Eerste groep C</v>
      </c>
      <c r="E57" s="67"/>
      <c r="F57" s="30" t="s">
        <v>4</v>
      </c>
      <c r="G57" s="67"/>
      <c r="H57" s="33" t="s">
        <v>103</v>
      </c>
      <c r="I57" s="34" t="s">
        <v>96</v>
      </c>
      <c r="J57" s="88"/>
      <c r="K57" s="89"/>
      <c r="L57" s="6"/>
      <c r="M57" s="6"/>
      <c r="N57" s="6"/>
      <c r="O57" s="6"/>
      <c r="P57" s="6"/>
      <c r="Q57" s="6"/>
      <c r="R57" s="16"/>
      <c r="S57" s="6"/>
      <c r="T57" s="6"/>
      <c r="U57" s="6"/>
      <c r="V57" s="104"/>
    </row>
    <row r="58" spans="1:22" ht="15" customHeight="1" x14ac:dyDescent="0.2">
      <c r="A58" s="58" t="s">
        <v>97</v>
      </c>
      <c r="B58" s="59">
        <v>0.875</v>
      </c>
      <c r="C58" s="60" t="s">
        <v>79</v>
      </c>
      <c r="D58" s="61" t="str">
        <f>IF(AND(M43=3,M44=3,M45=3,M46=3),L43,"Eerste groep F")</f>
        <v>Eerste groep F</v>
      </c>
      <c r="E58" s="71"/>
      <c r="F58" s="62" t="s">
        <v>4</v>
      </c>
      <c r="G58" s="71"/>
      <c r="H58" s="63" t="str">
        <f>IF(AND(M36=3,M37=3,M38=3,M39=3),L37,"Tweede groep E")</f>
        <v>Tweede groep E</v>
      </c>
      <c r="I58" s="64" t="s">
        <v>96</v>
      </c>
      <c r="J58" s="88"/>
      <c r="K58" s="89"/>
      <c r="L58" s="6"/>
      <c r="M58" s="6"/>
      <c r="N58" s="6"/>
      <c r="O58" s="6"/>
      <c r="P58" s="6"/>
      <c r="Q58" s="6"/>
      <c r="R58" s="16"/>
      <c r="S58" s="6"/>
      <c r="T58" s="6"/>
      <c r="U58" s="6"/>
      <c r="V58" s="104"/>
    </row>
    <row r="59" spans="1:22" ht="15" customHeight="1" x14ac:dyDescent="0.2">
      <c r="A59" s="22" t="s">
        <v>99</v>
      </c>
      <c r="B59" s="23">
        <v>0.75</v>
      </c>
      <c r="C59" s="26" t="s">
        <v>57</v>
      </c>
      <c r="D59" s="25" t="str">
        <f>IF(AND(M36=3,M37=3,M38=3,M39=3),L36,"Eerste groep E")</f>
        <v>Eerste groep E</v>
      </c>
      <c r="E59" s="67"/>
      <c r="F59" s="30" t="s">
        <v>4</v>
      </c>
      <c r="G59" s="67"/>
      <c r="H59" s="33" t="str">
        <f>IF(AND(M29=3,M30=3,M31=3,M32=3),L30,"Tweede groep D")</f>
        <v>Tweede groep D</v>
      </c>
      <c r="I59" s="34" t="s">
        <v>96</v>
      </c>
      <c r="J59" s="88"/>
      <c r="K59" s="89"/>
      <c r="L59" s="6"/>
      <c r="M59" s="6"/>
      <c r="N59" s="6"/>
      <c r="O59" s="6"/>
      <c r="P59" s="6"/>
      <c r="Q59" s="6"/>
      <c r="R59" s="16"/>
      <c r="S59" s="6"/>
      <c r="T59" s="6"/>
      <c r="U59" s="6"/>
      <c r="V59" s="104"/>
    </row>
    <row r="60" spans="1:22" ht="15" customHeight="1" x14ac:dyDescent="0.2">
      <c r="A60" s="42" t="s">
        <v>99</v>
      </c>
      <c r="B60" s="43">
        <v>0.875</v>
      </c>
      <c r="C60" s="57" t="s">
        <v>67</v>
      </c>
      <c r="D60" s="45" t="str">
        <f>IF(AND(M15=3,M16=3,M17=3,M18=3),L16,"Tweede groep B")</f>
        <v>Tweede groep B</v>
      </c>
      <c r="E60" s="68"/>
      <c r="F60" s="77" t="s">
        <v>4</v>
      </c>
      <c r="G60" s="68"/>
      <c r="H60" s="47" t="str">
        <f>IF(AND(M43=3,M44=3,M45=3,M46=3),L44,"Tweede groep F")</f>
        <v>Tweede groep F</v>
      </c>
      <c r="I60" s="48" t="s">
        <v>96</v>
      </c>
      <c r="J60" s="90"/>
      <c r="K60" s="91"/>
      <c r="L60" s="6"/>
      <c r="M60" s="6"/>
      <c r="N60" s="6"/>
      <c r="O60" s="6"/>
      <c r="P60" s="6"/>
      <c r="Q60" s="6"/>
      <c r="R60" s="16"/>
      <c r="S60" s="6"/>
      <c r="T60" s="6"/>
      <c r="U60" s="6"/>
      <c r="V60" s="104"/>
    </row>
    <row r="61" spans="1:22" ht="15" customHeight="1" x14ac:dyDescent="0.2">
      <c r="A61" s="35" t="s">
        <v>104</v>
      </c>
      <c r="B61" s="76">
        <v>0.875</v>
      </c>
      <c r="C61" s="37" t="s">
        <v>65</v>
      </c>
      <c r="D61" s="38" t="str">
        <f>IF(COUNTBLANK(E53:G53)&gt;0,"Winnaar 1/8 F 1",IF(SUM(E53+J53)&gt;SUM(G53+K53),D53,H53))</f>
        <v>Winnaar 1/8 F 1</v>
      </c>
      <c r="E61" s="70"/>
      <c r="F61" s="65" t="s">
        <v>4</v>
      </c>
      <c r="G61" s="70"/>
      <c r="H61" s="87" t="str">
        <f>IF(COUNTBLANK(E55:G55)&gt;0,"Winnaar 1/8 F 3",IF(SUM(E55+J55)&gt;SUM(G55+K55),D55,H55))</f>
        <v>Winnaar 1/8 F 3</v>
      </c>
      <c r="I61" s="41" t="s">
        <v>111</v>
      </c>
      <c r="J61" s="92"/>
      <c r="K61" s="93"/>
      <c r="L61" s="6"/>
      <c r="M61" s="6"/>
      <c r="N61" s="6"/>
      <c r="O61" s="6"/>
      <c r="P61" s="6"/>
      <c r="Q61" s="6"/>
      <c r="R61" s="16"/>
      <c r="S61" s="6"/>
      <c r="T61" s="6"/>
      <c r="U61" s="6"/>
      <c r="V61" s="104"/>
    </row>
    <row r="62" spans="1:22" ht="15" customHeight="1" x14ac:dyDescent="0.2">
      <c r="A62" s="22" t="s">
        <v>105</v>
      </c>
      <c r="B62" s="23">
        <v>0.875</v>
      </c>
      <c r="C62" s="26" t="s">
        <v>98</v>
      </c>
      <c r="D62" s="38" t="str">
        <f>IF(COUNTBLANK(E54:G54)&gt;0,"Winnaar 1/8 F 2",IF(SUM(E54+J54)&gt;SUM(G54+K54),D54,H54))</f>
        <v>Winnaar 1/8 F 2</v>
      </c>
      <c r="E62" s="67"/>
      <c r="F62" s="30" t="s">
        <v>4</v>
      </c>
      <c r="G62" s="67"/>
      <c r="H62" s="87" t="str">
        <f>IF(COUNTBLANK(E58:G58)&gt;0,"Winnaar 1/8 F 6",IF(SUM(E58+J58)&gt;SUM(G58+K58),D58,H58))</f>
        <v>Winnaar 1/8 F 6</v>
      </c>
      <c r="I62" s="34" t="s">
        <v>111</v>
      </c>
      <c r="J62" s="88"/>
      <c r="K62" s="89"/>
      <c r="L62" s="6"/>
      <c r="M62" s="6"/>
      <c r="N62" s="6"/>
      <c r="O62" s="6"/>
      <c r="P62" s="6"/>
      <c r="Q62" s="6"/>
      <c r="R62" s="16"/>
      <c r="S62" s="6"/>
      <c r="T62" s="6"/>
      <c r="U62" s="6"/>
      <c r="V62" s="104"/>
    </row>
    <row r="63" spans="1:22" ht="15" customHeight="1" x14ac:dyDescent="0.2">
      <c r="A63" s="22" t="s">
        <v>106</v>
      </c>
      <c r="B63" s="23">
        <v>0.875</v>
      </c>
      <c r="C63" s="26" t="s">
        <v>62</v>
      </c>
      <c r="D63" s="38" t="str">
        <f>IF(COUNTBLANK(E57:G57)&gt;0,"Winnaar 1/8 F 5",IF(SUM(E57+J57)&gt;SUM(G57+K57),D57,H57))</f>
        <v>Winnaar 1/8 F 5</v>
      </c>
      <c r="E63" s="67"/>
      <c r="F63" s="30" t="s">
        <v>4</v>
      </c>
      <c r="G63" s="67"/>
      <c r="H63" s="87" t="str">
        <f>IF(COUNTBLANK(E59:G59)&gt;0,"Winnaar 1/8 F 7",IF(SUM(E59+J59)&gt;SUM(G59+K59),D59,H59))</f>
        <v>Winnaar 1/8 F 7</v>
      </c>
      <c r="I63" s="34" t="s">
        <v>111</v>
      </c>
      <c r="J63" s="88"/>
      <c r="K63" s="89"/>
      <c r="L63" s="6"/>
      <c r="M63" s="6"/>
      <c r="N63" s="6"/>
      <c r="O63" s="6"/>
      <c r="P63" s="6"/>
      <c r="Q63" s="6"/>
      <c r="R63" s="16"/>
      <c r="S63" s="6"/>
      <c r="T63" s="6"/>
      <c r="U63" s="6"/>
      <c r="V63" s="104"/>
    </row>
    <row r="64" spans="1:22" ht="15" customHeight="1" x14ac:dyDescent="0.2">
      <c r="A64" s="42" t="s">
        <v>107</v>
      </c>
      <c r="B64" s="43">
        <v>0.875</v>
      </c>
      <c r="C64" s="57" t="s">
        <v>57</v>
      </c>
      <c r="D64" s="45" t="str">
        <f>IF(COUNTBLANK(E56:G56)&gt;0,"Winnaar 1/8 F 4",IF(SUM(E56+J56)&gt;SUM(G56+K56),D56,H56))</f>
        <v>Winnaar 1/8 F 4</v>
      </c>
      <c r="E64" s="68"/>
      <c r="F64" s="77" t="s">
        <v>4</v>
      </c>
      <c r="G64" s="68"/>
      <c r="H64" s="47" t="str">
        <f>IF(COUNTBLANK(E60:G60)&gt;0,"Winnaar 1/8 F 8",IF(SUM(E60+J60)&gt;SUM(G60+K60),D60,H60))</f>
        <v>Winnaar 1/8 F 8</v>
      </c>
      <c r="I64" s="48" t="s">
        <v>111</v>
      </c>
      <c r="J64" s="94"/>
      <c r="K64" s="95"/>
      <c r="L64" s="6"/>
      <c r="M64" s="6"/>
      <c r="N64" s="6"/>
      <c r="O64" s="6"/>
      <c r="P64" s="6"/>
      <c r="Q64" s="6"/>
      <c r="R64" s="16"/>
      <c r="S64" s="6"/>
      <c r="T64" s="6"/>
      <c r="U64" s="6"/>
      <c r="V64" s="104"/>
    </row>
    <row r="65" spans="1:22" ht="15" customHeight="1" x14ac:dyDescent="0.2">
      <c r="A65" s="22" t="s">
        <v>108</v>
      </c>
      <c r="B65" s="27">
        <v>0.875</v>
      </c>
      <c r="C65" s="26" t="s">
        <v>76</v>
      </c>
      <c r="D65" s="38" t="str">
        <f>IF(COUNTBLANK(E61:G61)&gt;0,"Winnaar 1/4 F 1",IF(SUM(E61+J61)&gt;SUM(G61+K61),D61,H61))</f>
        <v>Winnaar 1/4 F 1</v>
      </c>
      <c r="E65" s="70"/>
      <c r="F65" s="65" t="s">
        <v>4</v>
      </c>
      <c r="G65" s="70"/>
      <c r="H65" s="87" t="str">
        <f>IF(COUNTBLANK(E62:G62)&gt;0,"Winnaar 1/4 F 2",IF(SUM(E62+J62)&gt;SUM(G62+K62),D62,H62))</f>
        <v>Winnaar 1/4 F 2</v>
      </c>
      <c r="I65" s="34" t="s">
        <v>112</v>
      </c>
      <c r="J65" s="96"/>
      <c r="K65" s="97"/>
      <c r="T65" s="6"/>
      <c r="U65" s="6"/>
      <c r="V65" s="104"/>
    </row>
    <row r="66" spans="1:22" ht="15" customHeight="1" x14ac:dyDescent="0.2">
      <c r="A66" s="42" t="s">
        <v>109</v>
      </c>
      <c r="B66" s="43">
        <v>0.875</v>
      </c>
      <c r="C66" s="57" t="s">
        <v>65</v>
      </c>
      <c r="D66" s="45" t="str">
        <f>IF(COUNTBLANK(E63:G63)&gt;0,"Winnaar 1/4 F 3",IF(SUM(E63+J63)&gt;SUM(G63+K63),D63,H63))</f>
        <v>Winnaar 1/4 F 3</v>
      </c>
      <c r="E66" s="68"/>
      <c r="F66" s="77" t="s">
        <v>4</v>
      </c>
      <c r="G66" s="68"/>
      <c r="H66" s="47" t="str">
        <f>IF(COUNTBLANK(E64:G64)&gt;0,"Winnaar 1/4 F 4",IF(SUM(E64+J64)&gt;SUM(G64+K64),D64,H64))</f>
        <v>Winnaar 1/4 F 4</v>
      </c>
      <c r="I66" s="48" t="s">
        <v>112</v>
      </c>
      <c r="J66" s="98"/>
      <c r="K66" s="99"/>
      <c r="T66" s="6"/>
      <c r="U66" s="6"/>
      <c r="V66" s="104"/>
    </row>
    <row r="67" spans="1:22" ht="15" customHeight="1" thickBot="1" x14ac:dyDescent="0.25">
      <c r="A67" s="42" t="s">
        <v>110</v>
      </c>
      <c r="B67" s="43">
        <v>0.875</v>
      </c>
      <c r="C67" s="57" t="s">
        <v>73</v>
      </c>
      <c r="D67" s="45" t="str">
        <f>IF(COUNTBLANK(E65:G65)&gt;0,"Winnaar 1/2 F 1",IF(SUM(E65+J65)&gt;SUM(G65+K65),D65,H65))</f>
        <v>Winnaar 1/2 F 1</v>
      </c>
      <c r="E67" s="68"/>
      <c r="F67" s="77" t="s">
        <v>4</v>
      </c>
      <c r="G67" s="68"/>
      <c r="H67" s="47" t="str">
        <f>IF(COUNTBLANK(E66:G66)&gt;0,"Winnaar 1/2 F 2",IF(SUM(E66+J66)&gt;SUM(G66+K66),D66,H66))</f>
        <v>Winnaar 1/2 F 2</v>
      </c>
      <c r="I67" s="48" t="s">
        <v>32</v>
      </c>
      <c r="J67" s="100"/>
      <c r="K67" s="101"/>
      <c r="T67" s="6"/>
      <c r="U67" s="6"/>
      <c r="V67" s="105"/>
    </row>
    <row r="68" spans="1:22" ht="15" customHeight="1" thickBot="1" x14ac:dyDescent="0.25">
      <c r="J68" s="12"/>
      <c r="K68" s="12"/>
      <c r="T68" s="6"/>
      <c r="U68" s="6"/>
      <c r="V68" s="109">
        <f>SUM(V53:V67)</f>
        <v>0</v>
      </c>
    </row>
    <row r="69" spans="1:22" ht="18" customHeight="1" thickTop="1" thickBot="1" x14ac:dyDescent="0.25">
      <c r="B69" s="156" t="s">
        <v>113</v>
      </c>
      <c r="C69" s="157"/>
      <c r="D69" s="157"/>
      <c r="E69" s="157"/>
      <c r="F69" s="157"/>
      <c r="G69" s="157"/>
      <c r="H69" s="158"/>
      <c r="J69" s="12"/>
      <c r="K69" s="12"/>
      <c r="T69" s="6"/>
      <c r="U69" s="6"/>
      <c r="V69" s="6"/>
    </row>
    <row r="70" spans="1:22" ht="4.5" customHeight="1" thickTop="1" thickBot="1" x14ac:dyDescent="0.25">
      <c r="B70" s="102"/>
      <c r="C70" s="103"/>
      <c r="D70" s="103"/>
      <c r="E70" s="103"/>
      <c r="F70" s="103"/>
      <c r="G70" s="103"/>
      <c r="H70" s="103"/>
      <c r="J70" s="7"/>
      <c r="K70" s="7"/>
      <c r="V70" s="6"/>
    </row>
    <row r="71" spans="1:22" ht="24.75" customHeight="1" thickTop="1" thickBot="1" x14ac:dyDescent="0.25">
      <c r="B71" s="153" t="str">
        <f>IF(COUNTBLANK(E67:G67)&gt;0,"Kampioen",IF(SUM(E67+J67)&gt;SUM(G67+K67),D67,H67))</f>
        <v>Kampioen</v>
      </c>
      <c r="C71" s="154"/>
      <c r="D71" s="154"/>
      <c r="E71" s="154"/>
      <c r="F71" s="154"/>
      <c r="G71" s="154"/>
      <c r="H71" s="155"/>
      <c r="J71" s="15"/>
      <c r="K71" s="15"/>
      <c r="V71" s="111">
        <f>SUM(V56:V70)</f>
        <v>0</v>
      </c>
    </row>
    <row r="72" spans="1:22" ht="15" customHeight="1" thickTop="1" x14ac:dyDescent="0.2">
      <c r="J72" s="15"/>
      <c r="K72" s="15"/>
      <c r="V72" s="6"/>
    </row>
    <row r="73" spans="1:22" ht="15" customHeight="1" x14ac:dyDescent="0.2">
      <c r="J73" s="15"/>
      <c r="K73" s="15"/>
      <c r="V73" s="6"/>
    </row>
    <row r="74" spans="1:22" ht="15" customHeight="1" x14ac:dyDescent="0.2">
      <c r="J74" s="15"/>
      <c r="K74" s="15"/>
      <c r="V74" s="6"/>
    </row>
    <row r="75" spans="1:22" ht="15" customHeight="1" x14ac:dyDescent="0.2">
      <c r="J75" s="15"/>
      <c r="K75" s="15"/>
      <c r="V75" s="6"/>
    </row>
    <row r="76" spans="1:22" ht="15" customHeight="1" x14ac:dyDescent="0.2">
      <c r="J76" s="6"/>
      <c r="K76" s="6"/>
      <c r="V76" s="6"/>
    </row>
    <row r="77" spans="1:22" ht="15" customHeight="1" x14ac:dyDescent="0.2">
      <c r="J77" s="6"/>
      <c r="K77" s="6"/>
      <c r="V77" s="6"/>
    </row>
    <row r="78" spans="1:22" ht="15" customHeight="1" x14ac:dyDescent="0.2"/>
    <row r="79" spans="1:22" ht="15" customHeight="1" x14ac:dyDescent="0.2"/>
    <row r="80" spans="1:22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protectedRanges>
    <protectedRange sqref="E26:E31 G26:G31" name="Range4"/>
    <protectedRange sqref="G20:G25 E20:E25" name="Range3"/>
    <protectedRange sqref="E38:E43 G14:G19 E14:E19 G38:G43" name="Range2"/>
    <protectedRange sqref="E32:E37 E8:E13 G8:G13 G32:G37" name="Range1"/>
    <protectedRange sqref="E57:E58 E60:E61 E63:E64 C54:C55 C57:C58 C60:C61 C63:C64 E54:E55" name="Range1_1"/>
  </protectedRanges>
  <mergeCells count="92">
    <mergeCell ref="X15:Y15"/>
    <mergeCell ref="X14:Y14"/>
    <mergeCell ref="X13:Y13"/>
    <mergeCell ref="X12:Y12"/>
    <mergeCell ref="X11:Y11"/>
    <mergeCell ref="Z6:Z7"/>
    <mergeCell ref="X39:Y39"/>
    <mergeCell ref="X38:Y38"/>
    <mergeCell ref="X37:Y37"/>
    <mergeCell ref="X36:Y36"/>
    <mergeCell ref="X35:Y35"/>
    <mergeCell ref="X34:Y34"/>
    <mergeCell ref="X33:Y33"/>
    <mergeCell ref="X32:Y32"/>
    <mergeCell ref="X31:Y31"/>
    <mergeCell ref="X30:Y30"/>
    <mergeCell ref="X29:Y29"/>
    <mergeCell ref="X28:Y28"/>
    <mergeCell ref="X27:Y27"/>
    <mergeCell ref="X26:Y26"/>
    <mergeCell ref="X25:Y25"/>
    <mergeCell ref="V51:V52"/>
    <mergeCell ref="X6:Y7"/>
    <mergeCell ref="X8:Y8"/>
    <mergeCell ref="X40:Y40"/>
    <mergeCell ref="X41:Y41"/>
    <mergeCell ref="X24:Y24"/>
    <mergeCell ref="X23:Y23"/>
    <mergeCell ref="X22:Y22"/>
    <mergeCell ref="X21:Y21"/>
    <mergeCell ref="X20:Y20"/>
    <mergeCell ref="X19:Y19"/>
    <mergeCell ref="X18:Y18"/>
    <mergeCell ref="X17:Y17"/>
    <mergeCell ref="X16:Y16"/>
    <mergeCell ref="X10:Y10"/>
    <mergeCell ref="X9:Y9"/>
    <mergeCell ref="B69:H69"/>
    <mergeCell ref="B71:H71"/>
    <mergeCell ref="V6:V7"/>
    <mergeCell ref="D1:I2"/>
    <mergeCell ref="D3:D4"/>
    <mergeCell ref="A6:I7"/>
    <mergeCell ref="A51:K52"/>
    <mergeCell ref="Q6:Q7"/>
    <mergeCell ref="R6:R7"/>
    <mergeCell ref="S6:S7"/>
    <mergeCell ref="L13:L14"/>
    <mergeCell ref="M13:M14"/>
    <mergeCell ref="N13:N14"/>
    <mergeCell ref="O13:O14"/>
    <mergeCell ref="P13:P14"/>
    <mergeCell ref="Q13:Q14"/>
    <mergeCell ref="R13:R14"/>
    <mergeCell ref="S13:S14"/>
    <mergeCell ref="L6:L7"/>
    <mergeCell ref="M6:M7"/>
    <mergeCell ref="N6:N7"/>
    <mergeCell ref="O6:O7"/>
    <mergeCell ref="P6:P7"/>
    <mergeCell ref="L20:L21"/>
    <mergeCell ref="M20:M21"/>
    <mergeCell ref="N20:N21"/>
    <mergeCell ref="O20:O21"/>
    <mergeCell ref="P20:P21"/>
    <mergeCell ref="L27:L28"/>
    <mergeCell ref="N27:N28"/>
    <mergeCell ref="O27:O28"/>
    <mergeCell ref="P27:P28"/>
    <mergeCell ref="Q27:Q28"/>
    <mergeCell ref="Q20:Q21"/>
    <mergeCell ref="R20:R21"/>
    <mergeCell ref="S20:S21"/>
    <mergeCell ref="M27:M28"/>
    <mergeCell ref="R27:R28"/>
    <mergeCell ref="S27:S28"/>
    <mergeCell ref="Q41:Q42"/>
    <mergeCell ref="R41:R42"/>
    <mergeCell ref="S41:S42"/>
    <mergeCell ref="L34:L35"/>
    <mergeCell ref="M34:M35"/>
    <mergeCell ref="N34:N35"/>
    <mergeCell ref="O34:O35"/>
    <mergeCell ref="L41:L42"/>
    <mergeCell ref="M41:M42"/>
    <mergeCell ref="N41:N42"/>
    <mergeCell ref="O41:O42"/>
    <mergeCell ref="P41:P42"/>
    <mergeCell ref="P34:P35"/>
    <mergeCell ref="Q34:Q35"/>
    <mergeCell ref="R34:R35"/>
    <mergeCell ref="S34:S35"/>
  </mergeCells>
  <phoneticPr fontId="4" type="noConversion"/>
  <pageMargins left="0.74803149606299213" right="0.74803149606299213" top="0.98425196850393704" bottom="0.98425196850393704" header="0.51181102362204722" footer="0.51181102362204722"/>
  <pageSetup scale="75" fitToHeight="0" orientation="portrait" horizontalDpi="360" verticalDpi="300" r:id="rId1"/>
  <headerFooter alignWithMargins="0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CE95"/>
  <sheetViews>
    <sheetView workbookViewId="0">
      <pane xSplit="5" topLeftCell="F1" activePane="topRight" state="frozen"/>
      <selection activeCell="B31" sqref="B31"/>
      <selection pane="topRight" activeCell="F66" sqref="F66"/>
    </sheetView>
  </sheetViews>
  <sheetFormatPr defaultRowHeight="12.75" x14ac:dyDescent="0.2"/>
  <cols>
    <col min="1" max="1" width="12.28515625" bestFit="1" customWidth="1"/>
    <col min="2" max="4" width="2.85546875" style="3" customWidth="1"/>
    <col min="5" max="5" width="12.28515625" bestFit="1" customWidth="1"/>
    <col min="6" max="6" width="8.42578125" customWidth="1"/>
    <col min="7" max="34" width="3.7109375" customWidth="1"/>
    <col min="37" max="43" width="3.7109375" customWidth="1"/>
    <col min="45" max="45" width="12.7109375" customWidth="1"/>
    <col min="46" max="46" width="5" customWidth="1"/>
    <col min="47" max="47" width="12.7109375" customWidth="1"/>
    <col min="48" max="48" width="5" customWidth="1"/>
    <col min="49" max="49" width="12.7109375" customWidth="1"/>
    <col min="50" max="53" width="4.7109375" customWidth="1"/>
    <col min="54" max="54" width="12.7109375" customWidth="1"/>
    <col min="55" max="56" width="4.7109375" customWidth="1"/>
    <col min="57" max="57" width="12.7109375" customWidth="1"/>
    <col min="58" max="59" width="4.7109375" customWidth="1"/>
    <col min="60" max="60" width="12.7109375" customWidth="1"/>
    <col min="61" max="62" width="4.7109375" customWidth="1"/>
    <col min="63" max="63" width="7.7109375" customWidth="1"/>
    <col min="64" max="64" width="12.7109375" customWidth="1"/>
    <col min="65" max="67" width="4.7109375" customWidth="1"/>
    <col min="68" max="68" width="12.7109375" customWidth="1"/>
    <col min="69" max="71" width="4.7109375" customWidth="1"/>
    <col min="72" max="72" width="12.7109375" customWidth="1"/>
    <col min="73" max="75" width="4.7109375" customWidth="1"/>
    <col min="76" max="76" width="12.7109375" customWidth="1"/>
    <col min="77" max="83" width="3.7109375" customWidth="1"/>
  </cols>
  <sheetData>
    <row r="2" spans="1:83" x14ac:dyDescent="0.2">
      <c r="A2" t="e">
        <f>Speelschema!#REF!</f>
        <v>#REF!</v>
      </c>
      <c r="F2" t="s">
        <v>7</v>
      </c>
      <c r="G2" t="str">
        <f>A4</f>
        <v>Frankrijk</v>
      </c>
      <c r="N2" t="str">
        <f>E4</f>
        <v>Roemnië</v>
      </c>
      <c r="U2" t="str">
        <f>A5</f>
        <v>Albanië</v>
      </c>
      <c r="AB2" t="str">
        <f>E5</f>
        <v>Zwitserland</v>
      </c>
      <c r="AJ2" t="s">
        <v>8</v>
      </c>
      <c r="BX2" t="s">
        <v>9</v>
      </c>
    </row>
    <row r="3" spans="1:83" ht="15" customHeight="1" x14ac:dyDescent="0.2"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11</v>
      </c>
      <c r="O3" t="s">
        <v>12</v>
      </c>
      <c r="P3" t="s">
        <v>13</v>
      </c>
      <c r="Q3" s="4" t="s">
        <v>14</v>
      </c>
      <c r="R3" t="s">
        <v>15</v>
      </c>
      <c r="S3" t="s">
        <v>16</v>
      </c>
      <c r="T3" t="s">
        <v>17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11</v>
      </c>
      <c r="AC3" t="s">
        <v>12</v>
      </c>
      <c r="AD3" t="s">
        <v>13</v>
      </c>
      <c r="AE3" t="s">
        <v>14</v>
      </c>
      <c r="AF3" t="s">
        <v>15</v>
      </c>
      <c r="AG3" t="s">
        <v>16</v>
      </c>
      <c r="AH3" t="s">
        <v>17</v>
      </c>
      <c r="AK3" t="s">
        <v>11</v>
      </c>
      <c r="AL3" t="s">
        <v>12</v>
      </c>
      <c r="AM3" t="s">
        <v>13</v>
      </c>
      <c r="AN3" t="s">
        <v>14</v>
      </c>
      <c r="AO3" t="s">
        <v>15</v>
      </c>
      <c r="AP3" t="s">
        <v>16</v>
      </c>
      <c r="AQ3" t="s">
        <v>17</v>
      </c>
      <c r="AS3" t="s">
        <v>18</v>
      </c>
      <c r="AU3" t="s">
        <v>19</v>
      </c>
      <c r="AW3" t="s">
        <v>20</v>
      </c>
      <c r="AY3" t="s">
        <v>21</v>
      </c>
      <c r="BB3" t="s">
        <v>22</v>
      </c>
      <c r="BE3" t="s">
        <v>23</v>
      </c>
      <c r="BH3" t="s">
        <v>24</v>
      </c>
      <c r="BK3" t="s">
        <v>25</v>
      </c>
      <c r="BL3" t="s">
        <v>26</v>
      </c>
      <c r="BP3" t="s">
        <v>27</v>
      </c>
      <c r="BT3" t="s">
        <v>28</v>
      </c>
      <c r="BY3" t="s">
        <v>0</v>
      </c>
      <c r="BZ3" t="s">
        <v>1</v>
      </c>
      <c r="CA3" t="s">
        <v>2</v>
      </c>
      <c r="CB3" t="s">
        <v>3</v>
      </c>
      <c r="CC3" t="s">
        <v>6</v>
      </c>
      <c r="CD3" t="s">
        <v>5</v>
      </c>
      <c r="CE3" t="s">
        <v>29</v>
      </c>
    </row>
    <row r="4" spans="1:83" ht="15" customHeight="1" x14ac:dyDescent="0.2">
      <c r="A4" t="str">
        <f>Speelschema!D8</f>
        <v>Frankrijk</v>
      </c>
      <c r="B4" s="3">
        <f>Speelschema!E8</f>
        <v>0</v>
      </c>
      <c r="C4" s="3" t="str">
        <f>Speelschema!F8</f>
        <v>-</v>
      </c>
      <c r="D4" s="3">
        <f>Speelschema!G8</f>
        <v>0</v>
      </c>
      <c r="E4" t="str">
        <f>Speelschema!H8</f>
        <v>Roemnië</v>
      </c>
      <c r="F4">
        <f>COUNTBLANK(Speelschema!E8:'Speelschema'!G8)</f>
        <v>2</v>
      </c>
      <c r="G4">
        <f>IF(AND(F4=0,OR($A4=$G2,$E4=$G2)),1,0)</f>
        <v>0</v>
      </c>
      <c r="H4">
        <f>IF(AND(F4=0,OR(AND($A4=$G2,$B4&gt;$D4),AND($E4=$G2,$D4&gt;$B4))),1,0)</f>
        <v>0</v>
      </c>
      <c r="I4">
        <f t="shared" ref="I4:I9" si="0">IF(AND(F4=0,G4=1,$B4=$D4),1,0)</f>
        <v>0</v>
      </c>
      <c r="J4">
        <f>IF(AND(F4=0,OR(AND($A4=$G2,$B4&lt;$D4),AND($E4=$G2,$D4&lt;$B4))),1,0)</f>
        <v>0</v>
      </c>
      <c r="K4">
        <f>IF(F4&gt;0,0,IF($A4=$G2,$B4,IF($E4=$G2,$D4,0)))</f>
        <v>0</v>
      </c>
      <c r="L4">
        <f>IF(F4&gt;0,0,IF($A4=$G2,$D4,IF($E4=$G2,$B4,0)))</f>
        <v>0</v>
      </c>
      <c r="M4">
        <f>(($H4*$B$10)+$I4)</f>
        <v>0</v>
      </c>
      <c r="N4">
        <f>IF(AND(F4=0,OR($A4=$N2,$E4=$N2)),1,0)</f>
        <v>0</v>
      </c>
      <c r="O4">
        <f>IF(AND(F4=0,OR(AND($A4=$N2,$B4&gt;$D4),AND($E4=$N2,$D4&gt;$B4))),1,0)</f>
        <v>0</v>
      </c>
      <c r="P4">
        <f t="shared" ref="P4:P9" si="1">IF(AND(F4=0,N4=1,$B4=$D4),1,0)</f>
        <v>0</v>
      </c>
      <c r="Q4">
        <f>IF(AND(F4=0,OR(AND($A4=$N2,$B4&lt;$D4),AND($E4=$N2,$D4&lt;$B4))),1,0)</f>
        <v>0</v>
      </c>
      <c r="R4">
        <f>IF(F4&gt;0,0,IF($A4=$N2,$B4,IF($E4=$N2,$D4,0)))</f>
        <v>0</v>
      </c>
      <c r="S4">
        <f>IF(F4&gt;0,0,IF($A4=$N2,$D4,IF($E4=$N2,$B4,0)))</f>
        <v>0</v>
      </c>
      <c r="T4">
        <f t="shared" ref="T4:T9" si="2">(($O4*$B$10)+$P4)</f>
        <v>0</v>
      </c>
      <c r="U4">
        <f>IF(AND(F4=0,OR($A4=$U2,$E4=$U2)),1,0)</f>
        <v>0</v>
      </c>
      <c r="V4">
        <f>IF(AND(F4=0,OR(AND($A4=$U2,$B4&gt;$D4),AND($E4=$U2,$D4&gt;$B4))),1,0)</f>
        <v>0</v>
      </c>
      <c r="W4">
        <f t="shared" ref="W4:W9" si="3">IF(AND(F4=0,U4=1,$B4=$D4),1,0)</f>
        <v>0</v>
      </c>
      <c r="X4">
        <f>IF(AND(F4=0,OR(AND($A4=$U2,$B4&lt;$D4),AND($E4=$U2,$D4&lt;$B4))),1,0)</f>
        <v>0</v>
      </c>
      <c r="Y4">
        <f>IF(F4&gt;0,0,IF($A4=$U2,$B4,IF($E4=$U2,$D4,0)))</f>
        <v>0</v>
      </c>
      <c r="Z4">
        <f>IF(F4&gt;0,0,IF($A4=$U2,$D4,IF($E4=$U2,$B4,0)))</f>
        <v>0</v>
      </c>
      <c r="AA4">
        <f t="shared" ref="AA4:AA9" si="4">(($V4*$B$10)+$W4)</f>
        <v>0</v>
      </c>
      <c r="AB4">
        <f>IF(AND(F4=0,OR($A4=$AB2,$E4=$AB2)),1,0)</f>
        <v>0</v>
      </c>
      <c r="AC4">
        <f>IF(AND(F4=0,OR(AND($A4=$AB2,$B4&gt;$D4),AND($E4=$AB2,$D4&gt;$B4))),1,0)</f>
        <v>0</v>
      </c>
      <c r="AD4">
        <f t="shared" ref="AD4:AD9" si="5">IF(AND(F4=0,AB4=1,$B4=$D4),1,0)</f>
        <v>0</v>
      </c>
      <c r="AE4">
        <f>IF(AND(F4=0,OR(AND($A4=$AB2,$B4&lt;$D4),AND($E4=$AB2,$D4&lt;$B4))),1,0)</f>
        <v>0</v>
      </c>
      <c r="AF4">
        <f>IF(F4&gt;0,0,IF($A4=$AB2,$B4,IF($E4=$AB2,$D4,0)))</f>
        <v>0</v>
      </c>
      <c r="AG4">
        <f>IF(F4&gt;0,0,IF($A4=$AB2,$D4,IF($E4=$AB2,$B4,0)))</f>
        <v>0</v>
      </c>
      <c r="AH4">
        <f t="shared" ref="AH4:AH9" si="6">(($AC4*$B$10)+$AD4)</f>
        <v>0</v>
      </c>
      <c r="AJ4" t="str">
        <f>G2</f>
        <v>Frankrijk</v>
      </c>
      <c r="AK4">
        <f t="shared" ref="AK4:AQ4" si="7">G10</f>
        <v>0</v>
      </c>
      <c r="AL4">
        <f t="shared" si="7"/>
        <v>0</v>
      </c>
      <c r="AM4">
        <f t="shared" si="7"/>
        <v>0</v>
      </c>
      <c r="AN4">
        <f t="shared" si="7"/>
        <v>0</v>
      </c>
      <c r="AO4">
        <f t="shared" si="7"/>
        <v>0</v>
      </c>
      <c r="AP4">
        <f t="shared" si="7"/>
        <v>0</v>
      </c>
      <c r="AQ4">
        <f t="shared" si="7"/>
        <v>0</v>
      </c>
      <c r="AS4" t="str">
        <f>IF($AQ4&gt;=$AQ5,$AJ4,$AJ5)</f>
        <v>Frankrijk</v>
      </c>
      <c r="AT4">
        <f>VLOOKUP(AS4,$AJ4:$AQ7,8,FALSE)</f>
        <v>0</v>
      </c>
      <c r="AU4" t="str">
        <f>IF($AT4&gt;=$AT6,$AS4,$AS6)</f>
        <v>Frankrijk</v>
      </c>
      <c r="AV4">
        <f>VLOOKUP(AU4,$AS4:$AT7,2,FALSE)</f>
        <v>0</v>
      </c>
      <c r="AW4" t="str">
        <f>IF($AV4&gt;=$AV7,$AU4,$AU7)</f>
        <v>Frankrijk</v>
      </c>
      <c r="AX4">
        <f>VLOOKUP(AW4,$AU4:$AV7,2,FALSE)</f>
        <v>0</v>
      </c>
      <c r="AY4">
        <f>VLOOKUP(AW4,$AJ4:$AQ7,6,FALSE)</f>
        <v>0</v>
      </c>
      <c r="AZ4">
        <f>VLOOKUP(AW4,$AJ4:$AQ7,7,FALSE)</f>
        <v>0</v>
      </c>
      <c r="BA4">
        <f>AY4-AZ4</f>
        <v>0</v>
      </c>
      <c r="BB4" t="str">
        <f>IF(AND($AX4=$AX5,$BA5&gt;$BA4),$AW5,$AW4)</f>
        <v>Frankrijk</v>
      </c>
      <c r="BC4">
        <f>VLOOKUP(BB4,$AW4:$BA7,2,FALSE)</f>
        <v>0</v>
      </c>
      <c r="BD4">
        <f>VLOOKUP(BB4,$AW4:$BA7,5,FALSE)</f>
        <v>0</v>
      </c>
      <c r="BE4" t="str">
        <f>IF(AND($BC4=$BC6,$BD6&gt;$BD4),$BB6,$BB4)</f>
        <v>Frankrijk</v>
      </c>
      <c r="BF4">
        <f>VLOOKUP(BE4,$BB4:$BD7,2,FALSE)</f>
        <v>0</v>
      </c>
      <c r="BG4">
        <f>VLOOKUP(BE4,$BB4:$BD7,3,FALSE)</f>
        <v>0</v>
      </c>
      <c r="BH4" t="str">
        <f>IF(AND($BF4=$BF7,$BG7&gt;$BG4),$BE7,$BE4)</f>
        <v>Frankrijk</v>
      </c>
      <c r="BI4">
        <f>VLOOKUP(BH4,$BE4:$BG7,2,FALSE)</f>
        <v>0</v>
      </c>
      <c r="BJ4">
        <f>VLOOKUP(BH4,$BE4:$BG7,3,FALSE)</f>
        <v>0</v>
      </c>
      <c r="BK4">
        <f>VLOOKUP(BH4,$AJ4:$AQ7,6,FALSE)</f>
        <v>0</v>
      </c>
      <c r="BL4" t="str">
        <f>IF(AND($BI4=$BI5,$BJ4=$BJ5,$BK5&gt;$BK4),$BH5,$BH4)</f>
        <v>Frankrijk</v>
      </c>
      <c r="BM4">
        <f>VLOOKUP(BL4,$BH4:$BK7,2,FALSE)</f>
        <v>0</v>
      </c>
      <c r="BN4">
        <f>VLOOKUP(BL4,$BH4:$BK7,3,FALSE)</f>
        <v>0</v>
      </c>
      <c r="BO4">
        <f>VLOOKUP(BL4,$BH4:$BK7,4,FALSE)</f>
        <v>0</v>
      </c>
      <c r="BP4" t="str">
        <f>IF(AND($BM4=$BM6,$BN4=$BN6,$BO6&gt;$BO4),$BL6,$BL4)</f>
        <v>Frankrijk</v>
      </c>
      <c r="BQ4">
        <f>VLOOKUP(BP4,$BL4:$BO7,2,FALSE)</f>
        <v>0</v>
      </c>
      <c r="BR4">
        <f>VLOOKUP(BP4,$BL4:$BO7,3,FALSE)</f>
        <v>0</v>
      </c>
      <c r="BS4">
        <f>VLOOKUP(BP4,$BL4:$BO7,4,FALSE)</f>
        <v>0</v>
      </c>
      <c r="BT4" t="str">
        <f>IF(AND($BQ4=$BQ7,$BR4=$BR7,$BS7&gt;$BS4),$BP7,$BP4)</f>
        <v>Frankrijk</v>
      </c>
      <c r="BU4">
        <f>VLOOKUP(BT4,$BP4:$BS7,2,FALSE)</f>
        <v>0</v>
      </c>
      <c r="BV4">
        <f>VLOOKUP(BT4,$BP4:$BS7,3,FALSE)</f>
        <v>0</v>
      </c>
      <c r="BW4">
        <f>VLOOKUP(BT4,$BP4:$BS7,4,FALSE)</f>
        <v>0</v>
      </c>
      <c r="BX4" t="str">
        <f>BT4</f>
        <v>Frankrijk</v>
      </c>
      <c r="BY4">
        <f>VLOOKUP($BX4,$AJ4:$AQ7,2,FALSE)</f>
        <v>0</v>
      </c>
      <c r="BZ4">
        <f>VLOOKUP($BX4,$AJ4:$AQ7,3,FALSE)</f>
        <v>0</v>
      </c>
      <c r="CA4">
        <f>VLOOKUP($BX4,$AJ4:$AQ7,4,FALSE)</f>
        <v>0</v>
      </c>
      <c r="CB4">
        <f>VLOOKUP($BX4,$AJ4:$AQ7,5,FALSE)</f>
        <v>0</v>
      </c>
      <c r="CC4">
        <f>VLOOKUP($BX4,$AJ4:$AQ7,6,FALSE)</f>
        <v>0</v>
      </c>
      <c r="CD4">
        <f>VLOOKUP($BX4,$AJ4:$AQ7,7,FALSE)</f>
        <v>0</v>
      </c>
      <c r="CE4">
        <f>VLOOKUP($BX4,$AJ4:$AQ7,8,FALSE)</f>
        <v>0</v>
      </c>
    </row>
    <row r="5" spans="1:83" ht="15" customHeight="1" x14ac:dyDescent="0.2">
      <c r="A5" t="str">
        <f>Speelschema!D9</f>
        <v>Albanië</v>
      </c>
      <c r="B5" s="3">
        <f>Speelschema!E9</f>
        <v>0</v>
      </c>
      <c r="C5" s="3" t="str">
        <f>Speelschema!F9</f>
        <v>-</v>
      </c>
      <c r="D5" s="3">
        <f>Speelschema!G9</f>
        <v>0</v>
      </c>
      <c r="E5" t="str">
        <f>Speelschema!H9</f>
        <v>Zwitserland</v>
      </c>
      <c r="F5">
        <f>COUNTBLANK(Speelschema!E9:'Speelschema'!G9)</f>
        <v>2</v>
      </c>
      <c r="G5">
        <f>IF(AND(F5=0,OR($A5=$G2,$E5=$G2)),1,0)</f>
        <v>0</v>
      </c>
      <c r="H5">
        <f>IF(AND(F5=0,OR(AND($A5=$G2,$B5&gt;$D5),AND($E5=$G2,$D5&gt;$B5))),1,0)</f>
        <v>0</v>
      </c>
      <c r="I5">
        <f t="shared" si="0"/>
        <v>0</v>
      </c>
      <c r="J5">
        <f>IF(AND(F5=0,OR(AND($A5=$G2,$B5&lt;$D5),AND($E5=$G2,$D5&lt;$B5))),1,0)</f>
        <v>0</v>
      </c>
      <c r="K5">
        <f>IF(F5&gt;0,0,IF($A5=$G2,$B5,IF($E5=$G2,$D5,0)))</f>
        <v>0</v>
      </c>
      <c r="L5">
        <f>IF(F5&gt;0,0,IF($A5=$G2,$D5,IF($E5=$G2,$B5,0)))</f>
        <v>0</v>
      </c>
      <c r="M5">
        <f t="shared" ref="M5:M9" si="8">(($H5*$B$10)+$I5)</f>
        <v>0</v>
      </c>
      <c r="N5">
        <f>IF(AND(F5=0,OR($A5=$N2,$E5=$N2)),1,0)</f>
        <v>0</v>
      </c>
      <c r="O5">
        <f>IF(AND(F5=0,OR(AND($A5=$N2,$B5&gt;$D5),AND($E5=$N2,$D5&gt;$B5))),1,0)</f>
        <v>0</v>
      </c>
      <c r="P5">
        <f t="shared" si="1"/>
        <v>0</v>
      </c>
      <c r="Q5">
        <f>IF(AND(F5=0,OR(AND($A5=$N2,$B5&lt;$D5),AND($E5=$N2,$D5&lt;$B5))),1,0)</f>
        <v>0</v>
      </c>
      <c r="R5">
        <f>IF(F5&gt;0,0,IF($A5=$N2,$B5,IF($E5=$N2,$D5,0)))</f>
        <v>0</v>
      </c>
      <c r="S5">
        <f>IF(F5&gt;0,0,IF($A5=$N2,$D5,IF($E5=$N2,$B5,0)))</f>
        <v>0</v>
      </c>
      <c r="T5">
        <f t="shared" si="2"/>
        <v>0</v>
      </c>
      <c r="U5">
        <f>IF(AND(F5=0,OR($A5=$U2,$E5=$U2)),1,0)</f>
        <v>0</v>
      </c>
      <c r="V5">
        <f>IF(AND(F5=0,OR(AND($A5=$U2,$B5&gt;$D5),AND($E5=$U2,$D5&gt;$B5))),1,0)</f>
        <v>0</v>
      </c>
      <c r="W5">
        <f t="shared" si="3"/>
        <v>0</v>
      </c>
      <c r="X5">
        <f>IF(AND(F5=0,OR(AND($A5=$U2,$B5&lt;$D5),AND($E5=$U2,$D5&lt;$B5))),1,0)</f>
        <v>0</v>
      </c>
      <c r="Y5">
        <f>IF(F5&gt;0,0,IF($A5=$U2,$B5,IF($E5=$U2,$D5,0)))</f>
        <v>0</v>
      </c>
      <c r="Z5">
        <f>IF(F5&gt;0,0,IF($A5=$U2,$D5,IF($E5=$U2,$B5,0)))</f>
        <v>0</v>
      </c>
      <c r="AA5">
        <f t="shared" si="4"/>
        <v>0</v>
      </c>
      <c r="AB5">
        <f>IF(AND(F5=0,OR($A5=$AB2,$E5=$AB2)),1,0)</f>
        <v>0</v>
      </c>
      <c r="AC5">
        <f>IF(AND(F5=0,OR(AND($A5=$AB2,$B5&gt;$D5),AND($E5=$AB2,$D5&gt;$B5))),1,0)</f>
        <v>0</v>
      </c>
      <c r="AD5">
        <f t="shared" si="5"/>
        <v>0</v>
      </c>
      <c r="AE5">
        <f>IF(AND(F5=0,OR(AND($A5=$AB2,$B5&lt;$D5),AND($E5=$AB2,$D5&lt;$B5))),1,0)</f>
        <v>0</v>
      </c>
      <c r="AF5">
        <f>IF(F5&gt;0,0,IF($A5=$AB2,$B5,IF($E5=$AB2,$D5,0)))</f>
        <v>0</v>
      </c>
      <c r="AG5">
        <f>IF(F5&gt;0,0,IF($A5=$AB2,$D5,IF($E5=$AB2,$B5,0)))</f>
        <v>0</v>
      </c>
      <c r="AH5">
        <f t="shared" si="6"/>
        <v>0</v>
      </c>
      <c r="AJ5" t="str">
        <f>N2</f>
        <v>Roemnië</v>
      </c>
      <c r="AK5">
        <f>N10</f>
        <v>0</v>
      </c>
      <c r="AL5">
        <f t="shared" ref="AL5:AQ5" si="9">O10</f>
        <v>0</v>
      </c>
      <c r="AM5">
        <f t="shared" si="9"/>
        <v>0</v>
      </c>
      <c r="AN5">
        <f t="shared" si="9"/>
        <v>0</v>
      </c>
      <c r="AO5">
        <f t="shared" si="9"/>
        <v>0</v>
      </c>
      <c r="AP5">
        <f t="shared" si="9"/>
        <v>0</v>
      </c>
      <c r="AQ5">
        <f t="shared" si="9"/>
        <v>0</v>
      </c>
      <c r="AS5" t="str">
        <f>IF($AQ5&lt;=$AQ4,$AJ5,$AJ4)</f>
        <v>Roemnië</v>
      </c>
      <c r="AT5">
        <f>VLOOKUP(AS5,$AJ4:$AQ7,8,FALSE)</f>
        <v>0</v>
      </c>
      <c r="AU5" t="str">
        <f>IF($AT5&gt;=$AT7,$AS5,$AS7)</f>
        <v>Roemnië</v>
      </c>
      <c r="AV5">
        <f>VLOOKUP(AU5,$AS4:$AT7,2,FALSE)</f>
        <v>0</v>
      </c>
      <c r="AW5" t="str">
        <f>IF($AV5&gt;=$AV6,$AU5,$AU6)</f>
        <v>Roemnië</v>
      </c>
      <c r="AX5">
        <f>VLOOKUP(AW5,$AU4:$AV7,2,FALSE)</f>
        <v>0</v>
      </c>
      <c r="AY5">
        <f>VLOOKUP(AW5,$AJ4:$AQ7,6,FALSE)</f>
        <v>0</v>
      </c>
      <c r="AZ5">
        <f>VLOOKUP(AW5,$AJ4:$AQ7,7,FALSE)</f>
        <v>0</v>
      </c>
      <c r="BA5">
        <f>AY5-AZ5</f>
        <v>0</v>
      </c>
      <c r="BB5" t="str">
        <f>IF(AND($AX4=$AX5,$BA5&gt;$BA4),$AW4,$AW5)</f>
        <v>Roemnië</v>
      </c>
      <c r="BC5">
        <f>VLOOKUP(BB5,$AW4:$BA7,2,FALSE)</f>
        <v>0</v>
      </c>
      <c r="BD5">
        <f>VLOOKUP(BB5,$AW4:$BA7,5,FALSE)</f>
        <v>0</v>
      </c>
      <c r="BE5" t="str">
        <f>IF(AND($BC5=$BC7,$BD7&gt;$BD5),$BB7,$BB5)</f>
        <v>Roemnië</v>
      </c>
      <c r="BF5">
        <f>VLOOKUP(BE5,$BB4:$BD7,2,FALSE)</f>
        <v>0</v>
      </c>
      <c r="BG5">
        <f>VLOOKUP(BE5,$BB4:$BD7,3,FALSE)</f>
        <v>0</v>
      </c>
      <c r="BH5" t="str">
        <f>IF(AND($BF5=$BF6,$BG6&gt;$BG5),$BE6,$BE5)</f>
        <v>Roemnië</v>
      </c>
      <c r="BI5">
        <f>VLOOKUP(BH5,$BE4:$BG7,2,FALSE)</f>
        <v>0</v>
      </c>
      <c r="BJ5">
        <f>VLOOKUP(BH5,$BE4:$BG7,3,FALSE)</f>
        <v>0</v>
      </c>
      <c r="BK5">
        <f>VLOOKUP(BH5,$AJ4:$AQ7,6,FALSE)</f>
        <v>0</v>
      </c>
      <c r="BL5" t="str">
        <f>IF(AND($BI4=$BI5,$BJ4=$BJ5,$BK5&gt;$BK4),$BH4,$BH5)</f>
        <v>Roemnië</v>
      </c>
      <c r="BM5">
        <f>VLOOKUP(BL5,$BH4:$BK7,2,FALSE)</f>
        <v>0</v>
      </c>
      <c r="BN5">
        <f>VLOOKUP(BL5,$BH4:$BK7,3,FALSE)</f>
        <v>0</v>
      </c>
      <c r="BO5">
        <f>VLOOKUP(BL5,$BH4:$BK7,4,FALSE)</f>
        <v>0</v>
      </c>
      <c r="BP5" t="str">
        <f>IF(AND($BM5=$BM7,$BN5=$BN7,$BO7&gt;$BO5),$BL7,$BL5)</f>
        <v>Roemnië</v>
      </c>
      <c r="BQ5">
        <f>VLOOKUP(BP5,$BL4:$BO7,2,FALSE)</f>
        <v>0</v>
      </c>
      <c r="BR5">
        <f>VLOOKUP(BP5,$BL4:$BO7,3,FALSE)</f>
        <v>0</v>
      </c>
      <c r="BS5">
        <f>VLOOKUP(BP5,$BL4:$BO7,4,FALSE)</f>
        <v>0</v>
      </c>
      <c r="BT5" t="str">
        <f>IF(AND($BQ5=$BQ6,$BR5=$BR6,$BS6&gt;$BS5),$BP6,$BP5)</f>
        <v>Roemnië</v>
      </c>
      <c r="BU5">
        <f>VLOOKUP(BT5,$BP4:$BS7,2,FALSE)</f>
        <v>0</v>
      </c>
      <c r="BV5">
        <f>VLOOKUP(BT5,$BP4:$BS7,3,FALSE)</f>
        <v>0</v>
      </c>
      <c r="BW5">
        <f>VLOOKUP(BT5,$BP4:$BS7,4,FALSE)</f>
        <v>0</v>
      </c>
      <c r="BX5" t="str">
        <f>BT5</f>
        <v>Roemnië</v>
      </c>
      <c r="BY5">
        <f>VLOOKUP($BX5,$AJ4:$AQ7,2,FALSE)</f>
        <v>0</v>
      </c>
      <c r="BZ5">
        <f>VLOOKUP($BX5,$AJ4:$AQ7,3,FALSE)</f>
        <v>0</v>
      </c>
      <c r="CA5">
        <f>VLOOKUP($BX5,$AJ4:$AQ7,4,FALSE)</f>
        <v>0</v>
      </c>
      <c r="CB5">
        <f>VLOOKUP($BX5,$AJ4:$AQ7,5,FALSE)</f>
        <v>0</v>
      </c>
      <c r="CC5">
        <f>VLOOKUP($BX5,$AJ4:$AQ7,6,FALSE)</f>
        <v>0</v>
      </c>
      <c r="CD5">
        <f>VLOOKUP($BX5,$AJ4:$AQ7,7,FALSE)</f>
        <v>0</v>
      </c>
      <c r="CE5">
        <f>VLOOKUP($BX5,$AJ4:$AQ7,8,FALSE)</f>
        <v>0</v>
      </c>
    </row>
    <row r="6" spans="1:83" ht="15" customHeight="1" x14ac:dyDescent="0.2">
      <c r="A6" t="str">
        <f>Speelschema!D10</f>
        <v>Roemenië</v>
      </c>
      <c r="B6" s="3">
        <f>Speelschema!E10</f>
        <v>0</v>
      </c>
      <c r="C6" s="3" t="str">
        <f>Speelschema!F10</f>
        <v>-</v>
      </c>
      <c r="D6" s="3">
        <f>Speelschema!G10</f>
        <v>0</v>
      </c>
      <c r="E6" t="str">
        <f>Speelschema!H10</f>
        <v>Zwitserland</v>
      </c>
      <c r="F6">
        <f>COUNTBLANK(Speelschema!E10:'Speelschema'!G10)</f>
        <v>2</v>
      </c>
      <c r="G6">
        <f>IF(AND(F6=0,OR($A6=$G2,$E6=$G2)),1,0)</f>
        <v>0</v>
      </c>
      <c r="H6">
        <f>IF(AND(F6=0,OR(AND($A6=$G2,$B6&gt;$D6),AND($E6=$G2,$D6&gt;$B6))),1,0)</f>
        <v>0</v>
      </c>
      <c r="I6">
        <f t="shared" si="0"/>
        <v>0</v>
      </c>
      <c r="J6">
        <f>IF(AND(F6=0,OR(AND($A6=$G2,$B6&lt;$D6),AND($E6=$G2,$D6&lt;$B6))),1,0)</f>
        <v>0</v>
      </c>
      <c r="K6">
        <f>IF(F6&gt;0,0,IF($A6=$G2,$B6,IF($E6=$G2,$D6,0)))</f>
        <v>0</v>
      </c>
      <c r="L6">
        <f>IF(F6&gt;0,0,IF($A6=$G2,$D6,IF($E6=$G2,$B6,0)))</f>
        <v>0</v>
      </c>
      <c r="M6">
        <f t="shared" si="8"/>
        <v>0</v>
      </c>
      <c r="N6">
        <f>IF(AND(F6=0,OR($A6=$N2,$E6=$N2)),1,0)</f>
        <v>0</v>
      </c>
      <c r="O6">
        <f>IF(AND(F6=0,OR(AND($A6=$N2,$B6&gt;$D6),AND($E6=$N2,$D6&gt;$B6))),1,0)</f>
        <v>0</v>
      </c>
      <c r="P6">
        <f t="shared" si="1"/>
        <v>0</v>
      </c>
      <c r="Q6">
        <f>IF(AND(F6=0,OR(AND($A6=$N2,$B6&lt;$D6),AND($E6=$N2,$D6&lt;$B6))),1,0)</f>
        <v>0</v>
      </c>
      <c r="R6">
        <f>IF(F6&gt;0,0,IF($A6=$N2,$B6,IF($E6=$N2,$D6,0)))</f>
        <v>0</v>
      </c>
      <c r="S6">
        <f>IF(F6&gt;0,0,IF($A6=$N2,$D6,IF($E6=$N2,$B6,0)))</f>
        <v>0</v>
      </c>
      <c r="T6">
        <f t="shared" si="2"/>
        <v>0</v>
      </c>
      <c r="U6">
        <f>IF(AND(F6=0,OR($A6=$U2,$E6=$U2)),1,0)</f>
        <v>0</v>
      </c>
      <c r="V6">
        <f>IF(AND(F6=0,OR(AND($A6=$U2,$B6&gt;$D6),AND($E6=$U2,$D6&gt;$B6))),1,0)</f>
        <v>0</v>
      </c>
      <c r="W6">
        <f t="shared" si="3"/>
        <v>0</v>
      </c>
      <c r="X6">
        <f>IF(AND(F6=0,OR(AND($A6=$U2,$B6&lt;$D6),AND($E6=$U2,$D6&lt;$B6))),1,0)</f>
        <v>0</v>
      </c>
      <c r="Y6">
        <f>IF(F6&gt;0,0,IF($A6=$U2,$B6,IF($E6=$U2,$D6,0)))</f>
        <v>0</v>
      </c>
      <c r="Z6">
        <f>IF(F6&gt;0,0,IF($A6=$U2,$D6,IF($E6=$U2,$B6,0)))</f>
        <v>0</v>
      </c>
      <c r="AA6">
        <f t="shared" si="4"/>
        <v>0</v>
      </c>
      <c r="AB6">
        <f>IF(AND(F6=0,OR($A6=$AB2,$E6=$AB2)),1,0)</f>
        <v>0</v>
      </c>
      <c r="AC6">
        <f>IF(AND(F6=0,OR(AND($A6=$AB2,$B6&gt;$D6),AND($E6=$AB2,$D6&gt;$B6))),1,0)</f>
        <v>0</v>
      </c>
      <c r="AD6">
        <f t="shared" si="5"/>
        <v>0</v>
      </c>
      <c r="AE6">
        <f>IF(AND(F6=0,OR(AND($A6=$AB2,$B6&lt;$D6),AND($E6=$AB2,$D6&lt;$B6))),1,0)</f>
        <v>0</v>
      </c>
      <c r="AF6">
        <f>IF(F6&gt;0,0,IF($A6=$AB2,$B6,IF($E6=$AB2,$D6,0)))</f>
        <v>0</v>
      </c>
      <c r="AG6">
        <f>IF(F6&gt;0,0,IF($A6=$AB2,$D6,IF($E6=$AB2,$B6,0)))</f>
        <v>0</v>
      </c>
      <c r="AH6">
        <f t="shared" si="6"/>
        <v>0</v>
      </c>
      <c r="AJ6" t="str">
        <f>U2</f>
        <v>Albanië</v>
      </c>
      <c r="AK6">
        <f>U10</f>
        <v>0</v>
      </c>
      <c r="AL6">
        <f t="shared" ref="AL6:AQ6" si="10">V10</f>
        <v>0</v>
      </c>
      <c r="AM6">
        <f t="shared" si="10"/>
        <v>0</v>
      </c>
      <c r="AN6">
        <f t="shared" si="10"/>
        <v>0</v>
      </c>
      <c r="AO6">
        <f t="shared" si="10"/>
        <v>0</v>
      </c>
      <c r="AP6">
        <f t="shared" si="10"/>
        <v>0</v>
      </c>
      <c r="AQ6">
        <f t="shared" si="10"/>
        <v>0</v>
      </c>
      <c r="AS6" t="str">
        <f>IF($AQ6&gt;=$AQ7,$AJ6,$AJ7)</f>
        <v>Albanië</v>
      </c>
      <c r="AT6">
        <f>VLOOKUP(AS6,$AJ4:$AQ7,8,FALSE)</f>
        <v>0</v>
      </c>
      <c r="AU6" t="str">
        <f>IF($AT6&lt;=$AT4,$AS6,$AS4)</f>
        <v>Albanië</v>
      </c>
      <c r="AV6">
        <f>VLOOKUP(AU6,$AS4:$AT7,2,FALSE)</f>
        <v>0</v>
      </c>
      <c r="AW6" t="str">
        <f>IF($AV6&lt;=$AV5,$AU6,$AU5)</f>
        <v>Albanië</v>
      </c>
      <c r="AX6">
        <f>VLOOKUP(AW6,$AU4:$AV7,2,FALSE)</f>
        <v>0</v>
      </c>
      <c r="AY6">
        <f>VLOOKUP(AW6,$AJ4:$AQ7,6,FALSE)</f>
        <v>0</v>
      </c>
      <c r="AZ6">
        <f>VLOOKUP(AW6,$AJ4:$AQ7,7,FALSE)</f>
        <v>0</v>
      </c>
      <c r="BA6">
        <f>AY6-AZ6</f>
        <v>0</v>
      </c>
      <c r="BB6" t="str">
        <f>IF(AND($AX6=$AX7,$BA7&gt;$BA6),$AW7,$AW6)</f>
        <v>Albanië</v>
      </c>
      <c r="BC6">
        <f>VLOOKUP(BB6,$AW4:$BA7,2,FALSE)</f>
        <v>0</v>
      </c>
      <c r="BD6">
        <f>VLOOKUP(BB6,$AW4:$BA7,5,FALSE)</f>
        <v>0</v>
      </c>
      <c r="BE6" t="str">
        <f>IF(AND($BC4=$BC6,$BD6&gt;$BD4),$BB4,$BB6)</f>
        <v>Albanië</v>
      </c>
      <c r="BF6">
        <f>VLOOKUP(BE6,$BB4:$BD7,2,FALSE)</f>
        <v>0</v>
      </c>
      <c r="BG6">
        <f>VLOOKUP(BE6,$BB4:$BD7,3,FALSE)</f>
        <v>0</v>
      </c>
      <c r="BH6" t="str">
        <f>IF(AND($BF5=$BF6,$BG6&gt;$BG5),$BE5,$BE6)</f>
        <v>Albanië</v>
      </c>
      <c r="BI6">
        <f>VLOOKUP(BH6,$BE4:$BG7,2,FALSE)</f>
        <v>0</v>
      </c>
      <c r="BJ6">
        <f>VLOOKUP(BH6,$BE4:$BG7,3,FALSE)</f>
        <v>0</v>
      </c>
      <c r="BK6">
        <f>VLOOKUP(BH6,$AJ4:$AQ7,6,FALSE)</f>
        <v>0</v>
      </c>
      <c r="BL6" t="str">
        <f>IF(AND($BI6=$BI7,$BJ6=$BJ7,$BK7&gt;$BK6),$BH7,$BH6)</f>
        <v>Albanië</v>
      </c>
      <c r="BM6">
        <f>VLOOKUP(BL6,$BH4:$BK7,2,FALSE)</f>
        <v>0</v>
      </c>
      <c r="BN6">
        <f>VLOOKUP(BL6,$BH4:$BK7,3,FALSE)</f>
        <v>0</v>
      </c>
      <c r="BO6">
        <f>VLOOKUP(BL6,$BH4:$BK7,4,FALSE)</f>
        <v>0</v>
      </c>
      <c r="BP6" t="str">
        <f>IF(AND($BM4=$BM6,$BN4=$BN6,$BO6&gt;$BO4),$BL4,$BL6)</f>
        <v>Albanië</v>
      </c>
      <c r="BQ6">
        <f>VLOOKUP(BP6,$BL4:$BO7,2,FALSE)</f>
        <v>0</v>
      </c>
      <c r="BR6">
        <f>VLOOKUP(BP6,$BL4:$BO7,3,FALSE)</f>
        <v>0</v>
      </c>
      <c r="BS6">
        <f>VLOOKUP(BP6,$BL4:$BO7,4,FALSE)</f>
        <v>0</v>
      </c>
      <c r="BT6" t="str">
        <f>IF(AND($BQ5=$BQ6,$BR5=$BR6,$BS6&gt;$BS5),$BP5,$BP6)</f>
        <v>Albanië</v>
      </c>
      <c r="BU6">
        <f>VLOOKUP(BT6,$BP4:$BS7,2,FALSE)</f>
        <v>0</v>
      </c>
      <c r="BV6">
        <f>VLOOKUP(BT6,$BP4:$BS7,3,FALSE)</f>
        <v>0</v>
      </c>
      <c r="BW6">
        <f>VLOOKUP(BT6,$BP4:$BS7,4,FALSE)</f>
        <v>0</v>
      </c>
      <c r="BX6" t="str">
        <f>BT6</f>
        <v>Albanië</v>
      </c>
      <c r="BY6">
        <f>VLOOKUP($BX6,$AJ4:$AQ7,2,FALSE)</f>
        <v>0</v>
      </c>
      <c r="BZ6">
        <f>VLOOKUP($BX6,$AJ4:$AQ7,3,FALSE)</f>
        <v>0</v>
      </c>
      <c r="CA6">
        <f>VLOOKUP($BX6,$AJ4:$AQ7,4,FALSE)</f>
        <v>0</v>
      </c>
      <c r="CB6">
        <f>VLOOKUP($BX6,$AJ4:$AQ7,5,FALSE)</f>
        <v>0</v>
      </c>
      <c r="CC6">
        <f>VLOOKUP($BX6,$AJ4:$AQ7,6,FALSE)</f>
        <v>0</v>
      </c>
      <c r="CD6">
        <f>VLOOKUP($BX6,$AJ4:$AQ7,7,FALSE)</f>
        <v>0</v>
      </c>
      <c r="CE6">
        <f>VLOOKUP($BX6,$AJ4:$AQ7,8,FALSE)</f>
        <v>0</v>
      </c>
    </row>
    <row r="7" spans="1:83" ht="15" customHeight="1" x14ac:dyDescent="0.2">
      <c r="A7" t="str">
        <f>Speelschema!D11</f>
        <v>Frankrijk</v>
      </c>
      <c r="B7" s="3">
        <f>Speelschema!E11</f>
        <v>0</v>
      </c>
      <c r="C7" s="3" t="str">
        <f>Speelschema!F11</f>
        <v>-</v>
      </c>
      <c r="D7" s="3">
        <f>Speelschema!G11</f>
        <v>0</v>
      </c>
      <c r="E7" t="str">
        <f>Speelschema!H11</f>
        <v>Albanië</v>
      </c>
      <c r="F7">
        <f>COUNTBLANK(Speelschema!E11:'Speelschema'!G11)</f>
        <v>2</v>
      </c>
      <c r="G7">
        <f>IF(AND(F7=0,OR($A7=$G2,$E7=$G2)),1,0)</f>
        <v>0</v>
      </c>
      <c r="H7">
        <f>IF(AND(F7=0,OR(AND($A7=$G2,$B7&gt;$D7),AND($E7=$G2,$D7&gt;$B7))),1,0)</f>
        <v>0</v>
      </c>
      <c r="I7">
        <f t="shared" si="0"/>
        <v>0</v>
      </c>
      <c r="J7">
        <f>IF(AND(F7=0,OR(AND($A7=$G2,$B7&lt;$D7),AND($E7=$G2,$D7&lt;$B7))),1,0)</f>
        <v>0</v>
      </c>
      <c r="K7">
        <f>IF(F7&gt;0,0,IF($A7=$G2,$B7,IF($E7=$G2,$D7,0)))</f>
        <v>0</v>
      </c>
      <c r="L7">
        <f>IF(F7&gt;0,0,IF($A7=$G2,$D7,IF($E7=$G2,$B7,0)))</f>
        <v>0</v>
      </c>
      <c r="M7">
        <f t="shared" si="8"/>
        <v>0</v>
      </c>
      <c r="N7">
        <f>IF(AND(F7=0,OR($A7=$N2,$E7=$N2)),1,0)</f>
        <v>0</v>
      </c>
      <c r="O7">
        <f>IF(AND(F7=0,OR(AND($A7=$N2,$B7&gt;$D7),AND($E7=$N2,$D7&gt;$B7))),1,0)</f>
        <v>0</v>
      </c>
      <c r="P7">
        <f t="shared" si="1"/>
        <v>0</v>
      </c>
      <c r="Q7">
        <f>IF(AND(F7=0,OR(AND($A7=$N2,$B7&lt;$D7),AND($E7=$N2,$D7&lt;$B7))),1,0)</f>
        <v>0</v>
      </c>
      <c r="R7">
        <f>IF(F7&gt;0,0,IF($A7=$N2,$B7,IF($E7=$N2,$D7,0)))</f>
        <v>0</v>
      </c>
      <c r="S7">
        <f>IF(F7&gt;0,0,IF($A7=$N2,$D7,IF($E7=$N2,$B7,0)))</f>
        <v>0</v>
      </c>
      <c r="T7">
        <f t="shared" si="2"/>
        <v>0</v>
      </c>
      <c r="U7">
        <f>IF(AND(F7=0,OR($A7=$U2,$E7=$U2)),1,0)</f>
        <v>0</v>
      </c>
      <c r="V7">
        <f>IF(AND(F7=0,OR(AND($A7=$U2,$B7&gt;$D7),AND($E7=$U2,$D7&gt;$B7))),1,0)</f>
        <v>0</v>
      </c>
      <c r="W7">
        <f t="shared" si="3"/>
        <v>0</v>
      </c>
      <c r="X7">
        <f>IF(AND(F7=0,OR(AND($A7=$U2,$B7&lt;$D7),AND($E7=$U2,$D7&lt;$B7))),1,0)</f>
        <v>0</v>
      </c>
      <c r="Y7">
        <f>IF(F7&gt;0,0,IF($A7=$U2,$B7,IF($E7=$U2,$D7,0)))</f>
        <v>0</v>
      </c>
      <c r="Z7">
        <f>IF(F7&gt;0,0,IF($A7=$U2,$D7,IF($E7=$U2,$B7,0)))</f>
        <v>0</v>
      </c>
      <c r="AA7">
        <f t="shared" si="4"/>
        <v>0</v>
      </c>
      <c r="AB7">
        <f>IF(AND(F7=0,OR($A7=$AB2,$E7=$AB2)),1,0)</f>
        <v>0</v>
      </c>
      <c r="AC7">
        <f>IF(AND(F7=0,OR(AND($A7=$AB2,$B7&gt;$D7),AND($E7=$AB2,$D7&gt;$B7))),1,0)</f>
        <v>0</v>
      </c>
      <c r="AD7">
        <f t="shared" si="5"/>
        <v>0</v>
      </c>
      <c r="AE7">
        <f>IF(AND(F7=0,OR(AND($A7=$AB2,$B7&lt;$D7),AND($E7=$AB2,$D7&lt;$B7))),1,0)</f>
        <v>0</v>
      </c>
      <c r="AF7">
        <f>IF(F7&gt;0,0,IF($A7=$AB2,$B7,IF($E7=$AB2,$D7,0)))</f>
        <v>0</v>
      </c>
      <c r="AG7">
        <f>IF(F7&gt;0,0,IF($A7=$AB2,$D7,IF($E7=$AB2,$B7,0)))</f>
        <v>0</v>
      </c>
      <c r="AH7">
        <f t="shared" si="6"/>
        <v>0</v>
      </c>
      <c r="AJ7" t="str">
        <f>AB2</f>
        <v>Zwitserland</v>
      </c>
      <c r="AK7">
        <f>AB10</f>
        <v>0</v>
      </c>
      <c r="AL7">
        <f t="shared" ref="AL7:AQ7" si="11">AC10</f>
        <v>0</v>
      </c>
      <c r="AM7">
        <f t="shared" si="11"/>
        <v>0</v>
      </c>
      <c r="AN7">
        <f t="shared" si="11"/>
        <v>0</v>
      </c>
      <c r="AO7">
        <f t="shared" si="11"/>
        <v>0</v>
      </c>
      <c r="AP7">
        <f t="shared" si="11"/>
        <v>0</v>
      </c>
      <c r="AQ7">
        <f t="shared" si="11"/>
        <v>0</v>
      </c>
      <c r="AS7" t="str">
        <f>IF($AQ7&lt;=$AQ6,$AJ7,$AJ6)</f>
        <v>Zwitserland</v>
      </c>
      <c r="AT7">
        <f>VLOOKUP(AS7,$AJ4:$AQ7,8,FALSE)</f>
        <v>0</v>
      </c>
      <c r="AU7" t="str">
        <f>IF($AT7&lt;=$AT5,$AS7,$AS5)</f>
        <v>Zwitserland</v>
      </c>
      <c r="AV7">
        <f>VLOOKUP(AU7,$AS4:$AT7,2,FALSE)</f>
        <v>0</v>
      </c>
      <c r="AW7" t="str">
        <f>IF($AV7&lt;=$AV4,$AU7,$AU4)</f>
        <v>Zwitserland</v>
      </c>
      <c r="AX7">
        <f>VLOOKUP(AW7,$AU4:$AV7,2,FALSE)</f>
        <v>0</v>
      </c>
      <c r="AY7">
        <f>VLOOKUP(AW7,$AJ4:$AQ7,6,FALSE)</f>
        <v>0</v>
      </c>
      <c r="AZ7">
        <f>VLOOKUP(AW7,$AJ4:$AQ7,7,FALSE)</f>
        <v>0</v>
      </c>
      <c r="BA7">
        <f>AY7-AZ7</f>
        <v>0</v>
      </c>
      <c r="BB7" t="str">
        <f>IF(AND($AX6=$AX7,$BA7&gt;$BA6),$AW6,$AW7)</f>
        <v>Zwitserland</v>
      </c>
      <c r="BC7">
        <f>VLOOKUP(BB7,$AW4:$BA7,2,FALSE)</f>
        <v>0</v>
      </c>
      <c r="BD7">
        <f>VLOOKUP(BB7,$AW4:$BA7,5,FALSE)</f>
        <v>0</v>
      </c>
      <c r="BE7" t="str">
        <f>IF(AND($BC5=$BC7,$BD7&gt;$BD5),$BB5,$BB7)</f>
        <v>Zwitserland</v>
      </c>
      <c r="BF7">
        <f>VLOOKUP(BE7,$BB4:$BD7,2,FALSE)</f>
        <v>0</v>
      </c>
      <c r="BG7">
        <f>VLOOKUP(BE7,$BB4:$BD7,3,FALSE)</f>
        <v>0</v>
      </c>
      <c r="BH7" t="str">
        <f>IF(AND($BF4=$BF7,$BG7&gt;$BG4),$BE4,$BE7)</f>
        <v>Zwitserland</v>
      </c>
      <c r="BI7">
        <f>VLOOKUP(BH7,$BE4:$BG7,2,FALSE)</f>
        <v>0</v>
      </c>
      <c r="BJ7">
        <f>VLOOKUP(BH7,$BE4:$BG7,3,FALSE)</f>
        <v>0</v>
      </c>
      <c r="BK7">
        <f>VLOOKUP(BH7,$AJ4:$AQ7,6,FALSE)</f>
        <v>0</v>
      </c>
      <c r="BL7" t="str">
        <f>IF(AND($BI6=$BI7,$BJ6=$BJ7,$BK7&gt;$BK6),$BH6,$BH7)</f>
        <v>Zwitserland</v>
      </c>
      <c r="BM7">
        <f>VLOOKUP(BL7,$BH4:$BK7,2,FALSE)</f>
        <v>0</v>
      </c>
      <c r="BN7">
        <f>VLOOKUP(BL7,$BH4:$BK7,3,FALSE)</f>
        <v>0</v>
      </c>
      <c r="BO7">
        <f>VLOOKUP(BL7,$BH4:$BK7,4,FALSE)</f>
        <v>0</v>
      </c>
      <c r="BP7" t="str">
        <f>IF(AND($BM5=$BM7,$BN5=$BN7,$BO7&gt;$BO5),$BL5,$BL7)</f>
        <v>Zwitserland</v>
      </c>
      <c r="BQ7">
        <f>VLOOKUP(BP7,$BL4:$BO7,2,FALSE)</f>
        <v>0</v>
      </c>
      <c r="BR7">
        <f>VLOOKUP(BP7,$BL4:$BO7,3,FALSE)</f>
        <v>0</v>
      </c>
      <c r="BS7">
        <f>VLOOKUP(BP7,$BL4:$BO7,4,FALSE)</f>
        <v>0</v>
      </c>
      <c r="BT7" t="str">
        <f>IF(AND($BQ4=$BQ7,$BR4=$BR7,$BS7&gt;$BS4),$BP4,$BP7)</f>
        <v>Zwitserland</v>
      </c>
      <c r="BU7">
        <f>VLOOKUP(BT7,$BP4:$BS7,2,FALSE)</f>
        <v>0</v>
      </c>
      <c r="BV7">
        <f>VLOOKUP(BT7,$BP4:$BS7,3,FALSE)</f>
        <v>0</v>
      </c>
      <c r="BW7">
        <f>VLOOKUP(BT7,$BP4:$BS7,4,FALSE)</f>
        <v>0</v>
      </c>
      <c r="BX7" t="str">
        <f>BT7</f>
        <v>Zwitserland</v>
      </c>
      <c r="BY7">
        <f>VLOOKUP($BX7,$AJ4:$AQ7,2,FALSE)</f>
        <v>0</v>
      </c>
      <c r="BZ7">
        <f>VLOOKUP($BX7,$AJ4:$AQ7,3,FALSE)</f>
        <v>0</v>
      </c>
      <c r="CA7">
        <f>VLOOKUP($BX7,$AJ4:$AQ7,4,FALSE)</f>
        <v>0</v>
      </c>
      <c r="CB7">
        <f>VLOOKUP($BX7,$AJ4:$AQ7,5,FALSE)</f>
        <v>0</v>
      </c>
      <c r="CC7">
        <f>VLOOKUP($BX7,$AJ4:$AQ7,6,FALSE)</f>
        <v>0</v>
      </c>
      <c r="CD7">
        <f>VLOOKUP($BX7,$AJ4:$AQ7,7,FALSE)</f>
        <v>0</v>
      </c>
      <c r="CE7">
        <f>VLOOKUP($BX7,$AJ4:$AQ7,8,FALSE)</f>
        <v>0</v>
      </c>
    </row>
    <row r="8" spans="1:83" ht="15" customHeight="1" x14ac:dyDescent="0.2">
      <c r="A8" t="str">
        <f>Speelschema!D12</f>
        <v>Roemenië</v>
      </c>
      <c r="B8" s="3">
        <f>Speelschema!E12</f>
        <v>0</v>
      </c>
      <c r="C8" s="3" t="str">
        <f>Speelschema!F12</f>
        <v>-</v>
      </c>
      <c r="D8" s="3">
        <f>Speelschema!G12</f>
        <v>0</v>
      </c>
      <c r="E8" t="str">
        <f>Speelschema!H12</f>
        <v>Albanië</v>
      </c>
      <c r="F8">
        <f>COUNTBLANK(Speelschema!E12:'Speelschema'!G12)</f>
        <v>2</v>
      </c>
      <c r="G8">
        <f>IF(AND(F8=0,OR($A8=$G2,$E8=$G2)),1,0)</f>
        <v>0</v>
      </c>
      <c r="H8">
        <f>IF(AND(F8=0,OR(AND($A8=$G2,$B8&gt;$D8),AND($E8=$G2,$D8&gt;$B8))),1,0)</f>
        <v>0</v>
      </c>
      <c r="I8">
        <f t="shared" si="0"/>
        <v>0</v>
      </c>
      <c r="J8">
        <f>IF(AND(F8=0,OR(AND($A8=$G2,$B8&lt;$D8),AND($E8=$G2,$D8&lt;$B8))),1,0)</f>
        <v>0</v>
      </c>
      <c r="K8">
        <f>IF(F8&gt;0,0,IF($A8=$G2,$B8,IF($E8=$G2,$D8,0)))</f>
        <v>0</v>
      </c>
      <c r="L8">
        <f>IF(F8&gt;0,0,IF($A8=$G2,$D8,IF($E8=$G2,$B8,0)))</f>
        <v>0</v>
      </c>
      <c r="M8">
        <f t="shared" si="8"/>
        <v>0</v>
      </c>
      <c r="N8">
        <f>IF(AND(F8=0,OR($A8=$N2,$E8=$N2)),1,0)</f>
        <v>0</v>
      </c>
      <c r="O8">
        <f>IF(AND(F8=0,OR(AND($A8=$N2,$B8&gt;$D8),AND($E8=$N2,$D8&gt;$B8))),1,0)</f>
        <v>0</v>
      </c>
      <c r="P8">
        <f t="shared" si="1"/>
        <v>0</v>
      </c>
      <c r="Q8">
        <f>IF(AND(F8=0,OR(AND($A8=$N2,$B8&lt;$D8),AND($E8=$N2,$D8&lt;$B8))),1,0)</f>
        <v>0</v>
      </c>
      <c r="R8">
        <f>IF(F8&gt;0,0,IF($A8=$N2,$B8,IF($E8=$N2,$D8,0)))</f>
        <v>0</v>
      </c>
      <c r="S8">
        <f>IF(F8&gt;0,0,IF($A8=$N2,$D8,IF($E8=$N2,$B8,0)))</f>
        <v>0</v>
      </c>
      <c r="T8">
        <f t="shared" si="2"/>
        <v>0</v>
      </c>
      <c r="U8">
        <f>IF(AND(F8=0,OR($A8=$U2,$E8=$U2)),1,0)</f>
        <v>0</v>
      </c>
      <c r="V8">
        <f>IF(AND(F8=0,OR(AND($A8=$U2,$B8&gt;$D8),AND($E8=$U2,$D8&gt;$B8))),1,0)</f>
        <v>0</v>
      </c>
      <c r="W8">
        <f t="shared" si="3"/>
        <v>0</v>
      </c>
      <c r="X8">
        <f>IF(AND(F8=0,OR(AND($A8=$U2,$B8&lt;$D8),AND($E8=$U2,$D8&lt;$B8))),1,0)</f>
        <v>0</v>
      </c>
      <c r="Y8">
        <f>IF(F8&gt;0,0,IF($A8=$U2,$B8,IF($E8=$U2,$D8,0)))</f>
        <v>0</v>
      </c>
      <c r="Z8">
        <f>IF(F8&gt;0,0,IF($A8=$U2,$D8,IF($E8=$U2,$B8,0)))</f>
        <v>0</v>
      </c>
      <c r="AA8">
        <f t="shared" si="4"/>
        <v>0</v>
      </c>
      <c r="AB8">
        <f>IF(AND(F8=0,OR($A8=$AB2,$E8=$AB2)),1,0)</f>
        <v>0</v>
      </c>
      <c r="AC8">
        <f>IF(AND(F8=0,OR(AND($A8=$AB2,$B8&gt;$D8),AND($E8=$AB2,$D8&gt;$B8))),1,0)</f>
        <v>0</v>
      </c>
      <c r="AD8">
        <f t="shared" si="5"/>
        <v>0</v>
      </c>
      <c r="AE8">
        <f>IF(AND(F8=0,OR(AND($A8=$AB2,$B8&lt;$D8),AND($E8=$AB2,$D8&lt;$B8))),1,0)</f>
        <v>0</v>
      </c>
      <c r="AF8">
        <f>IF(F8&gt;0,0,IF($A8=$AB2,$B8,IF($E8=$AB2,$D8,0)))</f>
        <v>0</v>
      </c>
      <c r="AG8">
        <f>IF(F8&gt;0,0,IF($A8=$AB2,$D8,IF($E8=$AB2,$B8,0)))</f>
        <v>0</v>
      </c>
      <c r="AH8">
        <f t="shared" si="6"/>
        <v>0</v>
      </c>
    </row>
    <row r="9" spans="1:83" ht="15" customHeight="1" x14ac:dyDescent="0.2">
      <c r="A9" t="str">
        <f>Speelschema!D13</f>
        <v>Zwitserland</v>
      </c>
      <c r="B9" s="3">
        <f>Speelschema!E13</f>
        <v>0</v>
      </c>
      <c r="C9" s="3" t="str">
        <f>Speelschema!F13</f>
        <v>-</v>
      </c>
      <c r="D9" s="3">
        <f>Speelschema!G13</f>
        <v>0</v>
      </c>
      <c r="E9" t="str">
        <f>Speelschema!H13</f>
        <v>Frankrijk</v>
      </c>
      <c r="F9">
        <f>COUNTBLANK(Speelschema!E13:'Speelschema'!G13)</f>
        <v>2</v>
      </c>
      <c r="G9">
        <f>IF(AND(F9=0,OR($A9=$G2,$E9=$G2)),1,0)</f>
        <v>0</v>
      </c>
      <c r="H9">
        <f>IF(AND(F9=0,OR(AND($A9=$G2,$B9&gt;$D9),AND($E9=$G2,$D9&gt;$B9))),1,0)</f>
        <v>0</v>
      </c>
      <c r="I9">
        <f t="shared" si="0"/>
        <v>0</v>
      </c>
      <c r="J9">
        <f>IF(AND(F9=0,OR(AND($A9=$G2,$B9&lt;$D9),AND($E9=$G2,$D9&lt;$B9))),1,0)</f>
        <v>0</v>
      </c>
      <c r="K9">
        <f>IF(F9&gt;0,0,IF($A9=$G2,$B9,IF($E9=$G2,$D9,0)))</f>
        <v>0</v>
      </c>
      <c r="L9">
        <f>IF(F9&gt;0,0,IF($A9=$G2,$D9,IF($E9=$G2,$B9,0)))</f>
        <v>0</v>
      </c>
      <c r="M9">
        <f t="shared" si="8"/>
        <v>0</v>
      </c>
      <c r="N9">
        <f>IF(AND(F9=0,OR($A9=$N2,$E9=$N2)),1,0)</f>
        <v>0</v>
      </c>
      <c r="O9">
        <f>IF(AND(F9=0,OR(AND($A9=$N2,$B9&gt;$D9),AND($E9=$N2,$D9&gt;$B9))),1,0)</f>
        <v>0</v>
      </c>
      <c r="P9">
        <f t="shared" si="1"/>
        <v>0</v>
      </c>
      <c r="Q9">
        <f>IF(AND(F9=0,OR(AND($A9=$N2,$B9&lt;$D9),AND($E9=$N2,$D9&lt;$B9))),1,0)</f>
        <v>0</v>
      </c>
      <c r="R9">
        <f>IF(F9&gt;0,0,IF($A9=$N2,$B9,IF($E9=$N2,$D9,0)))</f>
        <v>0</v>
      </c>
      <c r="S9">
        <f>IF(F9&gt;0,0,IF($A9=$N2,$D9,IF($E9=$N2,$B9,0)))</f>
        <v>0</v>
      </c>
      <c r="T9">
        <f t="shared" si="2"/>
        <v>0</v>
      </c>
      <c r="U9">
        <f>IF(AND(F9=0,OR($A9=$U2,$E9=$U2)),1,0)</f>
        <v>0</v>
      </c>
      <c r="V9">
        <f>IF(AND(F9=0,OR(AND($A9=$U2,$B9&gt;$D9),AND($E9=$U2,$D9&gt;$B9))),1,0)</f>
        <v>0</v>
      </c>
      <c r="W9">
        <f t="shared" si="3"/>
        <v>0</v>
      </c>
      <c r="X9">
        <f>IF(AND(F9=0,OR(AND($A9=$U2,$B9&lt;$D9),AND($E9=$U2,$D9&lt;$B9))),1,0)</f>
        <v>0</v>
      </c>
      <c r="Y9">
        <f>IF(F9&gt;0,0,IF($A9=$U2,$B9,IF($E9=$U2,$D9,0)))</f>
        <v>0</v>
      </c>
      <c r="Z9">
        <f>IF(F9&gt;0,0,IF($A9=$U2,$D9,IF($E9=$U2,$B9,0)))</f>
        <v>0</v>
      </c>
      <c r="AA9">
        <f t="shared" si="4"/>
        <v>0</v>
      </c>
      <c r="AB9">
        <f>IF(AND(F9=0,OR($A9=$AB2,$E9=$AB2)),1,0)</f>
        <v>0</v>
      </c>
      <c r="AC9">
        <f>IF(AND(F9=0,OR(AND($A9=$AB2,$B9&gt;$D9),AND($E9=$AB2,$D9&gt;$B9))),1,0)</f>
        <v>0</v>
      </c>
      <c r="AD9">
        <f t="shared" si="5"/>
        <v>0</v>
      </c>
      <c r="AE9">
        <f>IF(AND(F9=0,OR(AND($A9=$AB2,$B9&lt;$D9),AND($E9=$AB2,$D9&lt;$B9))),1,0)</f>
        <v>0</v>
      </c>
      <c r="AF9">
        <f>IF(F9&gt;0,0,IF($A9=$AB2,$B9,IF($E9=$AB2,$D9,0)))</f>
        <v>0</v>
      </c>
      <c r="AG9">
        <f>IF(F9&gt;0,0,IF($A9=$AB2,$D9,IF($E9=$AB2,$B9,0)))</f>
        <v>0</v>
      </c>
      <c r="AH9">
        <f t="shared" si="6"/>
        <v>0</v>
      </c>
    </row>
    <row r="10" spans="1:83" ht="15" customHeight="1" x14ac:dyDescent="0.2">
      <c r="A10" t="s">
        <v>30</v>
      </c>
      <c r="B10" s="3">
        <v>3</v>
      </c>
      <c r="G10">
        <f>SUM(G4:G9)</f>
        <v>0</v>
      </c>
      <c r="H10">
        <f t="shared" ref="H10:AH10" si="12">SUM(H4:H9)</f>
        <v>0</v>
      </c>
      <c r="I10">
        <f t="shared" si="12"/>
        <v>0</v>
      </c>
      <c r="J10">
        <f t="shared" si="12"/>
        <v>0</v>
      </c>
      <c r="K10">
        <f t="shared" si="12"/>
        <v>0</v>
      </c>
      <c r="L10">
        <f t="shared" si="12"/>
        <v>0</v>
      </c>
      <c r="M10">
        <f>SUM(M4:M9)</f>
        <v>0</v>
      </c>
      <c r="N10">
        <f t="shared" si="12"/>
        <v>0</v>
      </c>
      <c r="O10">
        <f t="shared" si="12"/>
        <v>0</v>
      </c>
      <c r="P10">
        <f t="shared" si="12"/>
        <v>0</v>
      </c>
      <c r="Q10">
        <f t="shared" si="12"/>
        <v>0</v>
      </c>
      <c r="R10">
        <f t="shared" si="12"/>
        <v>0</v>
      </c>
      <c r="S10">
        <f t="shared" si="12"/>
        <v>0</v>
      </c>
      <c r="T10">
        <f>SUM(T4:T9)</f>
        <v>0</v>
      </c>
      <c r="U10">
        <f t="shared" si="12"/>
        <v>0</v>
      </c>
      <c r="V10">
        <f t="shared" si="12"/>
        <v>0</v>
      </c>
      <c r="W10">
        <f t="shared" si="12"/>
        <v>0</v>
      </c>
      <c r="X10">
        <f t="shared" si="12"/>
        <v>0</v>
      </c>
      <c r="Y10">
        <f t="shared" si="12"/>
        <v>0</v>
      </c>
      <c r="Z10">
        <f t="shared" si="12"/>
        <v>0</v>
      </c>
      <c r="AA10">
        <f t="shared" si="12"/>
        <v>0</v>
      </c>
      <c r="AB10">
        <f t="shared" si="12"/>
        <v>0</v>
      </c>
      <c r="AC10">
        <f t="shared" si="12"/>
        <v>0</v>
      </c>
      <c r="AD10">
        <f t="shared" si="12"/>
        <v>0</v>
      </c>
      <c r="AE10">
        <f t="shared" si="12"/>
        <v>0</v>
      </c>
      <c r="AF10">
        <f t="shared" si="12"/>
        <v>0</v>
      </c>
      <c r="AG10">
        <f t="shared" si="12"/>
        <v>0</v>
      </c>
      <c r="AH10">
        <f t="shared" si="12"/>
        <v>0</v>
      </c>
    </row>
    <row r="11" spans="1:83" ht="15" customHeight="1" x14ac:dyDescent="0.2"/>
    <row r="12" spans="1:83" ht="15" customHeight="1" x14ac:dyDescent="0.2">
      <c r="A12" t="e">
        <f>Speelschema!#REF!</f>
        <v>#REF!</v>
      </c>
      <c r="F12" t="s">
        <v>7</v>
      </c>
      <c r="G12" t="str">
        <f>A14</f>
        <v>Wales</v>
      </c>
      <c r="N12" t="str">
        <f>E14</f>
        <v>Slowakijë</v>
      </c>
      <c r="U12" t="str">
        <f>A15</f>
        <v>Engeland</v>
      </c>
      <c r="AB12" t="str">
        <f>E15</f>
        <v>Rusland</v>
      </c>
      <c r="AJ12" t="s">
        <v>8</v>
      </c>
      <c r="BX12" t="s">
        <v>9</v>
      </c>
    </row>
    <row r="13" spans="1:83" ht="15" customHeight="1" x14ac:dyDescent="0.2">
      <c r="F13" t="s">
        <v>10</v>
      </c>
      <c r="G13" t="s">
        <v>11</v>
      </c>
      <c r="H13" t="s">
        <v>12</v>
      </c>
      <c r="I13" t="s">
        <v>13</v>
      </c>
      <c r="J13" t="s">
        <v>14</v>
      </c>
      <c r="K13" t="s">
        <v>15</v>
      </c>
      <c r="L13" t="s">
        <v>16</v>
      </c>
      <c r="M13" t="s">
        <v>17</v>
      </c>
      <c r="N13" t="s">
        <v>11</v>
      </c>
      <c r="O13" t="s">
        <v>12</v>
      </c>
      <c r="P13" t="s">
        <v>13</v>
      </c>
      <c r="Q13" t="s">
        <v>14</v>
      </c>
      <c r="R13" t="s">
        <v>15</v>
      </c>
      <c r="S13" t="s">
        <v>16</v>
      </c>
      <c r="T13" t="s">
        <v>17</v>
      </c>
      <c r="U13" t="s">
        <v>11</v>
      </c>
      <c r="V13" t="s">
        <v>12</v>
      </c>
      <c r="W13" t="s">
        <v>13</v>
      </c>
      <c r="X13" t="s">
        <v>14</v>
      </c>
      <c r="Y13" t="s">
        <v>15</v>
      </c>
      <c r="Z13" t="s">
        <v>16</v>
      </c>
      <c r="AA13" t="s">
        <v>17</v>
      </c>
      <c r="AB13" t="s">
        <v>11</v>
      </c>
      <c r="AC13" t="s">
        <v>12</v>
      </c>
      <c r="AD13" t="s">
        <v>13</v>
      </c>
      <c r="AE13" t="s">
        <v>14</v>
      </c>
      <c r="AF13" t="s">
        <v>15</v>
      </c>
      <c r="AG13" t="s">
        <v>16</v>
      </c>
      <c r="AH13" t="s">
        <v>17</v>
      </c>
      <c r="AK13" t="s">
        <v>11</v>
      </c>
      <c r="AL13" t="s">
        <v>12</v>
      </c>
      <c r="AM13" t="s">
        <v>13</v>
      </c>
      <c r="AN13" t="s">
        <v>14</v>
      </c>
      <c r="AO13" t="s">
        <v>15</v>
      </c>
      <c r="AP13" t="s">
        <v>16</v>
      </c>
      <c r="AQ13" t="s">
        <v>17</v>
      </c>
      <c r="AS13" t="s">
        <v>18</v>
      </c>
      <c r="AU13" t="s">
        <v>19</v>
      </c>
      <c r="AW13" t="s">
        <v>20</v>
      </c>
      <c r="AY13" t="s">
        <v>21</v>
      </c>
      <c r="BB13" t="s">
        <v>22</v>
      </c>
      <c r="BE13" t="s">
        <v>23</v>
      </c>
      <c r="BH13" t="s">
        <v>24</v>
      </c>
      <c r="BK13" t="s">
        <v>25</v>
      </c>
      <c r="BL13" t="s">
        <v>26</v>
      </c>
      <c r="BP13" t="s">
        <v>27</v>
      </c>
      <c r="BT13" t="s">
        <v>28</v>
      </c>
      <c r="BY13" t="s">
        <v>0</v>
      </c>
      <c r="BZ13" t="s">
        <v>1</v>
      </c>
      <c r="CA13" t="s">
        <v>2</v>
      </c>
      <c r="CB13" t="s">
        <v>3</v>
      </c>
      <c r="CC13" t="s">
        <v>6</v>
      </c>
      <c r="CD13" t="s">
        <v>5</v>
      </c>
      <c r="CE13" t="s">
        <v>29</v>
      </c>
    </row>
    <row r="14" spans="1:83" ht="15" customHeight="1" x14ac:dyDescent="0.2">
      <c r="A14" t="str">
        <f>Speelschema!D14</f>
        <v>Wales</v>
      </c>
      <c r="B14" s="3">
        <f>Speelschema!E14</f>
        <v>0</v>
      </c>
      <c r="C14" s="3" t="str">
        <f>Speelschema!F14</f>
        <v>-</v>
      </c>
      <c r="D14" s="3">
        <f>Speelschema!G14</f>
        <v>0</v>
      </c>
      <c r="E14" t="str">
        <f>Speelschema!H14</f>
        <v>Slowakijë</v>
      </c>
      <c r="F14">
        <f>COUNTBLANK(Speelschema!E14:'Speelschema'!G14)</f>
        <v>2</v>
      </c>
      <c r="G14">
        <f>IF(AND(F14=0,OR($A14=$G12,$E14=$G12)),1,0)</f>
        <v>0</v>
      </c>
      <c r="H14">
        <f>IF(AND(F14=0,OR(AND($A14=$G12,$B14&gt;$D14),AND($E14=$G12,$D14&gt;$B14))),1,0)</f>
        <v>0</v>
      </c>
      <c r="I14">
        <f t="shared" ref="I14:I19" si="13">IF(AND(F14=0,G14=1,$B14=$D14),1,0)</f>
        <v>0</v>
      </c>
      <c r="J14">
        <f>IF(AND(F14=0,OR(AND($A14=$G12,$B14&lt;$D14),AND($E14=$G12,$D14&lt;$B14))),1,0)</f>
        <v>0</v>
      </c>
      <c r="K14">
        <f>IF(F14&gt;0,0,IF($A14=$G12,$B14,IF($E14=$G12,$D14,0)))</f>
        <v>0</v>
      </c>
      <c r="L14">
        <f>IF(F14&gt;0,0,IF($A14=$G12,$D14,IF($E14=$G12,$B14,0)))</f>
        <v>0</v>
      </c>
      <c r="M14">
        <f t="shared" ref="M14:M19" si="14">(($H14*$B$10)+$I14)</f>
        <v>0</v>
      </c>
      <c r="N14">
        <f>IF(AND(F14=0,OR($A14=$N12,$E14=$N12)),1,0)</f>
        <v>0</v>
      </c>
      <c r="O14">
        <f>IF(AND(F14=0,OR(AND($A14=$N12,$B14&gt;$D14),AND($E14=$N12,$D14&gt;$B14))),1,0)</f>
        <v>0</v>
      </c>
      <c r="P14">
        <f t="shared" ref="P14:P19" si="15">IF(AND(F14=0,N14=1,$B14=$D14),1,0)</f>
        <v>0</v>
      </c>
      <c r="Q14">
        <f>IF(AND(F14=0,OR(AND($A14=$N12,$B14&lt;$D14),AND($E14=$N12,$D14&lt;$B14))),1,0)</f>
        <v>0</v>
      </c>
      <c r="R14">
        <f>IF(F14&gt;0,0,IF($A14=$N12,$B14,IF($E14=$N12,$D14,0)))</f>
        <v>0</v>
      </c>
      <c r="S14">
        <f>IF(F14&gt;0,0,IF($A14=$N12,$D14,IF($E14=$N12,$B14,0)))</f>
        <v>0</v>
      </c>
      <c r="T14">
        <f t="shared" ref="T14:T19" si="16">(($O14*$B$10)+$P14)</f>
        <v>0</v>
      </c>
      <c r="U14">
        <f>IF(AND(F14=0,OR($A14=$U12,$E14=$U12)),1,0)</f>
        <v>0</v>
      </c>
      <c r="V14">
        <f>IF(AND(F14=0,OR(AND($A14=$U12,$B14&gt;$D14),AND($E14=$U12,$D14&gt;$B14))),1,0)</f>
        <v>0</v>
      </c>
      <c r="W14">
        <f t="shared" ref="W14:W19" si="17">IF(AND(F14=0,U14=1,$B14=$D14),1,0)</f>
        <v>0</v>
      </c>
      <c r="X14">
        <f>IF(AND(F14=0,OR(AND($A14=$U12,$B14&lt;$D14),AND($E14=$U12,$D14&lt;$B14))),1,0)</f>
        <v>0</v>
      </c>
      <c r="Y14">
        <f>IF(F14&gt;0,0,IF($A14=$U12,$B14,IF($E14=$U12,$D14,0)))</f>
        <v>0</v>
      </c>
      <c r="Z14">
        <f>IF(F14&gt;0,0,IF($A14=$U12,$D14,IF($E14=$U12,$B14,0)))</f>
        <v>0</v>
      </c>
      <c r="AA14">
        <f t="shared" ref="AA14:AA19" si="18">(($V14*$B$10)+$W14)</f>
        <v>0</v>
      </c>
      <c r="AB14">
        <f>IF(AND(F14=0,OR($A14=$AB12,$E14=$AB12)),1,0)</f>
        <v>0</v>
      </c>
      <c r="AC14">
        <f>IF(AND(F14=0,OR(AND($A14=$AB12,$B14&gt;$D14),AND($E14=$AB12,$D14&gt;$B14))),1,0)</f>
        <v>0</v>
      </c>
      <c r="AD14">
        <f t="shared" ref="AD14:AD19" si="19">IF(AND(F14=0,AB14=1,$B14=$D14),1,0)</f>
        <v>0</v>
      </c>
      <c r="AE14">
        <f>IF(AND(F14=0,OR(AND($A14=$AB12,$B14&lt;$D14),AND($E14=$AB12,$D14&lt;$B14))),1,0)</f>
        <v>0</v>
      </c>
      <c r="AF14">
        <f>IF(F14&gt;0,0,IF($A14=$AB12,$B14,IF($E14=$AB12,$D14,0)))</f>
        <v>0</v>
      </c>
      <c r="AG14">
        <f>IF(F14&gt;0,0,IF($A14=$AB12,$D14,IF($E14=$AB12,$B14,0)))</f>
        <v>0</v>
      </c>
      <c r="AH14">
        <f t="shared" ref="AH14:AH19" si="20">(($AC14*$B$10)+$AD14)</f>
        <v>0</v>
      </c>
      <c r="AJ14" t="str">
        <f>G12</f>
        <v>Wales</v>
      </c>
      <c r="AK14">
        <f t="shared" ref="AK14:AQ14" si="21">G20</f>
        <v>0</v>
      </c>
      <c r="AL14">
        <f t="shared" si="21"/>
        <v>0</v>
      </c>
      <c r="AM14">
        <f t="shared" si="21"/>
        <v>0</v>
      </c>
      <c r="AN14">
        <f t="shared" si="21"/>
        <v>0</v>
      </c>
      <c r="AO14">
        <f t="shared" si="21"/>
        <v>0</v>
      </c>
      <c r="AP14">
        <f t="shared" si="21"/>
        <v>0</v>
      </c>
      <c r="AQ14">
        <f t="shared" si="21"/>
        <v>0</v>
      </c>
      <c r="AS14" t="str">
        <f>IF($AQ14&gt;=$AQ15,$AJ14,$AJ15)</f>
        <v>Wales</v>
      </c>
      <c r="AT14">
        <f>VLOOKUP(AS14,$AJ14:$AQ17,8,FALSE)</f>
        <v>0</v>
      </c>
      <c r="AU14" t="str">
        <f>IF($AT14&gt;=$AT16,$AS14,$AS16)</f>
        <v>Wales</v>
      </c>
      <c r="AV14">
        <f>VLOOKUP(AU14,$AS14:$AT17,2,FALSE)</f>
        <v>0</v>
      </c>
      <c r="AW14" t="str">
        <f>IF($AV14&gt;=$AV17,$AU14,$AU17)</f>
        <v>Wales</v>
      </c>
      <c r="AX14">
        <f>VLOOKUP(AW14,$AU14:$AV17,2,FALSE)</f>
        <v>0</v>
      </c>
      <c r="AY14">
        <f>VLOOKUP(AW14,$AJ14:$AQ17,6,FALSE)</f>
        <v>0</v>
      </c>
      <c r="AZ14">
        <f>VLOOKUP(AW14,$AJ14:$AQ17,7,FALSE)</f>
        <v>0</v>
      </c>
      <c r="BA14">
        <f>AY14-AZ14</f>
        <v>0</v>
      </c>
      <c r="BB14" t="str">
        <f>IF(AND($AX14=$AX15,$BA15&gt;$BA14),$AW15,$AW14)</f>
        <v>Wales</v>
      </c>
      <c r="BC14">
        <f>VLOOKUP(BB14,$AW14:$BA17,2,FALSE)</f>
        <v>0</v>
      </c>
      <c r="BD14">
        <f>VLOOKUP(BB14,$AW14:$BA17,5,FALSE)</f>
        <v>0</v>
      </c>
      <c r="BE14" t="str">
        <f>IF(AND($BC14=$BC16,$BD16&gt;$BD14),$BB16,$BB14)</f>
        <v>Wales</v>
      </c>
      <c r="BF14">
        <f>VLOOKUP(BE14,$BB14:$BD17,2,FALSE)</f>
        <v>0</v>
      </c>
      <c r="BG14">
        <f>VLOOKUP(BE14,$BB14:$BD17,3,FALSE)</f>
        <v>0</v>
      </c>
      <c r="BH14" t="str">
        <f>IF(AND($BF14=$BF17,$BG17&gt;$BG14),$BE17,$BE14)</f>
        <v>Wales</v>
      </c>
      <c r="BI14">
        <f>VLOOKUP(BH14,$BE14:$BG17,2,FALSE)</f>
        <v>0</v>
      </c>
      <c r="BJ14">
        <f>VLOOKUP(BH14,$BE14:$BG17,3,FALSE)</f>
        <v>0</v>
      </c>
      <c r="BK14">
        <f>VLOOKUP(BH14,$AJ14:$AQ17,6,FALSE)</f>
        <v>0</v>
      </c>
      <c r="BL14" t="str">
        <f>IF(AND($BI14=$BI15,$BJ14=$BJ15,$BK15&gt;$BK14),$BH15,$BH14)</f>
        <v>Wales</v>
      </c>
      <c r="BM14">
        <f>VLOOKUP(BL14,$BH14:$BK17,2,FALSE)</f>
        <v>0</v>
      </c>
      <c r="BN14">
        <f>VLOOKUP(BL14,$BH14:$BK17,3,FALSE)</f>
        <v>0</v>
      </c>
      <c r="BO14">
        <f>VLOOKUP(BL14,$BH14:$BK17,4,FALSE)</f>
        <v>0</v>
      </c>
      <c r="BP14" t="str">
        <f>IF(AND($BM14=$BM16,$BN14=$BN16,$BO16&gt;$BO14),$BL16,$BL14)</f>
        <v>Wales</v>
      </c>
      <c r="BQ14">
        <f>VLOOKUP(BP14,$BL14:$BO17,2,FALSE)</f>
        <v>0</v>
      </c>
      <c r="BR14">
        <f>VLOOKUP(BP14,$BL14:$BO17,3,FALSE)</f>
        <v>0</v>
      </c>
      <c r="BS14">
        <f>VLOOKUP(BP14,$BL14:$BO17,4,FALSE)</f>
        <v>0</v>
      </c>
      <c r="BT14" t="str">
        <f>IF(AND($BQ14=$BQ17,$BR14=$BR17,$BS17&gt;$BS14),$BP17,$BP14)</f>
        <v>Wales</v>
      </c>
      <c r="BU14">
        <f>VLOOKUP(BT14,$BP14:$BS17,2,FALSE)</f>
        <v>0</v>
      </c>
      <c r="BV14">
        <f>VLOOKUP(BT14,$BP14:$BS17,3,FALSE)</f>
        <v>0</v>
      </c>
      <c r="BW14">
        <f>VLOOKUP(BT14,$BP14:$BS17,4,FALSE)</f>
        <v>0</v>
      </c>
      <c r="BX14" t="str">
        <f>BT14</f>
        <v>Wales</v>
      </c>
      <c r="BY14">
        <f>VLOOKUP($BX14,$AJ14:$AQ17,2,FALSE)</f>
        <v>0</v>
      </c>
      <c r="BZ14">
        <f>VLOOKUP($BX14,$AJ14:$AQ17,3,FALSE)</f>
        <v>0</v>
      </c>
      <c r="CA14">
        <f>VLOOKUP($BX14,$AJ14:$AQ17,4,FALSE)</f>
        <v>0</v>
      </c>
      <c r="CB14">
        <f>VLOOKUP($BX14,$AJ14:$AQ17,5,FALSE)</f>
        <v>0</v>
      </c>
      <c r="CC14">
        <f>VLOOKUP($BX14,$AJ14:$AQ17,6,FALSE)</f>
        <v>0</v>
      </c>
      <c r="CD14">
        <f>VLOOKUP($BX14,$AJ14:$AQ17,7,FALSE)</f>
        <v>0</v>
      </c>
      <c r="CE14">
        <f>VLOOKUP($BX14,$AJ14:$AQ17,8,FALSE)</f>
        <v>0</v>
      </c>
    </row>
    <row r="15" spans="1:83" ht="15" customHeight="1" x14ac:dyDescent="0.2">
      <c r="A15" t="str">
        <f>Speelschema!D15</f>
        <v>Engeland</v>
      </c>
      <c r="B15" s="3">
        <f>Speelschema!E15</f>
        <v>0</v>
      </c>
      <c r="C15" s="3" t="str">
        <f>Speelschema!F15</f>
        <v>-</v>
      </c>
      <c r="D15" s="3">
        <f>Speelschema!G15</f>
        <v>0</v>
      </c>
      <c r="E15" t="str">
        <f>Speelschema!H15</f>
        <v>Rusland</v>
      </c>
      <c r="F15">
        <f>COUNTBLANK(Speelschema!E15:'Speelschema'!G15)</f>
        <v>2</v>
      </c>
      <c r="G15">
        <f>IF(AND(F15=0,OR($A15=$G12,$E15=$G12)),1,0)</f>
        <v>0</v>
      </c>
      <c r="H15">
        <f>IF(AND(F15=0,OR(AND($A15=$G12,$B15&gt;$D15),AND($E15=$G12,$D15&gt;$B15))),1,0)</f>
        <v>0</v>
      </c>
      <c r="I15">
        <f t="shared" si="13"/>
        <v>0</v>
      </c>
      <c r="J15">
        <f>IF(AND(F15=0,OR(AND($A15=$G12,$B15&lt;$D15),AND($E15=$G12,$D15&lt;$B15))),1,0)</f>
        <v>0</v>
      </c>
      <c r="K15">
        <f>IF(F15&gt;0,0,IF($A15=$G12,$B15,IF($E15=$G12,$D15,0)))</f>
        <v>0</v>
      </c>
      <c r="L15">
        <f>IF(F15&gt;0,0,IF($A15=$G12,$D15,IF($E15=$G12,$B15,0)))</f>
        <v>0</v>
      </c>
      <c r="M15">
        <f t="shared" si="14"/>
        <v>0</v>
      </c>
      <c r="N15">
        <f>IF(AND(F15=0,OR($A15=$N12,$E15=$N12)),1,0)</f>
        <v>0</v>
      </c>
      <c r="O15">
        <f>IF(AND(F15=0,OR(AND($A15=$N12,$B15&gt;$D15),AND($E15=$N12,$D15&gt;$B15))),1,0)</f>
        <v>0</v>
      </c>
      <c r="P15">
        <f t="shared" si="15"/>
        <v>0</v>
      </c>
      <c r="Q15">
        <f>IF(AND(F15=0,OR(AND($A15=$N12,$B15&lt;$D15),AND($E15=$N12,$D15&lt;$B15))),1,0)</f>
        <v>0</v>
      </c>
      <c r="R15">
        <f>IF(F15&gt;0,0,IF($A15=$N12,$B15,IF($E15=$N12,$D15,0)))</f>
        <v>0</v>
      </c>
      <c r="S15">
        <f>IF(F15&gt;0,0,IF($A15=$N12,$D15,IF($E15=$N12,$B15,0)))</f>
        <v>0</v>
      </c>
      <c r="T15">
        <f t="shared" si="16"/>
        <v>0</v>
      </c>
      <c r="U15">
        <f>IF(AND(F15=0,OR($A15=$U12,$E15=$U12)),1,0)</f>
        <v>0</v>
      </c>
      <c r="V15">
        <f>IF(AND(F15=0,OR(AND($A15=$U12,$B15&gt;$D15),AND($E15=$U12,$D15&gt;$B15))),1,0)</f>
        <v>0</v>
      </c>
      <c r="W15">
        <f t="shared" si="17"/>
        <v>0</v>
      </c>
      <c r="X15">
        <f>IF(AND(F15=0,OR(AND($A15=$U12,$B15&lt;$D15),AND($E15=$U12,$D15&lt;$B15))),1,0)</f>
        <v>0</v>
      </c>
      <c r="Y15">
        <f>IF(F15&gt;0,0,IF($A15=$U12,$B15,IF($E15=$U12,$D15,0)))</f>
        <v>0</v>
      </c>
      <c r="Z15">
        <f>IF(F15&gt;0,0,IF($A15=$U12,$D15,IF($E15=$U12,$B15,0)))</f>
        <v>0</v>
      </c>
      <c r="AA15">
        <f t="shared" si="18"/>
        <v>0</v>
      </c>
      <c r="AB15">
        <f>IF(AND(F15=0,OR($A15=$AB12,$E15=$AB12)),1,0)</f>
        <v>0</v>
      </c>
      <c r="AC15">
        <f>IF(AND(F15=0,OR(AND($A15=$AB12,$B15&gt;$D15),AND($E15=$AB12,$D15&gt;$B15))),1,0)</f>
        <v>0</v>
      </c>
      <c r="AD15">
        <f t="shared" si="19"/>
        <v>0</v>
      </c>
      <c r="AE15">
        <f>IF(AND(F15=0,OR(AND($A15=$AB12,$B15&lt;$D15),AND($E15=$AB12,$D15&lt;$B15))),1,0)</f>
        <v>0</v>
      </c>
      <c r="AF15">
        <f>IF(F15&gt;0,0,IF($A15=$AB12,$B15,IF($E15=$AB12,$D15,0)))</f>
        <v>0</v>
      </c>
      <c r="AG15">
        <f>IF(F15&gt;0,0,IF($A15=$AB12,$D15,IF($E15=$AB12,$B15,0)))</f>
        <v>0</v>
      </c>
      <c r="AH15">
        <f t="shared" si="20"/>
        <v>0</v>
      </c>
      <c r="AJ15" t="str">
        <f>N12</f>
        <v>Slowakijë</v>
      </c>
      <c r="AK15">
        <f t="shared" ref="AK15:AQ15" si="22">N20</f>
        <v>0</v>
      </c>
      <c r="AL15">
        <f t="shared" si="22"/>
        <v>0</v>
      </c>
      <c r="AM15">
        <f t="shared" si="22"/>
        <v>0</v>
      </c>
      <c r="AN15">
        <f t="shared" si="22"/>
        <v>0</v>
      </c>
      <c r="AO15">
        <f t="shared" si="22"/>
        <v>0</v>
      </c>
      <c r="AP15">
        <f t="shared" si="22"/>
        <v>0</v>
      </c>
      <c r="AQ15">
        <f t="shared" si="22"/>
        <v>0</v>
      </c>
      <c r="AS15" t="str">
        <f>IF($AQ15&lt;=$AQ14,$AJ15,$AJ14)</f>
        <v>Slowakijë</v>
      </c>
      <c r="AT15">
        <f>VLOOKUP(AS15,$AJ14:$AQ17,8,FALSE)</f>
        <v>0</v>
      </c>
      <c r="AU15" t="str">
        <f>IF($AT15&gt;=$AT17,$AS15,$AS17)</f>
        <v>Slowakijë</v>
      </c>
      <c r="AV15">
        <f>VLOOKUP(AU15,$AS14:$AT17,2,FALSE)</f>
        <v>0</v>
      </c>
      <c r="AW15" t="str">
        <f>IF($AV15&gt;=$AV16,$AU15,$AU16)</f>
        <v>Slowakijë</v>
      </c>
      <c r="AX15">
        <f>VLOOKUP(AW15,$AU14:$AV17,2,FALSE)</f>
        <v>0</v>
      </c>
      <c r="AY15">
        <f>VLOOKUP(AW15,$AJ14:$AQ17,6,FALSE)</f>
        <v>0</v>
      </c>
      <c r="AZ15">
        <f>VLOOKUP(AW15,$AJ14:$AQ17,7,FALSE)</f>
        <v>0</v>
      </c>
      <c r="BA15">
        <f>AY15-AZ15</f>
        <v>0</v>
      </c>
      <c r="BB15" t="str">
        <f>IF(AND($AX14=$AX15,$BA15&gt;$BA14),$AW14,$AW15)</f>
        <v>Slowakijë</v>
      </c>
      <c r="BC15">
        <f>VLOOKUP(BB15,$AW14:$BA17,2,FALSE)</f>
        <v>0</v>
      </c>
      <c r="BD15">
        <f>VLOOKUP(BB15,$AW14:$BA17,5,FALSE)</f>
        <v>0</v>
      </c>
      <c r="BE15" t="str">
        <f>IF(AND($BC15=$BC17,$BD17&gt;$BD15),$BB17,$BB15)</f>
        <v>Slowakijë</v>
      </c>
      <c r="BF15">
        <f>VLOOKUP(BE15,$BB14:$BD17,2,FALSE)</f>
        <v>0</v>
      </c>
      <c r="BG15">
        <f>VLOOKUP(BE15,$BB14:$BD17,3,FALSE)</f>
        <v>0</v>
      </c>
      <c r="BH15" t="str">
        <f>IF(AND($BF15=$BF16,$BG16&gt;$BG15),$BE16,$BE15)</f>
        <v>Slowakijë</v>
      </c>
      <c r="BI15">
        <f>VLOOKUP(BH15,$BE14:$BG17,2,FALSE)</f>
        <v>0</v>
      </c>
      <c r="BJ15">
        <f>VLOOKUP(BH15,$BE14:$BG17,3,FALSE)</f>
        <v>0</v>
      </c>
      <c r="BK15">
        <f>VLOOKUP(BH15,$AJ14:$AQ17,6,FALSE)</f>
        <v>0</v>
      </c>
      <c r="BL15" t="str">
        <f>IF(AND($BI14=$BI15,$BJ14=$BJ15,$BK15&gt;$BK14),$BH14,$BH15)</f>
        <v>Slowakijë</v>
      </c>
      <c r="BM15">
        <f>VLOOKUP(BL15,$BH14:$BK17,2,FALSE)</f>
        <v>0</v>
      </c>
      <c r="BN15">
        <f>VLOOKUP(BL15,$BH14:$BK17,3,FALSE)</f>
        <v>0</v>
      </c>
      <c r="BO15">
        <f>VLOOKUP(BL15,$BH14:$BK17,4,FALSE)</f>
        <v>0</v>
      </c>
      <c r="BP15" t="str">
        <f>IF(AND($BM15=$BM17,$BN15=$BN17,$BO17&gt;$BO15),$BL17,$BL15)</f>
        <v>Slowakijë</v>
      </c>
      <c r="BQ15">
        <f>VLOOKUP(BP15,$BL14:$BO17,2,FALSE)</f>
        <v>0</v>
      </c>
      <c r="BR15">
        <f>VLOOKUP(BP15,$BL14:$BO17,3,FALSE)</f>
        <v>0</v>
      </c>
      <c r="BS15">
        <f>VLOOKUP(BP15,$BL14:$BO17,4,FALSE)</f>
        <v>0</v>
      </c>
      <c r="BT15" t="str">
        <f>IF(AND($BQ15=$BQ16,$BR15=$BR16,$BS16&gt;$BS15),$BP16,$BP15)</f>
        <v>Slowakijë</v>
      </c>
      <c r="BU15">
        <f>VLOOKUP(BT15,$BP14:$BS17,2,FALSE)</f>
        <v>0</v>
      </c>
      <c r="BV15">
        <f>VLOOKUP(BT15,$BP14:$BS17,3,FALSE)</f>
        <v>0</v>
      </c>
      <c r="BW15">
        <f>VLOOKUP(BT15,$BP14:$BS17,4,FALSE)</f>
        <v>0</v>
      </c>
      <c r="BX15" t="str">
        <f>BT15</f>
        <v>Slowakijë</v>
      </c>
      <c r="BY15">
        <f>VLOOKUP($BX15,$AJ14:$AQ17,2,FALSE)</f>
        <v>0</v>
      </c>
      <c r="BZ15">
        <f>VLOOKUP($BX15,$AJ14:$AQ17,3,FALSE)</f>
        <v>0</v>
      </c>
      <c r="CA15">
        <f>VLOOKUP($BX15,$AJ14:$AQ17,4,FALSE)</f>
        <v>0</v>
      </c>
      <c r="CB15">
        <f>VLOOKUP($BX15,$AJ14:$AQ17,5,FALSE)</f>
        <v>0</v>
      </c>
      <c r="CC15">
        <f>VLOOKUP($BX15,$AJ14:$AQ17,6,FALSE)</f>
        <v>0</v>
      </c>
      <c r="CD15">
        <f>VLOOKUP($BX15,$AJ14:$AQ17,7,FALSE)</f>
        <v>0</v>
      </c>
      <c r="CE15">
        <f>VLOOKUP($BX15,$AJ14:$AQ17,8,FALSE)</f>
        <v>0</v>
      </c>
    </row>
    <row r="16" spans="1:83" ht="15" customHeight="1" x14ac:dyDescent="0.2">
      <c r="A16" t="str">
        <f>Speelschema!D17</f>
        <v>Engeland</v>
      </c>
      <c r="B16" s="3">
        <f>Speelschema!E17</f>
        <v>0</v>
      </c>
      <c r="C16" s="3" t="str">
        <f>Speelschema!F17</f>
        <v>-</v>
      </c>
      <c r="D16" s="3">
        <f>Speelschema!G17</f>
        <v>0</v>
      </c>
      <c r="E16" t="str">
        <f>Speelschema!H17</f>
        <v>Wales</v>
      </c>
      <c r="F16">
        <f>COUNTBLANK(Speelschema!E17:'Speelschema'!G17)</f>
        <v>2</v>
      </c>
      <c r="G16">
        <f>IF(AND(F16=0,OR($A16=$G12,$E16=$G12)),1,0)</f>
        <v>0</v>
      </c>
      <c r="H16">
        <f>IF(AND(F16=0,OR(AND($A16=$G12,$B16&gt;$D16),AND($E16=$G12,$D16&gt;$B16))),1,0)</f>
        <v>0</v>
      </c>
      <c r="I16">
        <f t="shared" si="13"/>
        <v>0</v>
      </c>
      <c r="J16">
        <f>IF(AND(F16=0,OR(AND($A16=$G12,$B16&lt;$D16),AND($E16=$G12,$D16&lt;$B16))),1,0)</f>
        <v>0</v>
      </c>
      <c r="K16">
        <f>IF(F16&gt;0,0,IF($A16=$G12,$B16,IF($E16=$G12,$D16,0)))</f>
        <v>0</v>
      </c>
      <c r="L16">
        <f>IF(F16&gt;0,0,IF($A16=$G12,$D16,IF($E16=$G12,$B16,0)))</f>
        <v>0</v>
      </c>
      <c r="M16">
        <f t="shared" si="14"/>
        <v>0</v>
      </c>
      <c r="N16">
        <f>IF(AND(F16=0,OR($A16=$N12,$E16=$N12)),1,0)</f>
        <v>0</v>
      </c>
      <c r="O16">
        <f>IF(AND(F16=0,OR(AND($A16=$N12,$B16&gt;$D16),AND($E16=$N12,$D16&gt;$B16))),1,0)</f>
        <v>0</v>
      </c>
      <c r="P16">
        <f t="shared" si="15"/>
        <v>0</v>
      </c>
      <c r="Q16">
        <f>IF(AND(F16=0,OR(AND($A16=$N12,$B16&lt;$D16),AND($E16=$N12,$D16&lt;$B16))),1,0)</f>
        <v>0</v>
      </c>
      <c r="R16">
        <f>IF(F16&gt;0,0,IF($A16=$N12,$B16,IF($E16=$N12,$D16,0)))</f>
        <v>0</v>
      </c>
      <c r="S16">
        <f>IF(F16&gt;0,0,IF($A16=$N12,$D16,IF($E16=$N12,$B16,0)))</f>
        <v>0</v>
      </c>
      <c r="T16">
        <f t="shared" si="16"/>
        <v>0</v>
      </c>
      <c r="U16">
        <f>IF(AND(F16=0,OR($A16=$U12,$E16=$U12)),1,0)</f>
        <v>0</v>
      </c>
      <c r="V16">
        <f>IF(AND(F16=0,OR(AND($A16=$U12,$B16&gt;$D16),AND($E16=$U12,$D16&gt;$B16))),1,0)</f>
        <v>0</v>
      </c>
      <c r="W16">
        <f t="shared" si="17"/>
        <v>0</v>
      </c>
      <c r="X16">
        <f>IF(AND(F16=0,OR(AND($A16=$U12,$B16&lt;$D16),AND($E16=$U12,$D16&lt;$B16))),1,0)</f>
        <v>0</v>
      </c>
      <c r="Y16">
        <f>IF(F16&gt;0,0,IF($A16=$U12,$B16,IF($E16=$U12,$D16,0)))</f>
        <v>0</v>
      </c>
      <c r="Z16">
        <f>IF(F16&gt;0,0,IF($A16=$U12,$D16,IF($E16=$U12,$B16,0)))</f>
        <v>0</v>
      </c>
      <c r="AA16">
        <f t="shared" si="18"/>
        <v>0</v>
      </c>
      <c r="AB16">
        <f>IF(AND(F16=0,OR($A16=$AB12,$E16=$AB12)),1,0)</f>
        <v>0</v>
      </c>
      <c r="AC16">
        <f>IF(AND(F16=0,OR(AND($A16=$AB12,$B16&gt;$D16),AND($E16=$AB12,$D16&gt;$B16))),1,0)</f>
        <v>0</v>
      </c>
      <c r="AD16">
        <f t="shared" si="19"/>
        <v>0</v>
      </c>
      <c r="AE16">
        <f>IF(AND(F16=0,OR(AND($A16=$AB12,$B16&lt;$D16),AND($E16=$AB12,$D16&lt;$B16))),1,0)</f>
        <v>0</v>
      </c>
      <c r="AF16">
        <f>IF(F16&gt;0,0,IF($A16=$AB12,$B16,IF($E16=$AB12,$D16,0)))</f>
        <v>0</v>
      </c>
      <c r="AG16">
        <f>IF(F16&gt;0,0,IF($A16=$AB12,$D16,IF($E16=$AB12,$B16,0)))</f>
        <v>0</v>
      </c>
      <c r="AH16">
        <f t="shared" si="20"/>
        <v>0</v>
      </c>
      <c r="AJ16" t="str">
        <f>U12</f>
        <v>Engeland</v>
      </c>
      <c r="AK16">
        <f t="shared" ref="AK16:AQ16" si="23">U20</f>
        <v>0</v>
      </c>
      <c r="AL16">
        <f t="shared" si="23"/>
        <v>0</v>
      </c>
      <c r="AM16">
        <f t="shared" si="23"/>
        <v>0</v>
      </c>
      <c r="AN16">
        <f t="shared" si="23"/>
        <v>0</v>
      </c>
      <c r="AO16">
        <f t="shared" si="23"/>
        <v>0</v>
      </c>
      <c r="AP16">
        <f t="shared" si="23"/>
        <v>0</v>
      </c>
      <c r="AQ16">
        <f t="shared" si="23"/>
        <v>0</v>
      </c>
      <c r="AS16" t="str">
        <f>IF($AQ16&gt;=$AQ17,$AJ16,$AJ17)</f>
        <v>Engeland</v>
      </c>
      <c r="AT16">
        <f>VLOOKUP(AS16,$AJ14:$AQ17,8,FALSE)</f>
        <v>0</v>
      </c>
      <c r="AU16" t="str">
        <f>IF($AT16&lt;=$AT14,$AS16,$AS14)</f>
        <v>Engeland</v>
      </c>
      <c r="AV16">
        <f>VLOOKUP(AU16,$AS14:$AT17,2,FALSE)</f>
        <v>0</v>
      </c>
      <c r="AW16" t="str">
        <f>IF($AV16&lt;=$AV15,$AU16,$AU15)</f>
        <v>Engeland</v>
      </c>
      <c r="AX16">
        <f>VLOOKUP(AW16,$AU14:$AV17,2,FALSE)</f>
        <v>0</v>
      </c>
      <c r="AY16">
        <f>VLOOKUP(AW16,$AJ14:$AQ17,6,FALSE)</f>
        <v>0</v>
      </c>
      <c r="AZ16">
        <f>VLOOKUP(AW16,$AJ14:$AQ17,7,FALSE)</f>
        <v>0</v>
      </c>
      <c r="BA16">
        <f>AY16-AZ16</f>
        <v>0</v>
      </c>
      <c r="BB16" t="str">
        <f>IF(AND($AX16=$AX17,$BA17&gt;$BA16),$AW17,$AW16)</f>
        <v>Engeland</v>
      </c>
      <c r="BC16">
        <f>VLOOKUP(BB16,$AW14:$BA17,2,FALSE)</f>
        <v>0</v>
      </c>
      <c r="BD16">
        <f>VLOOKUP(BB16,$AW14:$BA17,5,FALSE)</f>
        <v>0</v>
      </c>
      <c r="BE16" t="str">
        <f>IF(AND($BC14=$BC16,$BD16&gt;$BD14),$BB14,$BB16)</f>
        <v>Engeland</v>
      </c>
      <c r="BF16">
        <f>VLOOKUP(BE16,$BB14:$BD17,2,FALSE)</f>
        <v>0</v>
      </c>
      <c r="BG16">
        <f>VLOOKUP(BE16,$BB14:$BD17,3,FALSE)</f>
        <v>0</v>
      </c>
      <c r="BH16" t="str">
        <f>IF(AND($BF15=$BF16,$BG16&gt;$BG15),$BE15,$BE16)</f>
        <v>Engeland</v>
      </c>
      <c r="BI16">
        <f>VLOOKUP(BH16,$BE14:$BG17,2,FALSE)</f>
        <v>0</v>
      </c>
      <c r="BJ16">
        <f>VLOOKUP(BH16,$BE14:$BG17,3,FALSE)</f>
        <v>0</v>
      </c>
      <c r="BK16">
        <f>VLOOKUP(BH16,$AJ14:$AQ17,6,FALSE)</f>
        <v>0</v>
      </c>
      <c r="BL16" t="str">
        <f>IF(AND($BI16=$BI17,$BJ16=$BJ17,$BK17&gt;$BK16),$BH17,$BH16)</f>
        <v>Engeland</v>
      </c>
      <c r="BM16">
        <f>VLOOKUP(BL16,$BH14:$BK17,2,FALSE)</f>
        <v>0</v>
      </c>
      <c r="BN16">
        <f>VLOOKUP(BL16,$BH14:$BK17,3,FALSE)</f>
        <v>0</v>
      </c>
      <c r="BO16">
        <f>VLOOKUP(BL16,$BH14:$BK17,4,FALSE)</f>
        <v>0</v>
      </c>
      <c r="BP16" t="str">
        <f>IF(AND($BM14=$BM16,$BN14=$BN16,$BO16&gt;$BO14),$BL14,$BL16)</f>
        <v>Engeland</v>
      </c>
      <c r="BQ16">
        <f>VLOOKUP(BP16,$BL14:$BO17,2,FALSE)</f>
        <v>0</v>
      </c>
      <c r="BR16">
        <f>VLOOKUP(BP16,$BL14:$BO17,3,FALSE)</f>
        <v>0</v>
      </c>
      <c r="BS16">
        <f>VLOOKUP(BP16,$BL14:$BO17,4,FALSE)</f>
        <v>0</v>
      </c>
      <c r="BT16" t="str">
        <f>IF(AND($BQ15=$BQ16,$BR15=$BR16,$BS16&gt;$BS15),$BP15,$BP16)</f>
        <v>Engeland</v>
      </c>
      <c r="BU16">
        <f>VLOOKUP(BT16,$BP14:$BS17,2,FALSE)</f>
        <v>0</v>
      </c>
      <c r="BV16">
        <f>VLOOKUP(BT16,$BP14:$BS17,3,FALSE)</f>
        <v>0</v>
      </c>
      <c r="BW16">
        <f>VLOOKUP(BT16,$BP14:$BS17,4,FALSE)</f>
        <v>0</v>
      </c>
      <c r="BX16" t="str">
        <f>BT16</f>
        <v>Engeland</v>
      </c>
      <c r="BY16">
        <f>VLOOKUP($BX16,$AJ14:$AQ17,2,FALSE)</f>
        <v>0</v>
      </c>
      <c r="BZ16">
        <f>VLOOKUP($BX16,$AJ14:$AQ17,3,FALSE)</f>
        <v>0</v>
      </c>
      <c r="CA16">
        <f>VLOOKUP($BX16,$AJ14:$AQ17,4,FALSE)</f>
        <v>0</v>
      </c>
      <c r="CB16">
        <f>VLOOKUP($BX16,$AJ14:$AQ17,5,FALSE)</f>
        <v>0</v>
      </c>
      <c r="CC16">
        <f>VLOOKUP($BX16,$AJ14:$AQ17,6,FALSE)</f>
        <v>0</v>
      </c>
      <c r="CD16">
        <f>VLOOKUP($BX16,$AJ14:$AQ17,7,FALSE)</f>
        <v>0</v>
      </c>
      <c r="CE16">
        <f>VLOOKUP($BX16,$AJ14:$AQ17,8,FALSE)</f>
        <v>0</v>
      </c>
    </row>
    <row r="17" spans="1:83" ht="15" customHeight="1" x14ac:dyDescent="0.2">
      <c r="A17" t="str">
        <f>Speelschema!D16</f>
        <v>Rusland</v>
      </c>
      <c r="B17" s="3">
        <f>Speelschema!E16</f>
        <v>0</v>
      </c>
      <c r="C17" s="3" t="str">
        <f>Speelschema!F16</f>
        <v>-</v>
      </c>
      <c r="D17" s="3">
        <f>Speelschema!G16</f>
        <v>0</v>
      </c>
      <c r="E17" t="str">
        <f>Speelschema!H16</f>
        <v>Slowakijë</v>
      </c>
      <c r="F17">
        <f>COUNTBLANK(Speelschema!E16:'Speelschema'!G16)</f>
        <v>2</v>
      </c>
      <c r="G17">
        <f>IF(AND(F17=0,OR($A17=$G12,$E17=$G12)),1,0)</f>
        <v>0</v>
      </c>
      <c r="H17">
        <f>IF(AND(F17=0,OR(AND($A17=$G12,$B17&gt;$D17),AND($E17=$G12,$D17&gt;$B17))),1,0)</f>
        <v>0</v>
      </c>
      <c r="I17">
        <f t="shared" si="13"/>
        <v>0</v>
      </c>
      <c r="J17">
        <f>IF(AND(F17=0,OR(AND($A17=$G12,$B17&lt;$D17),AND($E17=$G12,$D17&lt;$B17))),1,0)</f>
        <v>0</v>
      </c>
      <c r="K17">
        <f>IF(F17&gt;0,0,IF($A17=$G12,$B17,IF($E17=$G12,$D17,0)))</f>
        <v>0</v>
      </c>
      <c r="L17">
        <f>IF(F17&gt;0,0,IF($A17=$G12,$D17,IF($E17=$G12,$B17,0)))</f>
        <v>0</v>
      </c>
      <c r="M17">
        <f t="shared" si="14"/>
        <v>0</v>
      </c>
      <c r="N17">
        <f>IF(AND(F17=0,OR($A17=$N12,$E17=$N12)),1,0)</f>
        <v>0</v>
      </c>
      <c r="O17">
        <f>IF(AND(F17=0,OR(AND($A17=$N12,$B17&gt;$D17),AND($E17=$N12,$D17&gt;$B17))),1,0)</f>
        <v>0</v>
      </c>
      <c r="P17">
        <f t="shared" si="15"/>
        <v>0</v>
      </c>
      <c r="Q17">
        <f>IF(AND(F17=0,OR(AND($A17=$N12,$B17&lt;$D17),AND($E17=$N12,$D17&lt;$B17))),1,0)</f>
        <v>0</v>
      </c>
      <c r="R17">
        <f>IF(F17&gt;0,0,IF($A17=$N12,$B17,IF($E17=$N12,$D17,0)))</f>
        <v>0</v>
      </c>
      <c r="S17">
        <f>IF(F17&gt;0,0,IF($A17=$N12,$D17,IF($E17=$N12,$B17,0)))</f>
        <v>0</v>
      </c>
      <c r="T17">
        <f t="shared" si="16"/>
        <v>0</v>
      </c>
      <c r="U17">
        <f>IF(AND(F17=0,OR($A17=$U12,$E17=$U12)),1,0)</f>
        <v>0</v>
      </c>
      <c r="V17">
        <f>IF(AND(F17=0,OR(AND($A17=$U12,$B17&gt;$D17),AND($E17=$U12,$D17&gt;$B17))),1,0)</f>
        <v>0</v>
      </c>
      <c r="W17">
        <f t="shared" si="17"/>
        <v>0</v>
      </c>
      <c r="X17">
        <f>IF(AND(F17=0,OR(AND($A17=$U12,$B17&lt;$D17),AND($E17=$U12,$D17&lt;$B17))),1,0)</f>
        <v>0</v>
      </c>
      <c r="Y17">
        <f>IF(F17&gt;0,0,IF($A17=$U12,$B17,IF($E17=$U12,$D17,0)))</f>
        <v>0</v>
      </c>
      <c r="Z17">
        <f>IF(F17&gt;0,0,IF($A17=$U12,$D17,IF($E17=$U12,$B17,0)))</f>
        <v>0</v>
      </c>
      <c r="AA17">
        <f t="shared" si="18"/>
        <v>0</v>
      </c>
      <c r="AB17">
        <f>IF(AND(F17=0,OR($A17=$AB12,$E17=$AB12)),1,0)</f>
        <v>0</v>
      </c>
      <c r="AC17">
        <f>IF(AND(F17=0,OR(AND($A17=$AB12,$B17&gt;$D17),AND($E17=$AB12,$D17&gt;$B17))),1,0)</f>
        <v>0</v>
      </c>
      <c r="AD17">
        <f t="shared" si="19"/>
        <v>0</v>
      </c>
      <c r="AE17">
        <f>IF(AND(F17=0,OR(AND($A17=$AB12,$B17&lt;$D17),AND($E17=$AB12,$D17&lt;$B17))),1,0)</f>
        <v>0</v>
      </c>
      <c r="AF17">
        <f>IF(F17&gt;0,0,IF($A17=$AB12,$B17,IF($E17=$AB12,$D17,0)))</f>
        <v>0</v>
      </c>
      <c r="AG17">
        <f>IF(F17&gt;0,0,IF($A17=$AB12,$D17,IF($E17=$AB12,$B17,0)))</f>
        <v>0</v>
      </c>
      <c r="AH17">
        <f t="shared" si="20"/>
        <v>0</v>
      </c>
      <c r="AJ17" t="str">
        <f>AB12</f>
        <v>Rusland</v>
      </c>
      <c r="AK17">
        <f t="shared" ref="AK17:AQ17" si="24">AB20</f>
        <v>0</v>
      </c>
      <c r="AL17">
        <f t="shared" si="24"/>
        <v>0</v>
      </c>
      <c r="AM17">
        <f t="shared" si="24"/>
        <v>0</v>
      </c>
      <c r="AN17">
        <f t="shared" si="24"/>
        <v>0</v>
      </c>
      <c r="AO17">
        <f t="shared" si="24"/>
        <v>0</v>
      </c>
      <c r="AP17">
        <f t="shared" si="24"/>
        <v>0</v>
      </c>
      <c r="AQ17">
        <f t="shared" si="24"/>
        <v>0</v>
      </c>
      <c r="AS17" t="str">
        <f>IF($AQ17&lt;=$AQ16,$AJ17,$AJ16)</f>
        <v>Rusland</v>
      </c>
      <c r="AT17">
        <f>VLOOKUP(AS17,$AJ14:$AQ17,8,FALSE)</f>
        <v>0</v>
      </c>
      <c r="AU17" t="str">
        <f>IF($AT17&lt;=$AT15,$AS17,$AS15)</f>
        <v>Rusland</v>
      </c>
      <c r="AV17">
        <f>VLOOKUP(AU17,$AS14:$AT17,2,FALSE)</f>
        <v>0</v>
      </c>
      <c r="AW17" t="str">
        <f>IF($AV17&lt;=$AV14,$AU17,$AU14)</f>
        <v>Rusland</v>
      </c>
      <c r="AX17">
        <f>VLOOKUP(AW17,$AU14:$AV17,2,FALSE)</f>
        <v>0</v>
      </c>
      <c r="AY17">
        <f>VLOOKUP(AW17,$AJ14:$AQ17,6,FALSE)</f>
        <v>0</v>
      </c>
      <c r="AZ17">
        <f>VLOOKUP(AW17,$AJ14:$AQ17,7,FALSE)</f>
        <v>0</v>
      </c>
      <c r="BA17">
        <f>AY17-AZ17</f>
        <v>0</v>
      </c>
      <c r="BB17" t="str">
        <f>IF(AND($AX16=$AX17,$BA17&gt;$BA16),$AW16,$AW17)</f>
        <v>Rusland</v>
      </c>
      <c r="BC17">
        <f>VLOOKUP(BB17,$AW14:$BA17,2,FALSE)</f>
        <v>0</v>
      </c>
      <c r="BD17">
        <f>VLOOKUP(BB17,$AW14:$BA17,5,FALSE)</f>
        <v>0</v>
      </c>
      <c r="BE17" t="str">
        <f>IF(AND($BC15=$BC17,$BD17&gt;$BD15),$BB15,$BB17)</f>
        <v>Rusland</v>
      </c>
      <c r="BF17">
        <f>VLOOKUP(BE17,$BB14:$BD17,2,FALSE)</f>
        <v>0</v>
      </c>
      <c r="BG17">
        <f>VLOOKUP(BE17,$BB14:$BD17,3,FALSE)</f>
        <v>0</v>
      </c>
      <c r="BH17" t="str">
        <f>IF(AND($BF14=$BF17,$BG17&gt;$BG14),$BE14,$BE17)</f>
        <v>Rusland</v>
      </c>
      <c r="BI17">
        <f>VLOOKUP(BH17,$BE14:$BG17,2,FALSE)</f>
        <v>0</v>
      </c>
      <c r="BJ17">
        <f>VLOOKUP(BH17,$BE14:$BG17,3,FALSE)</f>
        <v>0</v>
      </c>
      <c r="BK17">
        <f>VLOOKUP(BH17,$AJ14:$AQ17,6,FALSE)</f>
        <v>0</v>
      </c>
      <c r="BL17" t="str">
        <f>IF(AND($BI16=$BI17,$BJ16=$BJ17,$BK17&gt;$BK16),$BH16,$BH17)</f>
        <v>Rusland</v>
      </c>
      <c r="BM17">
        <f>VLOOKUP(BL17,$BH14:$BK17,2,FALSE)</f>
        <v>0</v>
      </c>
      <c r="BN17">
        <f>VLOOKUP(BL17,$BH14:$BK17,3,FALSE)</f>
        <v>0</v>
      </c>
      <c r="BO17">
        <f>VLOOKUP(BL17,$BH14:$BK17,4,FALSE)</f>
        <v>0</v>
      </c>
      <c r="BP17" t="str">
        <f>IF(AND($BM15=$BM17,$BN15=$BN17,$BO17&gt;$BO15),$BL15,$BL17)</f>
        <v>Rusland</v>
      </c>
      <c r="BQ17">
        <f>VLOOKUP(BP17,$BL14:$BO17,2,FALSE)</f>
        <v>0</v>
      </c>
      <c r="BR17">
        <f>VLOOKUP(BP17,$BL14:$BO17,3,FALSE)</f>
        <v>0</v>
      </c>
      <c r="BS17">
        <f>VLOOKUP(BP17,$BL14:$BO17,4,FALSE)</f>
        <v>0</v>
      </c>
      <c r="BT17" t="str">
        <f>IF(AND($BQ14=$BQ17,$BR14=$BR17,$BS17&gt;$BS14),$BP14,$BP17)</f>
        <v>Rusland</v>
      </c>
      <c r="BU17">
        <f>VLOOKUP(BT17,$BP14:$BS17,2,FALSE)</f>
        <v>0</v>
      </c>
      <c r="BV17">
        <f>VLOOKUP(BT17,$BP14:$BS17,3,FALSE)</f>
        <v>0</v>
      </c>
      <c r="BW17">
        <f>VLOOKUP(BT17,$BP14:$BS17,4,FALSE)</f>
        <v>0</v>
      </c>
      <c r="BX17" t="str">
        <f>BT17</f>
        <v>Rusland</v>
      </c>
      <c r="BY17">
        <f>VLOOKUP($BX17,$AJ14:$AQ17,2,FALSE)</f>
        <v>0</v>
      </c>
      <c r="BZ17">
        <f>VLOOKUP($BX17,$AJ14:$AQ17,3,FALSE)</f>
        <v>0</v>
      </c>
      <c r="CA17">
        <f>VLOOKUP($BX17,$AJ14:$AQ17,4,FALSE)</f>
        <v>0</v>
      </c>
      <c r="CB17">
        <f>VLOOKUP($BX17,$AJ14:$AQ17,5,FALSE)</f>
        <v>0</v>
      </c>
      <c r="CC17">
        <f>VLOOKUP($BX17,$AJ14:$AQ17,6,FALSE)</f>
        <v>0</v>
      </c>
      <c r="CD17">
        <f>VLOOKUP($BX17,$AJ14:$AQ17,7,FALSE)</f>
        <v>0</v>
      </c>
      <c r="CE17">
        <f>VLOOKUP($BX17,$AJ14:$AQ17,8,FALSE)</f>
        <v>0</v>
      </c>
    </row>
    <row r="18" spans="1:83" ht="15" customHeight="1" x14ac:dyDescent="0.2">
      <c r="A18" t="str">
        <f>Speelschema!D18</f>
        <v>Slowakijë</v>
      </c>
      <c r="B18" s="3">
        <f>Speelschema!E18</f>
        <v>0</v>
      </c>
      <c r="C18" s="3" t="str">
        <f>Speelschema!F18</f>
        <v>-</v>
      </c>
      <c r="D18" s="3">
        <f>Speelschema!G18</f>
        <v>0</v>
      </c>
      <c r="E18" t="str">
        <f>Speelschema!H18</f>
        <v>Engeland</v>
      </c>
      <c r="F18">
        <f>COUNTBLANK(Speelschema!E18:'Speelschema'!G18)</f>
        <v>2</v>
      </c>
      <c r="G18">
        <f>IF(AND(F18=0,OR($A18=$G12,$E18=$G12)),1,0)</f>
        <v>0</v>
      </c>
      <c r="H18">
        <f>IF(AND(F18=0,OR(AND($A18=$G12,$B18&gt;$D18),AND($E18=$G12,$D18&gt;$B18))),1,0)</f>
        <v>0</v>
      </c>
      <c r="I18">
        <f t="shared" si="13"/>
        <v>0</v>
      </c>
      <c r="J18">
        <f>IF(AND(F18=0,OR(AND($A18=$G12,$B18&lt;$D18),AND($E18=$G12,$D18&lt;$B18))),1,0)</f>
        <v>0</v>
      </c>
      <c r="K18">
        <f>IF(F18&gt;0,0,IF($A18=$G12,$B18,IF($E18=$G12,$D18,0)))</f>
        <v>0</v>
      </c>
      <c r="L18">
        <f>IF(F18&gt;0,0,IF($A18=$G12,$D18,IF($E18=$G12,$B18,0)))</f>
        <v>0</v>
      </c>
      <c r="M18">
        <f t="shared" si="14"/>
        <v>0</v>
      </c>
      <c r="N18">
        <f>IF(AND(F18=0,OR($A18=$N12,$E18=$N12)),1,0)</f>
        <v>0</v>
      </c>
      <c r="O18">
        <f>IF(AND(F18=0,OR(AND($A18=$N12,$B18&gt;$D18),AND($E18=$N12,$D18&gt;$B18))),1,0)</f>
        <v>0</v>
      </c>
      <c r="P18">
        <f t="shared" si="15"/>
        <v>0</v>
      </c>
      <c r="Q18">
        <f>IF(AND(F18=0,OR(AND($A18=$N12,$B18&lt;$D18),AND($E18=$N12,$D18&lt;$B18))),1,0)</f>
        <v>0</v>
      </c>
      <c r="R18">
        <f>IF(F18&gt;0,0,IF($A18=$N12,$B18,IF($E18=$N12,$D18,0)))</f>
        <v>0</v>
      </c>
      <c r="S18">
        <f>IF(F18&gt;0,0,IF($A18=$N12,$D18,IF($E18=$N12,$B18,0)))</f>
        <v>0</v>
      </c>
      <c r="T18">
        <f t="shared" si="16"/>
        <v>0</v>
      </c>
      <c r="U18">
        <f>IF(AND(F18=0,OR($A18=$U12,$E18=$U12)),1,0)</f>
        <v>0</v>
      </c>
      <c r="V18">
        <f>IF(AND(F18=0,OR(AND($A18=$U12,$B18&gt;$D18),AND($E18=$U12,$D18&gt;$B18))),1,0)</f>
        <v>0</v>
      </c>
      <c r="W18">
        <f t="shared" si="17"/>
        <v>0</v>
      </c>
      <c r="X18">
        <f>IF(AND(F18=0,OR(AND($A18=$U12,$B18&lt;$D18),AND($E18=$U12,$D18&lt;$B18))),1,0)</f>
        <v>0</v>
      </c>
      <c r="Y18">
        <f>IF(F18&gt;0,0,IF($A18=$U12,$B18,IF($E18=$U12,$D18,0)))</f>
        <v>0</v>
      </c>
      <c r="Z18">
        <f>IF(F18&gt;0,0,IF($A18=$U12,$D18,IF($E18=$U12,$B18,0)))</f>
        <v>0</v>
      </c>
      <c r="AA18">
        <f t="shared" si="18"/>
        <v>0</v>
      </c>
      <c r="AB18">
        <f>IF(AND(F18=0,OR($A18=$AB12,$E18=$AB12)),1,0)</f>
        <v>0</v>
      </c>
      <c r="AC18">
        <f>IF(AND(F18=0,OR(AND($A18=$AB12,$B18&gt;$D18),AND($E18=$AB12,$D18&gt;$B18))),1,0)</f>
        <v>0</v>
      </c>
      <c r="AD18">
        <f t="shared" si="19"/>
        <v>0</v>
      </c>
      <c r="AE18">
        <f>IF(AND(F18=0,OR(AND($A18=$AB12,$B18&lt;$D18),AND($E18=$AB12,$D18&lt;$B18))),1,0)</f>
        <v>0</v>
      </c>
      <c r="AF18">
        <f>IF(F18&gt;0,0,IF($A18=$AB12,$B18,IF($E18=$AB12,$D18,0)))</f>
        <v>0</v>
      </c>
      <c r="AG18">
        <f>IF(F18&gt;0,0,IF($A18=$AB12,$D18,IF($E18=$AB12,$B18,0)))</f>
        <v>0</v>
      </c>
      <c r="AH18">
        <f t="shared" si="20"/>
        <v>0</v>
      </c>
    </row>
    <row r="19" spans="1:83" ht="15" customHeight="1" x14ac:dyDescent="0.2">
      <c r="A19" t="str">
        <f>Speelschema!D19</f>
        <v>Rusland</v>
      </c>
      <c r="B19" s="3">
        <f>Speelschema!E19</f>
        <v>0</v>
      </c>
      <c r="C19" s="3" t="str">
        <f>Speelschema!F19</f>
        <v>-</v>
      </c>
      <c r="D19" s="3">
        <f>Speelschema!G19</f>
        <v>0</v>
      </c>
      <c r="E19" t="str">
        <f>Speelschema!H19</f>
        <v>Wales</v>
      </c>
      <c r="F19">
        <f>COUNTBLANK(Speelschema!E19:'Speelschema'!G19)</f>
        <v>2</v>
      </c>
      <c r="G19">
        <f>IF(AND(F19=0,OR($A19=$G12,$E19=$G12)),1,0)</f>
        <v>0</v>
      </c>
      <c r="H19">
        <f>IF(AND(F19=0,OR(AND($A19=$G12,$B19&gt;$D19),AND($E19=$G12,$D19&gt;$B19))),1,0)</f>
        <v>0</v>
      </c>
      <c r="I19">
        <f t="shared" si="13"/>
        <v>0</v>
      </c>
      <c r="J19">
        <f>IF(AND(F19=0,OR(AND($A19=$G12,$B19&lt;$D19),AND($E19=$G12,$D19&lt;$B19))),1,0)</f>
        <v>0</v>
      </c>
      <c r="K19">
        <f>IF(F19&gt;0,0,IF($A19=$G12,$B19,IF($E19=$G12,$D19,0)))</f>
        <v>0</v>
      </c>
      <c r="L19">
        <f>IF(F19&gt;0,0,IF($A19=$G12,$D19,IF($E19=$G12,$B19,0)))</f>
        <v>0</v>
      </c>
      <c r="M19">
        <f t="shared" si="14"/>
        <v>0</v>
      </c>
      <c r="N19">
        <f>IF(AND(F19=0,OR($A19=$N12,$E19=$N12)),1,0)</f>
        <v>0</v>
      </c>
      <c r="O19">
        <f>IF(AND(F19=0,OR(AND($A19=$N12,$B19&gt;$D19),AND($E19=$N12,$D19&gt;$B19))),1,0)</f>
        <v>0</v>
      </c>
      <c r="P19">
        <f t="shared" si="15"/>
        <v>0</v>
      </c>
      <c r="Q19">
        <f>IF(AND(F19=0,OR(AND($A19=$N12,$B19&lt;$D19),AND($E19=$N12,$D19&lt;$B19))),1,0)</f>
        <v>0</v>
      </c>
      <c r="R19">
        <f>IF(F19&gt;0,0,IF($A19=$N12,$B19,IF($E19=$N12,$D19,0)))</f>
        <v>0</v>
      </c>
      <c r="S19">
        <f>IF(F19&gt;0,0,IF($A19=$N12,$D19,IF($E19=$N12,$B19,0)))</f>
        <v>0</v>
      </c>
      <c r="T19">
        <f t="shared" si="16"/>
        <v>0</v>
      </c>
      <c r="U19">
        <f>IF(AND(F19=0,OR($A19=$U12,$E19=$U12)),1,0)</f>
        <v>0</v>
      </c>
      <c r="V19">
        <f>IF(AND(F19=0,OR(AND($A19=$U12,$B19&gt;$D19),AND($E19=$U12,$D19&gt;$B19))),1,0)</f>
        <v>0</v>
      </c>
      <c r="W19">
        <f t="shared" si="17"/>
        <v>0</v>
      </c>
      <c r="X19">
        <f>IF(AND(F19=0,OR(AND($A19=$U12,$B19&lt;$D19),AND($E19=$U12,$D19&lt;$B19))),1,0)</f>
        <v>0</v>
      </c>
      <c r="Y19">
        <f>IF(F19&gt;0,0,IF($A19=$U12,$B19,IF($E19=$U12,$D19,0)))</f>
        <v>0</v>
      </c>
      <c r="Z19">
        <f>IF(F19&gt;0,0,IF($A19=$U12,$D19,IF($E19=$U12,$B19,0)))</f>
        <v>0</v>
      </c>
      <c r="AA19">
        <f t="shared" si="18"/>
        <v>0</v>
      </c>
      <c r="AB19">
        <f>IF(AND(F19=0,OR($A19=$AB12,$E19=$AB12)),1,0)</f>
        <v>0</v>
      </c>
      <c r="AC19">
        <f>IF(AND(F19=0,OR(AND($A19=$AB12,$B19&gt;$D19),AND($E19=$AB12,$D19&gt;$B19))),1,0)</f>
        <v>0</v>
      </c>
      <c r="AD19">
        <f t="shared" si="19"/>
        <v>0</v>
      </c>
      <c r="AE19">
        <f>IF(AND(F19=0,OR(AND($A19=$AB12,$B19&lt;$D19),AND($E19=$AB12,$D19&lt;$B19))),1,0)</f>
        <v>0</v>
      </c>
      <c r="AF19">
        <f>IF(F19&gt;0,0,IF($A19=$AB12,$B19,IF($E19=$AB12,$D19,0)))</f>
        <v>0</v>
      </c>
      <c r="AG19">
        <f>IF(F19&gt;0,0,IF($A19=$AB12,$D19,IF($E19=$AB12,$B19,0)))</f>
        <v>0</v>
      </c>
      <c r="AH19">
        <f t="shared" si="20"/>
        <v>0</v>
      </c>
    </row>
    <row r="20" spans="1:83" ht="15" customHeight="1" x14ac:dyDescent="0.2">
      <c r="A20" t="s">
        <v>30</v>
      </c>
      <c r="B20" s="3">
        <v>3</v>
      </c>
      <c r="G20">
        <f t="shared" ref="G20:AH20" si="25">SUM(G14:G19)</f>
        <v>0</v>
      </c>
      <c r="H20">
        <f t="shared" si="25"/>
        <v>0</v>
      </c>
      <c r="I20">
        <f t="shared" si="25"/>
        <v>0</v>
      </c>
      <c r="J20">
        <f t="shared" si="25"/>
        <v>0</v>
      </c>
      <c r="K20">
        <f t="shared" si="25"/>
        <v>0</v>
      </c>
      <c r="L20">
        <f t="shared" si="25"/>
        <v>0</v>
      </c>
      <c r="M20">
        <f t="shared" si="25"/>
        <v>0</v>
      </c>
      <c r="N20">
        <f t="shared" si="25"/>
        <v>0</v>
      </c>
      <c r="O20">
        <f t="shared" si="25"/>
        <v>0</v>
      </c>
      <c r="P20">
        <f t="shared" si="25"/>
        <v>0</v>
      </c>
      <c r="Q20">
        <f t="shared" si="25"/>
        <v>0</v>
      </c>
      <c r="R20">
        <f t="shared" si="25"/>
        <v>0</v>
      </c>
      <c r="S20">
        <f t="shared" si="25"/>
        <v>0</v>
      </c>
      <c r="T20">
        <f t="shared" si="25"/>
        <v>0</v>
      </c>
      <c r="U20">
        <f t="shared" si="25"/>
        <v>0</v>
      </c>
      <c r="V20">
        <f t="shared" si="25"/>
        <v>0</v>
      </c>
      <c r="W20">
        <f t="shared" si="25"/>
        <v>0</v>
      </c>
      <c r="X20">
        <f t="shared" si="25"/>
        <v>0</v>
      </c>
      <c r="Y20">
        <f t="shared" si="25"/>
        <v>0</v>
      </c>
      <c r="Z20">
        <f t="shared" si="25"/>
        <v>0</v>
      </c>
      <c r="AA20">
        <f t="shared" si="25"/>
        <v>0</v>
      </c>
      <c r="AB20">
        <f t="shared" si="25"/>
        <v>0</v>
      </c>
      <c r="AC20">
        <f t="shared" si="25"/>
        <v>0</v>
      </c>
      <c r="AD20">
        <f t="shared" si="25"/>
        <v>0</v>
      </c>
      <c r="AE20">
        <f t="shared" si="25"/>
        <v>0</v>
      </c>
      <c r="AF20">
        <f t="shared" si="25"/>
        <v>0</v>
      </c>
      <c r="AG20">
        <f t="shared" si="25"/>
        <v>0</v>
      </c>
      <c r="AH20">
        <f t="shared" si="25"/>
        <v>0</v>
      </c>
    </row>
    <row r="21" spans="1:83" ht="15" customHeight="1" x14ac:dyDescent="0.2"/>
    <row r="22" spans="1:83" ht="15" customHeight="1" x14ac:dyDescent="0.2">
      <c r="A22" t="e">
        <f>Speelschema!#REF!</f>
        <v>#REF!</v>
      </c>
      <c r="F22" t="s">
        <v>7</v>
      </c>
      <c r="G22" t="str">
        <f>A24</f>
        <v>Polen</v>
      </c>
      <c r="N22" t="str">
        <f>E24</f>
        <v>Noord-Ierland</v>
      </c>
      <c r="U22" t="str">
        <f>A25</f>
        <v>Duitsland</v>
      </c>
      <c r="AB22" t="str">
        <f>E25</f>
        <v>Oekraïne</v>
      </c>
      <c r="AJ22" t="s">
        <v>8</v>
      </c>
      <c r="BX22" t="s">
        <v>9</v>
      </c>
    </row>
    <row r="23" spans="1:83" ht="15" customHeight="1" x14ac:dyDescent="0.2">
      <c r="F23" t="s">
        <v>10</v>
      </c>
      <c r="G23" t="s">
        <v>11</v>
      </c>
      <c r="H23" t="s">
        <v>12</v>
      </c>
      <c r="I23" t="s">
        <v>13</v>
      </c>
      <c r="J23" t="s">
        <v>14</v>
      </c>
      <c r="K23" t="s">
        <v>15</v>
      </c>
      <c r="L23" t="s">
        <v>16</v>
      </c>
      <c r="M23" t="s">
        <v>17</v>
      </c>
      <c r="N23" t="s">
        <v>11</v>
      </c>
      <c r="O23" t="s">
        <v>12</v>
      </c>
      <c r="P23" t="s">
        <v>13</v>
      </c>
      <c r="Q23" t="s">
        <v>14</v>
      </c>
      <c r="R23" t="s">
        <v>15</v>
      </c>
      <c r="S23" t="s">
        <v>16</v>
      </c>
      <c r="T23" t="s">
        <v>17</v>
      </c>
      <c r="U23" t="s">
        <v>11</v>
      </c>
      <c r="V23" t="s">
        <v>12</v>
      </c>
      <c r="W23" t="s">
        <v>13</v>
      </c>
      <c r="X23" t="s">
        <v>14</v>
      </c>
      <c r="Y23" t="s">
        <v>15</v>
      </c>
      <c r="Z23" t="s">
        <v>16</v>
      </c>
      <c r="AA23" t="s">
        <v>17</v>
      </c>
      <c r="AB23" t="s">
        <v>11</v>
      </c>
      <c r="AC23" t="s">
        <v>12</v>
      </c>
      <c r="AD23" t="s">
        <v>13</v>
      </c>
      <c r="AE23" t="s">
        <v>14</v>
      </c>
      <c r="AF23" t="s">
        <v>15</v>
      </c>
      <c r="AG23" t="s">
        <v>16</v>
      </c>
      <c r="AH23" t="s">
        <v>17</v>
      </c>
      <c r="AK23" t="s">
        <v>11</v>
      </c>
      <c r="AL23" t="s">
        <v>12</v>
      </c>
      <c r="AM23" t="s">
        <v>13</v>
      </c>
      <c r="AN23" t="s">
        <v>14</v>
      </c>
      <c r="AO23" t="s">
        <v>15</v>
      </c>
      <c r="AP23" t="s">
        <v>16</v>
      </c>
      <c r="AQ23" t="s">
        <v>17</v>
      </c>
      <c r="AS23" t="s">
        <v>18</v>
      </c>
      <c r="AU23" t="s">
        <v>19</v>
      </c>
      <c r="AW23" t="s">
        <v>20</v>
      </c>
      <c r="AY23" t="s">
        <v>21</v>
      </c>
      <c r="BB23" t="s">
        <v>22</v>
      </c>
      <c r="BE23" t="s">
        <v>23</v>
      </c>
      <c r="BH23" t="s">
        <v>24</v>
      </c>
      <c r="BK23" t="s">
        <v>25</v>
      </c>
      <c r="BL23" t="s">
        <v>26</v>
      </c>
      <c r="BP23" t="s">
        <v>27</v>
      </c>
      <c r="BT23" t="s">
        <v>28</v>
      </c>
      <c r="BY23" t="s">
        <v>0</v>
      </c>
      <c r="BZ23" t="s">
        <v>1</v>
      </c>
      <c r="CA23" t="s">
        <v>2</v>
      </c>
      <c r="CB23" t="s">
        <v>3</v>
      </c>
      <c r="CC23" t="s">
        <v>6</v>
      </c>
      <c r="CD23" t="s">
        <v>5</v>
      </c>
      <c r="CE23" t="s">
        <v>29</v>
      </c>
    </row>
    <row r="24" spans="1:83" ht="15" customHeight="1" x14ac:dyDescent="0.2">
      <c r="A24" t="str">
        <f>Speelschema!D20</f>
        <v>Polen</v>
      </c>
      <c r="B24" s="3">
        <f>Speelschema!E20</f>
        <v>0</v>
      </c>
      <c r="C24" s="3" t="str">
        <f>Speelschema!F20</f>
        <v>-</v>
      </c>
      <c r="D24" s="3">
        <f>Speelschema!G20</f>
        <v>0</v>
      </c>
      <c r="E24" t="str">
        <f>Speelschema!H20</f>
        <v>Noord-Ierland</v>
      </c>
      <c r="F24">
        <f>COUNTBLANK(Speelschema!E20:'Speelschema'!G20)</f>
        <v>2</v>
      </c>
      <c r="G24">
        <f>IF(AND(F24=0,OR($A24=$G22,$E24=$G22)),1,0)</f>
        <v>0</v>
      </c>
      <c r="H24">
        <f>IF(AND(F24=0,OR(AND($A24=$G22,$B24&gt;$D24),AND($E24=$G22,$D24&gt;$B24))),1,0)</f>
        <v>0</v>
      </c>
      <c r="I24">
        <f t="shared" ref="I24:I29" si="26">IF(AND(F24=0,G24=1,$B24=$D24),1,0)</f>
        <v>0</v>
      </c>
      <c r="J24">
        <f>IF(AND(F24=0,OR(AND($A24=$G22,$B24&lt;$D24),AND($E24=$G22,$D24&lt;$B24))),1,0)</f>
        <v>0</v>
      </c>
      <c r="K24">
        <f>IF(F24&gt;0,0,IF($A24=$G22,$B24,IF($E24=$G22,$D24,0)))</f>
        <v>0</v>
      </c>
      <c r="L24">
        <f>IF(F24&gt;0,0,IF($A24=$G22,$D24,IF($E24=$G22,$B24,0)))</f>
        <v>0</v>
      </c>
      <c r="M24">
        <f t="shared" ref="M24:M29" si="27">(($H24*$B$10)+$I24)</f>
        <v>0</v>
      </c>
      <c r="N24">
        <f>IF(AND(F24=0,OR($A24=$N22,$E24=$N22)),1,0)</f>
        <v>0</v>
      </c>
      <c r="O24">
        <f>IF(AND(F24=0,OR(AND($A24=$N22,$B24&gt;$D24),AND($E24=$N22,$D24&gt;$B24))),1,0)</f>
        <v>0</v>
      </c>
      <c r="P24">
        <f t="shared" ref="P24:P29" si="28">IF(AND(F24=0,N24=1,$B24=$D24),1,0)</f>
        <v>0</v>
      </c>
      <c r="Q24">
        <f>IF(AND(F24=0,OR(AND($A24=$N22,$B24&lt;$D24),AND($E24=$N22,$D24&lt;$B24))),1,0)</f>
        <v>0</v>
      </c>
      <c r="R24">
        <f>IF(F24&gt;0,0,IF($A24=$N22,$B24,IF($E24=$N22,$D24,0)))</f>
        <v>0</v>
      </c>
      <c r="S24">
        <f>IF(F24&gt;0,0,IF($A24=$N22,$D24,IF($E24=$N22,$B24,0)))</f>
        <v>0</v>
      </c>
      <c r="T24">
        <f t="shared" ref="T24:T29" si="29">(($O24*$B$10)+$P24)</f>
        <v>0</v>
      </c>
      <c r="U24">
        <f>IF(AND(F24=0,OR($A24=$U22,$E24=$U22)),1,0)</f>
        <v>0</v>
      </c>
      <c r="V24">
        <f>IF(AND(F24=0,OR(AND($A24=$U22,$B24&gt;$D24),AND($E24=$U22,$D24&gt;$B24))),1,0)</f>
        <v>0</v>
      </c>
      <c r="W24">
        <f t="shared" ref="W24:W29" si="30">IF(AND(F24=0,U24=1,$B24=$D24),1,0)</f>
        <v>0</v>
      </c>
      <c r="X24">
        <f>IF(AND(F24=0,OR(AND($A24=$U22,$B24&lt;$D24),AND($E24=$U22,$D24&lt;$B24))),1,0)</f>
        <v>0</v>
      </c>
      <c r="Y24">
        <f>IF(F24&gt;0,0,IF($A24=$U22,$B24,IF($E24=$U22,$D24,0)))</f>
        <v>0</v>
      </c>
      <c r="Z24">
        <f>IF(F24&gt;0,0,IF($A24=$U22,$D24,IF($E24=$U22,$B24,0)))</f>
        <v>0</v>
      </c>
      <c r="AA24">
        <f t="shared" ref="AA24:AA29" si="31">(($V24*$B$10)+$W24)</f>
        <v>0</v>
      </c>
      <c r="AB24">
        <f>IF(AND(F24=0,OR($A24=$AB22,$E24=$AB22)),1,0)</f>
        <v>0</v>
      </c>
      <c r="AC24">
        <f>IF(AND(F24=0,OR(AND($A24=$AB22,$B24&gt;$D24),AND($E24=$AB22,$D24&gt;$B24))),1,0)</f>
        <v>0</v>
      </c>
      <c r="AD24">
        <f t="shared" ref="AD24:AD29" si="32">IF(AND(F24=0,AB24=1,$B24=$D24),1,0)</f>
        <v>0</v>
      </c>
      <c r="AE24">
        <f>IF(AND(F24=0,OR(AND($A24=$AB22,$B24&lt;$D24),AND($E24=$AB22,$D24&lt;$B24))),1,0)</f>
        <v>0</v>
      </c>
      <c r="AF24">
        <f>IF(F24&gt;0,0,IF($A24=$AB22,$B24,IF($E24=$AB22,$D24,0)))</f>
        <v>0</v>
      </c>
      <c r="AG24">
        <f>IF(F24&gt;0,0,IF($A24=$AB22,$D24,IF($E24=$AB22,$B24,0)))</f>
        <v>0</v>
      </c>
      <c r="AH24">
        <f t="shared" ref="AH24:AH29" si="33">(($AC24*$B$10)+$AD24)</f>
        <v>0</v>
      </c>
      <c r="AJ24" t="str">
        <f>G22</f>
        <v>Polen</v>
      </c>
      <c r="AK24">
        <f t="shared" ref="AK24:AQ24" si="34">G30</f>
        <v>0</v>
      </c>
      <c r="AL24">
        <f t="shared" si="34"/>
        <v>0</v>
      </c>
      <c r="AM24">
        <f t="shared" si="34"/>
        <v>0</v>
      </c>
      <c r="AN24">
        <f t="shared" si="34"/>
        <v>0</v>
      </c>
      <c r="AO24">
        <f t="shared" si="34"/>
        <v>0</v>
      </c>
      <c r="AP24">
        <f t="shared" si="34"/>
        <v>0</v>
      </c>
      <c r="AQ24">
        <f t="shared" si="34"/>
        <v>0</v>
      </c>
      <c r="AS24" t="str">
        <f>IF($AQ24&gt;=$AQ25,$AJ24,$AJ25)</f>
        <v>Polen</v>
      </c>
      <c r="AT24">
        <f>VLOOKUP(AS24,$AJ24:$AQ27,8,FALSE)</f>
        <v>0</v>
      </c>
      <c r="AU24" t="str">
        <f>IF($AT24&gt;=$AT26,$AS24,$AS26)</f>
        <v>Polen</v>
      </c>
      <c r="AV24">
        <f>VLOOKUP(AU24,$AS24:$AT27,2,FALSE)</f>
        <v>0</v>
      </c>
      <c r="AW24" t="str">
        <f>IF($AV24&gt;=$AV27,$AU24,$AU27)</f>
        <v>Polen</v>
      </c>
      <c r="AX24">
        <f>VLOOKUP(AW24,$AU24:$AV27,2,FALSE)</f>
        <v>0</v>
      </c>
      <c r="AY24">
        <f>VLOOKUP(AW24,$AJ24:$AQ27,6,FALSE)</f>
        <v>0</v>
      </c>
      <c r="AZ24">
        <f>VLOOKUP(AW24,$AJ24:$AQ27,7,FALSE)</f>
        <v>0</v>
      </c>
      <c r="BA24">
        <f>AY24-AZ24</f>
        <v>0</v>
      </c>
      <c r="BB24" t="str">
        <f>IF(AND($AX24=$AX25,$BA25&gt;$BA24),$AW25,$AW24)</f>
        <v>Polen</v>
      </c>
      <c r="BC24">
        <f>VLOOKUP(BB24,$AW24:$BA27,2,FALSE)</f>
        <v>0</v>
      </c>
      <c r="BD24">
        <f>VLOOKUP(BB24,$AW24:$BA27,5,FALSE)</f>
        <v>0</v>
      </c>
      <c r="BE24" t="str">
        <f>IF(AND($BC24=$BC26,$BD26&gt;$BD24),$BB26,$BB24)</f>
        <v>Polen</v>
      </c>
      <c r="BF24">
        <f>VLOOKUP(BE24,$BB24:$BD27,2,FALSE)</f>
        <v>0</v>
      </c>
      <c r="BG24">
        <f>VLOOKUP(BE24,$BB24:$BD27,3,FALSE)</f>
        <v>0</v>
      </c>
      <c r="BH24" t="str">
        <f>IF(AND($BF24=$BF27,$BG27&gt;$BG24),$BE27,$BE24)</f>
        <v>Polen</v>
      </c>
      <c r="BI24">
        <f>VLOOKUP(BH24,$BE24:$BG27,2,FALSE)</f>
        <v>0</v>
      </c>
      <c r="BJ24">
        <f>VLOOKUP(BH24,$BE24:$BG27,3,FALSE)</f>
        <v>0</v>
      </c>
      <c r="BK24">
        <f>VLOOKUP(BH24,$AJ24:$AQ27,6,FALSE)</f>
        <v>0</v>
      </c>
      <c r="BL24" t="str">
        <f>IF(AND($BI24=$BI25,$BJ24=$BJ25,$BK25&gt;$BK24),$BH25,$BH24)</f>
        <v>Polen</v>
      </c>
      <c r="BM24">
        <f>VLOOKUP(BL24,$BH24:$BK27,2,FALSE)</f>
        <v>0</v>
      </c>
      <c r="BN24">
        <f>VLOOKUP(BL24,$BH24:$BK27,3,FALSE)</f>
        <v>0</v>
      </c>
      <c r="BO24">
        <f>VLOOKUP(BL24,$BH24:$BK27,4,FALSE)</f>
        <v>0</v>
      </c>
      <c r="BP24" t="str">
        <f>IF(AND($BM24=$BM26,$BN24=$BN26,$BO26&gt;$BO24),$BL26,$BL24)</f>
        <v>Polen</v>
      </c>
      <c r="BQ24">
        <f>VLOOKUP(BP24,$BL24:$BO27,2,FALSE)</f>
        <v>0</v>
      </c>
      <c r="BR24">
        <f>VLOOKUP(BP24,$BL24:$BO27,3,FALSE)</f>
        <v>0</v>
      </c>
      <c r="BS24">
        <f>VLOOKUP(BP24,$BL24:$BO27,4,FALSE)</f>
        <v>0</v>
      </c>
      <c r="BT24" t="str">
        <f>IF(AND($BQ24=$BQ27,$BR24=$BR27,$BS27&gt;$BS24),$BP27,$BP24)</f>
        <v>Polen</v>
      </c>
      <c r="BU24">
        <f>VLOOKUP(BT24,$BP24:$BS27,2,FALSE)</f>
        <v>0</v>
      </c>
      <c r="BV24">
        <f>VLOOKUP(BT24,$BP24:$BS27,3,FALSE)</f>
        <v>0</v>
      </c>
      <c r="BW24">
        <f>VLOOKUP(BT24,$BP24:$BS27,4,FALSE)</f>
        <v>0</v>
      </c>
      <c r="BX24" t="str">
        <f>BT24</f>
        <v>Polen</v>
      </c>
      <c r="BY24">
        <f>VLOOKUP($BX24,$AJ24:$AQ27,2,FALSE)</f>
        <v>0</v>
      </c>
      <c r="BZ24">
        <f>VLOOKUP($BX24,$AJ24:$AQ27,3,FALSE)</f>
        <v>0</v>
      </c>
      <c r="CA24">
        <f>VLOOKUP($BX24,$AJ24:$AQ27,4,FALSE)</f>
        <v>0</v>
      </c>
      <c r="CB24">
        <f>VLOOKUP($BX24,$AJ24:$AQ27,5,FALSE)</f>
        <v>0</v>
      </c>
      <c r="CC24">
        <f>VLOOKUP($BX24,$AJ24:$AQ27,6,FALSE)</f>
        <v>0</v>
      </c>
      <c r="CD24">
        <f>VLOOKUP($BX24,$AJ24:$AQ27,7,FALSE)</f>
        <v>0</v>
      </c>
      <c r="CE24">
        <f>VLOOKUP($BX24,$AJ24:$AQ27,8,FALSE)</f>
        <v>0</v>
      </c>
    </row>
    <row r="25" spans="1:83" ht="15" customHeight="1" x14ac:dyDescent="0.2">
      <c r="A25" t="str">
        <f>Speelschema!D21</f>
        <v>Duitsland</v>
      </c>
      <c r="B25" s="3">
        <f>Speelschema!E21</f>
        <v>0</v>
      </c>
      <c r="C25" s="3" t="str">
        <f>Speelschema!F21</f>
        <v>-</v>
      </c>
      <c r="D25" s="3">
        <f>Speelschema!G21</f>
        <v>0</v>
      </c>
      <c r="E25" t="str">
        <f>Speelschema!H21</f>
        <v>Oekraïne</v>
      </c>
      <c r="F25">
        <f>COUNTBLANK(Speelschema!E21:'Speelschema'!G21)</f>
        <v>2</v>
      </c>
      <c r="G25">
        <f>IF(AND(F25=0,OR($A25=$G22,$E25=$G22)),1,0)</f>
        <v>0</v>
      </c>
      <c r="H25">
        <f>IF(AND(F25=0,OR(AND($A25=$G22,$B25&gt;$D25),AND($E25=$G22,$D25&gt;$B25))),1,0)</f>
        <v>0</v>
      </c>
      <c r="I25">
        <f t="shared" si="26"/>
        <v>0</v>
      </c>
      <c r="J25">
        <f>IF(AND(F25=0,OR(AND($A25=$G22,$B25&lt;$D25),AND($E25=$G22,$D25&lt;$B25))),1,0)</f>
        <v>0</v>
      </c>
      <c r="K25">
        <f>IF(F25&gt;0,0,IF($A25=$G22,$B25,IF($E25=$G22,$D25,0)))</f>
        <v>0</v>
      </c>
      <c r="L25">
        <f>IF(F25&gt;0,0,IF($A25=$G22,$D25,IF($E25=$G22,$B25,0)))</f>
        <v>0</v>
      </c>
      <c r="M25">
        <f t="shared" si="27"/>
        <v>0</v>
      </c>
      <c r="N25">
        <f>IF(AND(F25=0,OR($A25=$N22,$E25=$N22)),1,0)</f>
        <v>0</v>
      </c>
      <c r="O25">
        <f>IF(AND(F25=0,OR(AND($A25=$N22,$B25&gt;$D25),AND($E25=$N22,$D25&gt;$B25))),1,0)</f>
        <v>0</v>
      </c>
      <c r="P25">
        <f t="shared" si="28"/>
        <v>0</v>
      </c>
      <c r="Q25">
        <f>IF(AND(F25=0,OR(AND($A25=$N22,$B25&lt;$D25),AND($E25=$N22,$D25&lt;$B25))),1,0)</f>
        <v>0</v>
      </c>
      <c r="R25">
        <f>IF(F25&gt;0,0,IF($A25=$N22,$B25,IF($E25=$N22,$D25,0)))</f>
        <v>0</v>
      </c>
      <c r="S25">
        <f>IF(F25&gt;0,0,IF($A25=$N22,$D25,IF($E25=$N22,$B25,0)))</f>
        <v>0</v>
      </c>
      <c r="T25">
        <f t="shared" si="29"/>
        <v>0</v>
      </c>
      <c r="U25">
        <f>IF(AND(F25=0,OR($A25=$U22,$E25=$U22)),1,0)</f>
        <v>0</v>
      </c>
      <c r="V25">
        <f>IF(AND(F25=0,OR(AND($A25=$U22,$B25&gt;$D25),AND($E25=$U22,$D25&gt;$B25))),1,0)</f>
        <v>0</v>
      </c>
      <c r="W25">
        <f t="shared" si="30"/>
        <v>0</v>
      </c>
      <c r="X25">
        <f>IF(AND(F25=0,OR(AND($A25=$U22,$B25&lt;$D25),AND($E25=$U22,$D25&lt;$B25))),1,0)</f>
        <v>0</v>
      </c>
      <c r="Y25">
        <f>IF(F25&gt;0,0,IF($A25=$U22,$B25,IF($E25=$U22,$D25,0)))</f>
        <v>0</v>
      </c>
      <c r="Z25">
        <f>IF(F25&gt;0,0,IF($A25=$U22,$D25,IF($E25=$U22,$B25,0)))</f>
        <v>0</v>
      </c>
      <c r="AA25">
        <f t="shared" si="31"/>
        <v>0</v>
      </c>
      <c r="AB25">
        <f>IF(AND(F25=0,OR($A25=$AB22,$E25=$AB22)),1,0)</f>
        <v>0</v>
      </c>
      <c r="AC25">
        <f>IF(AND(F25=0,OR(AND($A25=$AB22,$B25&gt;$D25),AND($E25=$AB22,$D25&gt;$B25))),1,0)</f>
        <v>0</v>
      </c>
      <c r="AD25">
        <f t="shared" si="32"/>
        <v>0</v>
      </c>
      <c r="AE25">
        <f>IF(AND(F25=0,OR(AND($A25=$AB22,$B25&lt;$D25),AND($E25=$AB22,$D25&lt;$B25))),1,0)</f>
        <v>0</v>
      </c>
      <c r="AF25">
        <f>IF(F25&gt;0,0,IF($A25=$AB22,$B25,IF($E25=$AB22,$D25,0)))</f>
        <v>0</v>
      </c>
      <c r="AG25">
        <f>IF(F25&gt;0,0,IF($A25=$AB22,$D25,IF($E25=$AB22,$B25,0)))</f>
        <v>0</v>
      </c>
      <c r="AH25">
        <f t="shared" si="33"/>
        <v>0</v>
      </c>
      <c r="AJ25" t="str">
        <f>N22</f>
        <v>Noord-Ierland</v>
      </c>
      <c r="AK25">
        <f t="shared" ref="AK25:AQ25" si="35">N30</f>
        <v>0</v>
      </c>
      <c r="AL25">
        <f t="shared" si="35"/>
        <v>0</v>
      </c>
      <c r="AM25">
        <f t="shared" si="35"/>
        <v>0</v>
      </c>
      <c r="AN25">
        <f t="shared" si="35"/>
        <v>0</v>
      </c>
      <c r="AO25">
        <f t="shared" si="35"/>
        <v>0</v>
      </c>
      <c r="AP25">
        <f t="shared" si="35"/>
        <v>0</v>
      </c>
      <c r="AQ25">
        <f t="shared" si="35"/>
        <v>0</v>
      </c>
      <c r="AS25" t="str">
        <f>IF($AQ25&lt;=$AQ24,$AJ25,$AJ24)</f>
        <v>Noord-Ierland</v>
      </c>
      <c r="AT25">
        <f>VLOOKUP(AS25,$AJ24:$AQ27,8,FALSE)</f>
        <v>0</v>
      </c>
      <c r="AU25" t="str">
        <f>IF($AT25&gt;=$AT27,$AS25,$AS27)</f>
        <v>Noord-Ierland</v>
      </c>
      <c r="AV25">
        <f>VLOOKUP(AU25,$AS24:$AT27,2,FALSE)</f>
        <v>0</v>
      </c>
      <c r="AW25" t="str">
        <f>IF($AV25&gt;=$AV26,$AU25,$AU26)</f>
        <v>Noord-Ierland</v>
      </c>
      <c r="AX25">
        <f>VLOOKUP(AW25,$AU24:$AV27,2,FALSE)</f>
        <v>0</v>
      </c>
      <c r="AY25">
        <f>VLOOKUP(AW25,$AJ24:$AQ27,6,FALSE)</f>
        <v>0</v>
      </c>
      <c r="AZ25">
        <f>VLOOKUP(AW25,$AJ24:$AQ27,7,FALSE)</f>
        <v>0</v>
      </c>
      <c r="BA25">
        <f>AY25-AZ25</f>
        <v>0</v>
      </c>
      <c r="BB25" t="str">
        <f>IF(AND($AX24=$AX25,$BA25&gt;$BA24),$AW24,$AW25)</f>
        <v>Noord-Ierland</v>
      </c>
      <c r="BC25">
        <f>VLOOKUP(BB25,$AW24:$BA27,2,FALSE)</f>
        <v>0</v>
      </c>
      <c r="BD25">
        <f>VLOOKUP(BB25,$AW24:$BA27,5,FALSE)</f>
        <v>0</v>
      </c>
      <c r="BE25" t="str">
        <f>IF(AND($BC25=$BC27,$BD27&gt;$BD25),$BB27,$BB25)</f>
        <v>Noord-Ierland</v>
      </c>
      <c r="BF25">
        <f>VLOOKUP(BE25,$BB24:$BD27,2,FALSE)</f>
        <v>0</v>
      </c>
      <c r="BG25">
        <f>VLOOKUP(BE25,$BB24:$BD27,3,FALSE)</f>
        <v>0</v>
      </c>
      <c r="BH25" t="str">
        <f>IF(AND($BF25=$BF26,$BG26&gt;$BG25),$BE26,$BE25)</f>
        <v>Noord-Ierland</v>
      </c>
      <c r="BI25">
        <f>VLOOKUP(BH25,$BE24:$BG27,2,FALSE)</f>
        <v>0</v>
      </c>
      <c r="BJ25">
        <f>VLOOKUP(BH25,$BE24:$BG27,3,FALSE)</f>
        <v>0</v>
      </c>
      <c r="BK25">
        <f>VLOOKUP(BH25,$AJ24:$AQ27,6,FALSE)</f>
        <v>0</v>
      </c>
      <c r="BL25" t="str">
        <f>IF(AND($BI24=$BI25,$BJ24=$BJ25,$BK25&gt;$BK24),$BH24,$BH25)</f>
        <v>Noord-Ierland</v>
      </c>
      <c r="BM25">
        <f>VLOOKUP(BL25,$BH24:$BK27,2,FALSE)</f>
        <v>0</v>
      </c>
      <c r="BN25">
        <f>VLOOKUP(BL25,$BH24:$BK27,3,FALSE)</f>
        <v>0</v>
      </c>
      <c r="BO25">
        <f>VLOOKUP(BL25,$BH24:$BK27,4,FALSE)</f>
        <v>0</v>
      </c>
      <c r="BP25" t="str">
        <f>IF(AND($BM25=$BM27,$BN25=$BN27,$BO27&gt;$BO25),$BL27,$BL25)</f>
        <v>Noord-Ierland</v>
      </c>
      <c r="BQ25">
        <f>VLOOKUP(BP25,$BL24:$BO27,2,FALSE)</f>
        <v>0</v>
      </c>
      <c r="BR25">
        <f>VLOOKUP(BP25,$BL24:$BO27,3,FALSE)</f>
        <v>0</v>
      </c>
      <c r="BS25">
        <f>VLOOKUP(BP25,$BL24:$BO27,4,FALSE)</f>
        <v>0</v>
      </c>
      <c r="BT25" t="str">
        <f>IF(AND($BQ25=$BQ26,$BR25=$BR26,$BS26&gt;$BS25),$BP26,$BP25)</f>
        <v>Noord-Ierland</v>
      </c>
      <c r="BU25">
        <f>VLOOKUP(BT25,$BP24:$BS27,2,FALSE)</f>
        <v>0</v>
      </c>
      <c r="BV25">
        <f>VLOOKUP(BT25,$BP24:$BS27,3,FALSE)</f>
        <v>0</v>
      </c>
      <c r="BW25">
        <f>VLOOKUP(BT25,$BP24:$BS27,4,FALSE)</f>
        <v>0</v>
      </c>
      <c r="BX25" t="str">
        <f>BT25</f>
        <v>Noord-Ierland</v>
      </c>
      <c r="BY25">
        <f>VLOOKUP($BX25,$AJ24:$AQ27,2,FALSE)</f>
        <v>0</v>
      </c>
      <c r="BZ25">
        <f>VLOOKUP($BX25,$AJ24:$AQ27,3,FALSE)</f>
        <v>0</v>
      </c>
      <c r="CA25">
        <f>VLOOKUP($BX25,$AJ24:$AQ27,4,FALSE)</f>
        <v>0</v>
      </c>
      <c r="CB25">
        <f>VLOOKUP($BX25,$AJ24:$AQ27,5,FALSE)</f>
        <v>0</v>
      </c>
      <c r="CC25">
        <f>VLOOKUP($BX25,$AJ24:$AQ27,6,FALSE)</f>
        <v>0</v>
      </c>
      <c r="CD25">
        <f>VLOOKUP($BX25,$AJ24:$AQ27,7,FALSE)</f>
        <v>0</v>
      </c>
      <c r="CE25">
        <f>VLOOKUP($BX25,$AJ24:$AQ27,8,FALSE)</f>
        <v>0</v>
      </c>
    </row>
    <row r="26" spans="1:83" ht="15" customHeight="1" x14ac:dyDescent="0.2">
      <c r="A26" t="str">
        <f>Speelschema!D22</f>
        <v>Oekraïne</v>
      </c>
      <c r="B26" s="3">
        <f>Speelschema!E22</f>
        <v>0</v>
      </c>
      <c r="C26" s="3" t="str">
        <f>Speelschema!F22</f>
        <v>-</v>
      </c>
      <c r="D26" s="3">
        <f>Speelschema!G22</f>
        <v>0</v>
      </c>
      <c r="E26" t="str">
        <f>Speelschema!H22</f>
        <v>Noord-Ierland</v>
      </c>
      <c r="F26">
        <f>COUNTBLANK(Speelschema!E22:'Speelschema'!G22)</f>
        <v>2</v>
      </c>
      <c r="G26">
        <f>IF(AND(F26=0,OR($A26=$G22,$E26=$G22)),1,0)</f>
        <v>0</v>
      </c>
      <c r="H26">
        <f>IF(AND(F26=0,OR(AND($A26=$G22,$B26&gt;$D26),AND($E26=$G22,$D26&gt;$B26))),1,0)</f>
        <v>0</v>
      </c>
      <c r="I26">
        <f t="shared" si="26"/>
        <v>0</v>
      </c>
      <c r="J26">
        <f>IF(AND(F26=0,OR(AND($A26=$G22,$B26&lt;$D26),AND($E26=$G22,$D26&lt;$B26))),1,0)</f>
        <v>0</v>
      </c>
      <c r="K26">
        <f>IF(F26&gt;0,0,IF($A26=$G22,$B26,IF($E26=$G22,$D26,0)))</f>
        <v>0</v>
      </c>
      <c r="L26">
        <f>IF(F26&gt;0,0,IF($A26=$G22,$D26,IF($E26=$G22,$B26,0)))</f>
        <v>0</v>
      </c>
      <c r="M26">
        <f t="shared" si="27"/>
        <v>0</v>
      </c>
      <c r="N26">
        <f>IF(AND(F26=0,OR($A26=$N22,$E26=$N22)),1,0)</f>
        <v>0</v>
      </c>
      <c r="O26">
        <f>IF(AND(F26=0,OR(AND($A26=$N22,$B26&gt;$D26),AND($E26=$N22,$D26&gt;$B26))),1,0)</f>
        <v>0</v>
      </c>
      <c r="P26">
        <f t="shared" si="28"/>
        <v>0</v>
      </c>
      <c r="Q26">
        <f>IF(AND(F26=0,OR(AND($A26=$N22,$B26&lt;$D26),AND($E26=$N22,$D26&lt;$B26))),1,0)</f>
        <v>0</v>
      </c>
      <c r="R26">
        <f>IF(F26&gt;0,0,IF($A26=$N22,$B26,IF($E26=$N22,$D26,0)))</f>
        <v>0</v>
      </c>
      <c r="S26">
        <f>IF(F26&gt;0,0,IF($A26=$N22,$D26,IF($E26=$N22,$B26,0)))</f>
        <v>0</v>
      </c>
      <c r="T26">
        <f t="shared" si="29"/>
        <v>0</v>
      </c>
      <c r="U26">
        <f>IF(AND(F26=0,OR($A26=$U22,$E26=$U22)),1,0)</f>
        <v>0</v>
      </c>
      <c r="V26">
        <f>IF(AND(F26=0,OR(AND($A26=$U22,$B26&gt;$D26),AND($E26=$U22,$D26&gt;$B26))),1,0)</f>
        <v>0</v>
      </c>
      <c r="W26">
        <f t="shared" si="30"/>
        <v>0</v>
      </c>
      <c r="X26">
        <f>IF(AND(F26=0,OR(AND($A26=$U22,$B26&lt;$D26),AND($E26=$U22,$D26&lt;$B26))),1,0)</f>
        <v>0</v>
      </c>
      <c r="Y26">
        <f>IF(F26&gt;0,0,IF($A26=$U22,$B26,IF($E26=$U22,$D26,0)))</f>
        <v>0</v>
      </c>
      <c r="Z26">
        <f>IF(F26&gt;0,0,IF($A26=$U22,$D26,IF($E26=$U22,$B26,0)))</f>
        <v>0</v>
      </c>
      <c r="AA26">
        <f t="shared" si="31"/>
        <v>0</v>
      </c>
      <c r="AB26">
        <f>IF(AND(F26=0,OR($A26=$AB22,$E26=$AB22)),1,0)</f>
        <v>0</v>
      </c>
      <c r="AC26">
        <f>IF(AND(F26=0,OR(AND($A26=$AB22,$B26&gt;$D26),AND($E26=$AB22,$D26&gt;$B26))),1,0)</f>
        <v>0</v>
      </c>
      <c r="AD26">
        <f t="shared" si="32"/>
        <v>0</v>
      </c>
      <c r="AE26">
        <f>IF(AND(F26=0,OR(AND($A26=$AB22,$B26&lt;$D26),AND($E26=$AB22,$D26&lt;$B26))),1,0)</f>
        <v>0</v>
      </c>
      <c r="AF26">
        <f>IF(F26&gt;0,0,IF($A26=$AB22,$B26,IF($E26=$AB22,$D26,0)))</f>
        <v>0</v>
      </c>
      <c r="AG26">
        <f>IF(F26&gt;0,0,IF($A26=$AB22,$D26,IF($E26=$AB22,$B26,0)))</f>
        <v>0</v>
      </c>
      <c r="AH26">
        <f t="shared" si="33"/>
        <v>0</v>
      </c>
      <c r="AJ26" t="str">
        <f>U22</f>
        <v>Duitsland</v>
      </c>
      <c r="AK26">
        <f t="shared" ref="AK26:AQ26" si="36">U30</f>
        <v>0</v>
      </c>
      <c r="AL26">
        <f t="shared" si="36"/>
        <v>0</v>
      </c>
      <c r="AM26">
        <f t="shared" si="36"/>
        <v>0</v>
      </c>
      <c r="AN26">
        <f t="shared" si="36"/>
        <v>0</v>
      </c>
      <c r="AO26">
        <f t="shared" si="36"/>
        <v>0</v>
      </c>
      <c r="AP26">
        <f t="shared" si="36"/>
        <v>0</v>
      </c>
      <c r="AQ26">
        <f t="shared" si="36"/>
        <v>0</v>
      </c>
      <c r="AS26" t="str">
        <f>IF($AQ26&gt;=$AQ27,$AJ26,$AJ27)</f>
        <v>Duitsland</v>
      </c>
      <c r="AT26">
        <f>VLOOKUP(AS26,$AJ24:$AQ27,8,FALSE)</f>
        <v>0</v>
      </c>
      <c r="AU26" t="str">
        <f>IF($AT26&lt;=$AT24,$AS26,$AS24)</f>
        <v>Duitsland</v>
      </c>
      <c r="AV26">
        <f>VLOOKUP(AU26,$AS24:$AT27,2,FALSE)</f>
        <v>0</v>
      </c>
      <c r="AW26" t="str">
        <f>IF($AV26&lt;=$AV25,$AU26,$AU25)</f>
        <v>Duitsland</v>
      </c>
      <c r="AX26">
        <f>VLOOKUP(AW26,$AU24:$AV27,2,FALSE)</f>
        <v>0</v>
      </c>
      <c r="AY26">
        <f>VLOOKUP(AW26,$AJ24:$AQ27,6,FALSE)</f>
        <v>0</v>
      </c>
      <c r="AZ26">
        <f>VLOOKUP(AW26,$AJ24:$AQ27,7,FALSE)</f>
        <v>0</v>
      </c>
      <c r="BA26">
        <f>AY26-AZ26</f>
        <v>0</v>
      </c>
      <c r="BB26" t="str">
        <f>IF(AND($AX26=$AX27,$BA27&gt;$BA26),$AW27,$AW26)</f>
        <v>Duitsland</v>
      </c>
      <c r="BC26">
        <f>VLOOKUP(BB26,$AW24:$BA27,2,FALSE)</f>
        <v>0</v>
      </c>
      <c r="BD26">
        <f>VLOOKUP(BB26,$AW24:$BA27,5,FALSE)</f>
        <v>0</v>
      </c>
      <c r="BE26" t="str">
        <f>IF(AND($BC24=$BC26,$BD26&gt;$BD24),$BB24,$BB26)</f>
        <v>Duitsland</v>
      </c>
      <c r="BF26">
        <f>VLOOKUP(BE26,$BB24:$BD27,2,FALSE)</f>
        <v>0</v>
      </c>
      <c r="BG26">
        <f>VLOOKUP(BE26,$BB24:$BD27,3,FALSE)</f>
        <v>0</v>
      </c>
      <c r="BH26" t="str">
        <f>IF(AND($BF25=$BF26,$BG26&gt;$BG25),$BE25,$BE26)</f>
        <v>Duitsland</v>
      </c>
      <c r="BI26">
        <f>VLOOKUP(BH26,$BE24:$BG27,2,FALSE)</f>
        <v>0</v>
      </c>
      <c r="BJ26">
        <f>VLOOKUP(BH26,$BE24:$BG27,3,FALSE)</f>
        <v>0</v>
      </c>
      <c r="BK26">
        <f>VLOOKUP(BH26,$AJ24:$AQ27,6,FALSE)</f>
        <v>0</v>
      </c>
      <c r="BL26" t="str">
        <f>IF(AND($BI26=$BI27,$BJ26=$BJ27,$BK27&gt;$BK26),$BH27,$BH26)</f>
        <v>Duitsland</v>
      </c>
      <c r="BM26">
        <f>VLOOKUP(BL26,$BH24:$BK27,2,FALSE)</f>
        <v>0</v>
      </c>
      <c r="BN26">
        <f>VLOOKUP(BL26,$BH24:$BK27,3,FALSE)</f>
        <v>0</v>
      </c>
      <c r="BO26">
        <f>VLOOKUP(BL26,$BH24:$BK27,4,FALSE)</f>
        <v>0</v>
      </c>
      <c r="BP26" t="str">
        <f>IF(AND($BM24=$BM26,$BN24=$BN26,$BO26&gt;$BO24),$BL24,$BL26)</f>
        <v>Duitsland</v>
      </c>
      <c r="BQ26">
        <f>VLOOKUP(BP26,$BL24:$BO27,2,FALSE)</f>
        <v>0</v>
      </c>
      <c r="BR26">
        <f>VLOOKUP(BP26,$BL24:$BO27,3,FALSE)</f>
        <v>0</v>
      </c>
      <c r="BS26">
        <f>VLOOKUP(BP26,$BL24:$BO27,4,FALSE)</f>
        <v>0</v>
      </c>
      <c r="BT26" t="str">
        <f>IF(AND($BQ25=$BQ26,$BR25=$BR26,$BS26&gt;$BS25),$BP25,$BP26)</f>
        <v>Duitsland</v>
      </c>
      <c r="BU26">
        <f>VLOOKUP(BT26,$BP24:$BS27,2,FALSE)</f>
        <v>0</v>
      </c>
      <c r="BV26">
        <f>VLOOKUP(BT26,$BP24:$BS27,3,FALSE)</f>
        <v>0</v>
      </c>
      <c r="BW26">
        <f>VLOOKUP(BT26,$BP24:$BS27,4,FALSE)</f>
        <v>0</v>
      </c>
      <c r="BX26" t="str">
        <f>BT26</f>
        <v>Duitsland</v>
      </c>
      <c r="BY26">
        <f>VLOOKUP($BX26,$AJ24:$AQ27,2,FALSE)</f>
        <v>0</v>
      </c>
      <c r="BZ26">
        <f>VLOOKUP($BX26,$AJ24:$AQ27,3,FALSE)</f>
        <v>0</v>
      </c>
      <c r="CA26">
        <f>VLOOKUP($BX26,$AJ24:$AQ27,4,FALSE)</f>
        <v>0</v>
      </c>
      <c r="CB26">
        <f>VLOOKUP($BX26,$AJ24:$AQ27,5,FALSE)</f>
        <v>0</v>
      </c>
      <c r="CC26">
        <f>VLOOKUP($BX26,$AJ24:$AQ27,6,FALSE)</f>
        <v>0</v>
      </c>
      <c r="CD26">
        <f>VLOOKUP($BX26,$AJ24:$AQ27,7,FALSE)</f>
        <v>0</v>
      </c>
      <c r="CE26">
        <f>VLOOKUP($BX26,$AJ24:$AQ27,8,FALSE)</f>
        <v>0</v>
      </c>
    </row>
    <row r="27" spans="1:83" ht="15" customHeight="1" x14ac:dyDescent="0.2">
      <c r="A27" t="str">
        <f>Speelschema!D23</f>
        <v>Duitsland</v>
      </c>
      <c r="B27" s="3">
        <f>Speelschema!E23</f>
        <v>0</v>
      </c>
      <c r="C27" s="3" t="str">
        <f>Speelschema!F23</f>
        <v>-</v>
      </c>
      <c r="D27" s="3">
        <f>Speelschema!G23</f>
        <v>0</v>
      </c>
      <c r="E27" t="str">
        <f>Speelschema!H23</f>
        <v>Polen</v>
      </c>
      <c r="F27">
        <f>COUNTBLANK(Speelschema!E23:'Speelschema'!G23)</f>
        <v>2</v>
      </c>
      <c r="G27">
        <f>IF(AND(F27=0,OR($A27=$G22,$E27=$G22)),1,0)</f>
        <v>0</v>
      </c>
      <c r="H27">
        <f>IF(AND(F27=0,OR(AND($A27=$G22,$B27&gt;$D27),AND($E27=$G22,$D27&gt;$B27))),1,0)</f>
        <v>0</v>
      </c>
      <c r="I27">
        <f t="shared" si="26"/>
        <v>0</v>
      </c>
      <c r="J27">
        <f>IF(AND(F27=0,OR(AND($A27=$G22,$B27&lt;$D27),AND($E27=$G22,$D27&lt;$B27))),1,0)</f>
        <v>0</v>
      </c>
      <c r="K27">
        <f>IF(F27&gt;0,0,IF($A27=$G22,$B27,IF($E27=$G22,$D27,0)))</f>
        <v>0</v>
      </c>
      <c r="L27">
        <f>IF(F27&gt;0,0,IF($A27=$G22,$D27,IF($E27=$G22,$B27,0)))</f>
        <v>0</v>
      </c>
      <c r="M27">
        <f t="shared" si="27"/>
        <v>0</v>
      </c>
      <c r="N27">
        <f>IF(AND(F27=0,OR($A27=$N22,$E27=$N22)),1,0)</f>
        <v>0</v>
      </c>
      <c r="O27">
        <f>IF(AND(F27=0,OR(AND($A27=$N22,$B27&gt;$D27),AND($E27=$N22,$D27&gt;$B27))),1,0)</f>
        <v>0</v>
      </c>
      <c r="P27">
        <f t="shared" si="28"/>
        <v>0</v>
      </c>
      <c r="Q27">
        <f>IF(AND(F27=0,OR(AND($A27=$N22,$B27&lt;$D27),AND($E27=$N22,$D27&lt;$B27))),1,0)</f>
        <v>0</v>
      </c>
      <c r="R27">
        <f>IF(F27&gt;0,0,IF($A27=$N22,$B27,IF($E27=$N22,$D27,0)))</f>
        <v>0</v>
      </c>
      <c r="S27">
        <f>IF(F27&gt;0,0,IF($A27=$N22,$D27,IF($E27=$N22,$B27,0)))</f>
        <v>0</v>
      </c>
      <c r="T27">
        <f t="shared" si="29"/>
        <v>0</v>
      </c>
      <c r="U27">
        <f>IF(AND(F27=0,OR($A27=$U22,$E27=$U22)),1,0)</f>
        <v>0</v>
      </c>
      <c r="V27">
        <f>IF(AND(F27=0,OR(AND($A27=$U22,$B27&gt;$D27),AND($E27=$U22,$D27&gt;$B27))),1,0)</f>
        <v>0</v>
      </c>
      <c r="W27">
        <f t="shared" si="30"/>
        <v>0</v>
      </c>
      <c r="X27">
        <f>IF(AND(F27=0,OR(AND($A27=$U22,$B27&lt;$D27),AND($E27=$U22,$D27&lt;$B27))),1,0)</f>
        <v>0</v>
      </c>
      <c r="Y27">
        <f>IF(F27&gt;0,0,IF($A27=$U22,$B27,IF($E27=$U22,$D27,0)))</f>
        <v>0</v>
      </c>
      <c r="Z27">
        <f>IF(F27&gt;0,0,IF($A27=$U22,$D27,IF($E27=$U22,$B27,0)))</f>
        <v>0</v>
      </c>
      <c r="AA27">
        <f t="shared" si="31"/>
        <v>0</v>
      </c>
      <c r="AB27">
        <f>IF(AND(F27=0,OR($A27=$AB22,$E27=$AB22)),1,0)</f>
        <v>0</v>
      </c>
      <c r="AC27">
        <f>IF(AND(F27=0,OR(AND($A27=$AB22,$B27&gt;$D27),AND($E27=$AB22,$D27&gt;$B27))),1,0)</f>
        <v>0</v>
      </c>
      <c r="AD27">
        <f t="shared" si="32"/>
        <v>0</v>
      </c>
      <c r="AE27">
        <f>IF(AND(F27=0,OR(AND($A27=$AB22,$B27&lt;$D27),AND($E27=$AB22,$D27&lt;$B27))),1,0)</f>
        <v>0</v>
      </c>
      <c r="AF27">
        <f>IF(F27&gt;0,0,IF($A27=$AB22,$B27,IF($E27=$AB22,$D27,0)))</f>
        <v>0</v>
      </c>
      <c r="AG27">
        <f>IF(F27&gt;0,0,IF($A27=$AB22,$D27,IF($E27=$AB22,$B27,0)))</f>
        <v>0</v>
      </c>
      <c r="AH27">
        <f t="shared" si="33"/>
        <v>0</v>
      </c>
      <c r="AJ27" t="str">
        <f>AB22</f>
        <v>Oekraïne</v>
      </c>
      <c r="AK27">
        <f t="shared" ref="AK27:AQ27" si="37">AB30</f>
        <v>0</v>
      </c>
      <c r="AL27">
        <f t="shared" si="37"/>
        <v>0</v>
      </c>
      <c r="AM27">
        <f t="shared" si="37"/>
        <v>0</v>
      </c>
      <c r="AN27">
        <f t="shared" si="37"/>
        <v>0</v>
      </c>
      <c r="AO27">
        <f t="shared" si="37"/>
        <v>0</v>
      </c>
      <c r="AP27">
        <f t="shared" si="37"/>
        <v>0</v>
      </c>
      <c r="AQ27">
        <f t="shared" si="37"/>
        <v>0</v>
      </c>
      <c r="AS27" t="str">
        <f>IF($AQ27&lt;=$AQ26,$AJ27,$AJ26)</f>
        <v>Oekraïne</v>
      </c>
      <c r="AT27">
        <f>VLOOKUP(AS27,$AJ24:$AQ27,8,FALSE)</f>
        <v>0</v>
      </c>
      <c r="AU27" t="str">
        <f>IF($AT27&lt;=$AT25,$AS27,$AS25)</f>
        <v>Oekraïne</v>
      </c>
      <c r="AV27">
        <f>VLOOKUP(AU27,$AS24:$AT27,2,FALSE)</f>
        <v>0</v>
      </c>
      <c r="AW27" t="str">
        <f>IF($AV27&lt;=$AV24,$AU27,$AU24)</f>
        <v>Oekraïne</v>
      </c>
      <c r="AX27">
        <f>VLOOKUP(AW27,$AU24:$AV27,2,FALSE)</f>
        <v>0</v>
      </c>
      <c r="AY27">
        <f>VLOOKUP(AW27,$AJ24:$AQ27,6,FALSE)</f>
        <v>0</v>
      </c>
      <c r="AZ27">
        <f>VLOOKUP(AW27,$AJ24:$AQ27,7,FALSE)</f>
        <v>0</v>
      </c>
      <c r="BA27">
        <f>AY27-AZ27</f>
        <v>0</v>
      </c>
      <c r="BB27" t="str">
        <f>IF(AND($AX26=$AX27,$BA27&gt;$BA26),$AW26,$AW27)</f>
        <v>Oekraïne</v>
      </c>
      <c r="BC27">
        <f>VLOOKUP(BB27,$AW24:$BA27,2,FALSE)</f>
        <v>0</v>
      </c>
      <c r="BD27">
        <f>VLOOKUP(BB27,$AW24:$BA27,5,FALSE)</f>
        <v>0</v>
      </c>
      <c r="BE27" t="str">
        <f>IF(AND($BC25=$BC27,$BD27&gt;$BD25),$BB25,$BB27)</f>
        <v>Oekraïne</v>
      </c>
      <c r="BF27">
        <f>VLOOKUP(BE27,$BB24:$BD27,2,FALSE)</f>
        <v>0</v>
      </c>
      <c r="BG27">
        <f>VLOOKUP(BE27,$BB24:$BD27,3,FALSE)</f>
        <v>0</v>
      </c>
      <c r="BH27" t="str">
        <f>IF(AND($BF24=$BF27,$BG27&gt;$BG24),$BE24,$BE27)</f>
        <v>Oekraïne</v>
      </c>
      <c r="BI27">
        <f>VLOOKUP(BH27,$BE24:$BG27,2,FALSE)</f>
        <v>0</v>
      </c>
      <c r="BJ27">
        <f>VLOOKUP(BH27,$BE24:$BG27,3,FALSE)</f>
        <v>0</v>
      </c>
      <c r="BK27">
        <f>VLOOKUP(BH27,$AJ24:$AQ27,6,FALSE)</f>
        <v>0</v>
      </c>
      <c r="BL27" t="str">
        <f>IF(AND($BI26=$BI27,$BJ26=$BJ27,$BK27&gt;$BK26),$BH26,$BH27)</f>
        <v>Oekraïne</v>
      </c>
      <c r="BM27">
        <f>VLOOKUP(BL27,$BH24:$BK27,2,FALSE)</f>
        <v>0</v>
      </c>
      <c r="BN27">
        <f>VLOOKUP(BL27,$BH24:$BK27,3,FALSE)</f>
        <v>0</v>
      </c>
      <c r="BO27">
        <f>VLOOKUP(BL27,$BH24:$BK27,4,FALSE)</f>
        <v>0</v>
      </c>
      <c r="BP27" t="str">
        <f>IF(AND($BM25=$BM27,$BN25=$BN27,$BO27&gt;$BO25),$BL25,$BL27)</f>
        <v>Oekraïne</v>
      </c>
      <c r="BQ27">
        <f>VLOOKUP(BP27,$BL24:$BO27,2,FALSE)</f>
        <v>0</v>
      </c>
      <c r="BR27">
        <f>VLOOKUP(BP27,$BL24:$BO27,3,FALSE)</f>
        <v>0</v>
      </c>
      <c r="BS27">
        <f>VLOOKUP(BP27,$BL24:$BO27,4,FALSE)</f>
        <v>0</v>
      </c>
      <c r="BT27" t="str">
        <f>IF(AND($BQ24=$BQ27,$BR24=$BR27,$BS27&gt;$BS24),$BP24,$BP27)</f>
        <v>Oekraïne</v>
      </c>
      <c r="BU27">
        <f>VLOOKUP(BT27,$BP24:$BS27,2,FALSE)</f>
        <v>0</v>
      </c>
      <c r="BV27">
        <f>VLOOKUP(BT27,$BP24:$BS27,3,FALSE)</f>
        <v>0</v>
      </c>
      <c r="BW27">
        <f>VLOOKUP(BT27,$BP24:$BS27,4,FALSE)</f>
        <v>0</v>
      </c>
      <c r="BX27" t="str">
        <f>BT27</f>
        <v>Oekraïne</v>
      </c>
      <c r="BY27">
        <f>VLOOKUP($BX27,$AJ24:$AQ27,2,FALSE)</f>
        <v>0</v>
      </c>
      <c r="BZ27">
        <f>VLOOKUP($BX27,$AJ24:$AQ27,3,FALSE)</f>
        <v>0</v>
      </c>
      <c r="CA27">
        <f>VLOOKUP($BX27,$AJ24:$AQ27,4,FALSE)</f>
        <v>0</v>
      </c>
      <c r="CB27">
        <f>VLOOKUP($BX27,$AJ24:$AQ27,5,FALSE)</f>
        <v>0</v>
      </c>
      <c r="CC27">
        <f>VLOOKUP($BX27,$AJ24:$AQ27,6,FALSE)</f>
        <v>0</v>
      </c>
      <c r="CD27">
        <f>VLOOKUP($BX27,$AJ24:$AQ27,7,FALSE)</f>
        <v>0</v>
      </c>
      <c r="CE27">
        <f>VLOOKUP($BX27,$AJ24:$AQ27,8,FALSE)</f>
        <v>0</v>
      </c>
    </row>
    <row r="28" spans="1:83" ht="15" customHeight="1" x14ac:dyDescent="0.2">
      <c r="A28" t="str">
        <f>Speelschema!D24</f>
        <v>Oekraïne</v>
      </c>
      <c r="B28" s="3">
        <f>Speelschema!E24</f>
        <v>0</v>
      </c>
      <c r="C28" s="3" t="str">
        <f>Speelschema!F24</f>
        <v>-</v>
      </c>
      <c r="D28" s="3">
        <f>Speelschema!G24</f>
        <v>0</v>
      </c>
      <c r="E28" t="str">
        <f>Speelschema!H24</f>
        <v>Polen</v>
      </c>
      <c r="F28">
        <f>COUNTBLANK(Speelschema!E24:'Speelschema'!G24)</f>
        <v>2</v>
      </c>
      <c r="G28">
        <f>IF(AND(F28=0,OR($A28=$G22,$E28=$G22)),1,0)</f>
        <v>0</v>
      </c>
      <c r="H28">
        <f>IF(AND(F28=0,OR(AND($A28=$G22,$B28&gt;$D28),AND($E28=$G22,$D28&gt;$B28))),1,0)</f>
        <v>0</v>
      </c>
      <c r="I28">
        <f t="shared" si="26"/>
        <v>0</v>
      </c>
      <c r="J28">
        <f>IF(AND(F28=0,OR(AND($A28=$G22,$B28&lt;$D28),AND($E28=$G22,$D28&lt;$B28))),1,0)</f>
        <v>0</v>
      </c>
      <c r="K28">
        <f>IF(F28&gt;0,0,IF($A28=$G22,$B28,IF($E28=$G22,$D28,0)))</f>
        <v>0</v>
      </c>
      <c r="L28">
        <f>IF(F28&gt;0,0,IF($A28=$G22,$D28,IF($E28=$G22,$B28,0)))</f>
        <v>0</v>
      </c>
      <c r="M28">
        <f t="shared" si="27"/>
        <v>0</v>
      </c>
      <c r="N28">
        <f>IF(AND(F28=0,OR($A28=$N22,$E28=$N22)),1,0)</f>
        <v>0</v>
      </c>
      <c r="O28">
        <f>IF(AND(F28=0,OR(AND($A28=$N22,$B28&gt;$D28),AND($E28=$N22,$D28&gt;$B28))),1,0)</f>
        <v>0</v>
      </c>
      <c r="P28">
        <f t="shared" si="28"/>
        <v>0</v>
      </c>
      <c r="Q28">
        <f>IF(AND(F28=0,OR(AND($A28=$N22,$B28&lt;$D28),AND($E28=$N22,$D28&lt;$B28))),1,0)</f>
        <v>0</v>
      </c>
      <c r="R28">
        <f>IF(F28&gt;0,0,IF($A28=$N22,$B28,IF($E28=$N22,$D28,0)))</f>
        <v>0</v>
      </c>
      <c r="S28">
        <f>IF(F28&gt;0,0,IF($A28=$N22,$D28,IF($E28=$N22,$B28,0)))</f>
        <v>0</v>
      </c>
      <c r="T28">
        <f t="shared" si="29"/>
        <v>0</v>
      </c>
      <c r="U28">
        <f>IF(AND(F28=0,OR($A28=$U22,$E28=$U22)),1,0)</f>
        <v>0</v>
      </c>
      <c r="V28">
        <f>IF(AND(F28=0,OR(AND($A28=$U22,$B28&gt;$D28),AND($E28=$U22,$D28&gt;$B28))),1,0)</f>
        <v>0</v>
      </c>
      <c r="W28">
        <f t="shared" si="30"/>
        <v>0</v>
      </c>
      <c r="X28">
        <f>IF(AND(F28=0,OR(AND($A28=$U22,$B28&lt;$D28),AND($E28=$U22,$D28&lt;$B28))),1,0)</f>
        <v>0</v>
      </c>
      <c r="Y28">
        <f>IF(F28&gt;0,0,IF($A28=$U22,$B28,IF($E28=$U22,$D28,0)))</f>
        <v>0</v>
      </c>
      <c r="Z28">
        <f>IF(F28&gt;0,0,IF($A28=$U22,$D28,IF($E28=$U22,$B28,0)))</f>
        <v>0</v>
      </c>
      <c r="AA28">
        <f t="shared" si="31"/>
        <v>0</v>
      </c>
      <c r="AB28">
        <f>IF(AND(F28=0,OR($A28=$AB22,$E28=$AB22)),1,0)</f>
        <v>0</v>
      </c>
      <c r="AC28">
        <f>IF(AND(F28=0,OR(AND($A28=$AB22,$B28&gt;$D28),AND($E28=$AB22,$D28&gt;$B28))),1,0)</f>
        <v>0</v>
      </c>
      <c r="AD28">
        <f t="shared" si="32"/>
        <v>0</v>
      </c>
      <c r="AE28">
        <f>IF(AND(F28=0,OR(AND($A28=$AB22,$B28&lt;$D28),AND($E28=$AB22,$D28&lt;$B28))),1,0)</f>
        <v>0</v>
      </c>
      <c r="AF28">
        <f>IF(F28&gt;0,0,IF($A28=$AB22,$B28,IF($E28=$AB22,$D28,0)))</f>
        <v>0</v>
      </c>
      <c r="AG28">
        <f>IF(F28&gt;0,0,IF($A28=$AB22,$D28,IF($E28=$AB22,$B28,0)))</f>
        <v>0</v>
      </c>
      <c r="AH28">
        <f t="shared" si="33"/>
        <v>0</v>
      </c>
    </row>
    <row r="29" spans="1:83" ht="15" customHeight="1" x14ac:dyDescent="0.2">
      <c r="A29" t="str">
        <f>Speelschema!D25</f>
        <v>Duitsland</v>
      </c>
      <c r="B29" s="3">
        <f>Speelschema!E25</f>
        <v>0</v>
      </c>
      <c r="C29" s="3" t="str">
        <f>Speelschema!F25</f>
        <v>-</v>
      </c>
      <c r="D29" s="3">
        <f>Speelschema!G25</f>
        <v>0</v>
      </c>
      <c r="E29" t="str">
        <f>Speelschema!H25</f>
        <v>Noord-Ierland</v>
      </c>
      <c r="F29">
        <f>COUNTBLANK(Speelschema!E25:'Speelschema'!G25)</f>
        <v>2</v>
      </c>
      <c r="G29">
        <f>IF(AND(F29=0,OR($A29=$G22,$E29=$G22)),1,0)</f>
        <v>0</v>
      </c>
      <c r="H29">
        <f>IF(AND(F29=0,OR(AND($A29=$G22,$B29&gt;$D29),AND($E29=$G22,$D29&gt;$B29))),1,0)</f>
        <v>0</v>
      </c>
      <c r="I29">
        <f t="shared" si="26"/>
        <v>0</v>
      </c>
      <c r="J29">
        <f>IF(AND(F29=0,OR(AND($A29=$G22,$B29&lt;$D29),AND($E29=$G22,$D29&lt;$B29))),1,0)</f>
        <v>0</v>
      </c>
      <c r="K29">
        <f>IF(F29&gt;0,0,IF($A29=$G22,$B29,IF($E29=$G22,$D29,0)))</f>
        <v>0</v>
      </c>
      <c r="L29">
        <f>IF(F29&gt;0,0,IF($A29=$G22,$D29,IF($E29=$G22,$B29,0)))</f>
        <v>0</v>
      </c>
      <c r="M29">
        <f t="shared" si="27"/>
        <v>0</v>
      </c>
      <c r="N29">
        <f>IF(AND(F29=0,OR($A29=$N22,$E29=$N22)),1,0)</f>
        <v>0</v>
      </c>
      <c r="O29">
        <f>IF(AND(F29=0,OR(AND($A29=$N22,$B29&gt;$D29),AND($E29=$N22,$D29&gt;$B29))),1,0)</f>
        <v>0</v>
      </c>
      <c r="P29">
        <f t="shared" si="28"/>
        <v>0</v>
      </c>
      <c r="Q29">
        <f>IF(AND(F29=0,OR(AND($A29=$N22,$B29&lt;$D29),AND($E29=$N22,$D29&lt;$B29))),1,0)</f>
        <v>0</v>
      </c>
      <c r="R29">
        <f>IF(F29&gt;0,0,IF($A29=$N22,$B29,IF($E29=$N22,$D29,0)))</f>
        <v>0</v>
      </c>
      <c r="S29">
        <f>IF(F29&gt;0,0,IF($A29=$N22,$D29,IF($E29=$N22,$B29,0)))</f>
        <v>0</v>
      </c>
      <c r="T29">
        <f t="shared" si="29"/>
        <v>0</v>
      </c>
      <c r="U29">
        <f>IF(AND(F29=0,OR($A29=$U22,$E29=$U22)),1,0)</f>
        <v>0</v>
      </c>
      <c r="V29">
        <f>IF(AND(F29=0,OR(AND($A29=$U22,$B29&gt;$D29),AND($E29=$U22,$D29&gt;$B29))),1,0)</f>
        <v>0</v>
      </c>
      <c r="W29">
        <f t="shared" si="30"/>
        <v>0</v>
      </c>
      <c r="X29">
        <f>IF(AND(F29=0,OR(AND($A29=$U22,$B29&lt;$D29),AND($E29=$U22,$D29&lt;$B29))),1,0)</f>
        <v>0</v>
      </c>
      <c r="Y29">
        <f>IF(F29&gt;0,0,IF($A29=$U22,$B29,IF($E29=$U22,$D29,0)))</f>
        <v>0</v>
      </c>
      <c r="Z29">
        <f>IF(F29&gt;0,0,IF($A29=$U22,$D29,IF($E29=$U22,$B29,0)))</f>
        <v>0</v>
      </c>
      <c r="AA29">
        <f t="shared" si="31"/>
        <v>0</v>
      </c>
      <c r="AB29">
        <f>IF(AND(F29=0,OR($A29=$AB22,$E29=$AB22)),1,0)</f>
        <v>0</v>
      </c>
      <c r="AC29">
        <f>IF(AND(F29=0,OR(AND($A29=$AB22,$B29&gt;$D29),AND($E29=$AB22,$D29&gt;$B29))),1,0)</f>
        <v>0</v>
      </c>
      <c r="AD29">
        <f t="shared" si="32"/>
        <v>0</v>
      </c>
      <c r="AE29">
        <f>IF(AND(F29=0,OR(AND($A29=$AB22,$B29&lt;$D29),AND($E29=$AB22,$D29&lt;$B29))),1,0)</f>
        <v>0</v>
      </c>
      <c r="AF29">
        <f>IF(F29&gt;0,0,IF($A29=$AB22,$B29,IF($E29=$AB22,$D29,0)))</f>
        <v>0</v>
      </c>
      <c r="AG29">
        <f>IF(F29&gt;0,0,IF($A29=$AB22,$D29,IF($E29=$AB22,$B29,0)))</f>
        <v>0</v>
      </c>
      <c r="AH29">
        <f t="shared" si="33"/>
        <v>0</v>
      </c>
    </row>
    <row r="30" spans="1:83" ht="15" customHeight="1" x14ac:dyDescent="0.2">
      <c r="A30" t="s">
        <v>30</v>
      </c>
      <c r="B30" s="3">
        <v>3</v>
      </c>
      <c r="G30">
        <f t="shared" ref="G30:AH30" si="38">SUM(G24:G29)</f>
        <v>0</v>
      </c>
      <c r="H30">
        <f t="shared" si="38"/>
        <v>0</v>
      </c>
      <c r="I30">
        <f t="shared" si="38"/>
        <v>0</v>
      </c>
      <c r="J30">
        <f t="shared" si="38"/>
        <v>0</v>
      </c>
      <c r="K30">
        <f t="shared" si="38"/>
        <v>0</v>
      </c>
      <c r="L30">
        <f t="shared" si="38"/>
        <v>0</v>
      </c>
      <c r="M30">
        <f t="shared" si="38"/>
        <v>0</v>
      </c>
      <c r="N30">
        <f t="shared" si="38"/>
        <v>0</v>
      </c>
      <c r="O30">
        <f t="shared" si="38"/>
        <v>0</v>
      </c>
      <c r="P30">
        <f t="shared" si="38"/>
        <v>0</v>
      </c>
      <c r="Q30">
        <f t="shared" si="38"/>
        <v>0</v>
      </c>
      <c r="R30">
        <f t="shared" si="38"/>
        <v>0</v>
      </c>
      <c r="S30">
        <f t="shared" si="38"/>
        <v>0</v>
      </c>
      <c r="T30">
        <f t="shared" si="38"/>
        <v>0</v>
      </c>
      <c r="U30">
        <f t="shared" si="38"/>
        <v>0</v>
      </c>
      <c r="V30">
        <f t="shared" si="38"/>
        <v>0</v>
      </c>
      <c r="W30">
        <f t="shared" si="38"/>
        <v>0</v>
      </c>
      <c r="X30">
        <f t="shared" si="38"/>
        <v>0</v>
      </c>
      <c r="Y30">
        <f t="shared" si="38"/>
        <v>0</v>
      </c>
      <c r="Z30">
        <f t="shared" si="38"/>
        <v>0</v>
      </c>
      <c r="AA30">
        <f t="shared" si="38"/>
        <v>0</v>
      </c>
      <c r="AB30">
        <f t="shared" si="38"/>
        <v>0</v>
      </c>
      <c r="AC30">
        <f t="shared" si="38"/>
        <v>0</v>
      </c>
      <c r="AD30">
        <f t="shared" si="38"/>
        <v>0</v>
      </c>
      <c r="AE30">
        <f t="shared" si="38"/>
        <v>0</v>
      </c>
      <c r="AF30">
        <f t="shared" si="38"/>
        <v>0</v>
      </c>
      <c r="AG30">
        <f t="shared" si="38"/>
        <v>0</v>
      </c>
      <c r="AH30">
        <f t="shared" si="38"/>
        <v>0</v>
      </c>
    </row>
    <row r="32" spans="1:83" x14ac:dyDescent="0.2">
      <c r="A32" t="e">
        <f>Speelschema!#REF!</f>
        <v>#REF!</v>
      </c>
      <c r="F32" t="s">
        <v>7</v>
      </c>
      <c r="G32" t="str">
        <f>A34</f>
        <v>Turkijë</v>
      </c>
      <c r="N32" t="str">
        <f>E34</f>
        <v>Kroatië</v>
      </c>
      <c r="U32" t="str">
        <f>A35</f>
        <v>Spanje</v>
      </c>
      <c r="AB32" t="str">
        <f>E35</f>
        <v>Tsjechië</v>
      </c>
      <c r="AJ32" t="s">
        <v>8</v>
      </c>
      <c r="BX32" t="s">
        <v>9</v>
      </c>
    </row>
    <row r="33" spans="1:83" x14ac:dyDescent="0.2">
      <c r="F33" t="s">
        <v>10</v>
      </c>
      <c r="G33" t="s">
        <v>11</v>
      </c>
      <c r="H33" t="s">
        <v>12</v>
      </c>
      <c r="I33" t="s">
        <v>13</v>
      </c>
      <c r="J33" t="s">
        <v>14</v>
      </c>
      <c r="K33" t="s">
        <v>15</v>
      </c>
      <c r="L33" t="s">
        <v>16</v>
      </c>
      <c r="M33" t="s">
        <v>17</v>
      </c>
      <c r="N33" t="s">
        <v>11</v>
      </c>
      <c r="O33" t="s">
        <v>12</v>
      </c>
      <c r="P33" t="s">
        <v>13</v>
      </c>
      <c r="Q33" t="s">
        <v>14</v>
      </c>
      <c r="R33" t="s">
        <v>15</v>
      </c>
      <c r="S33" t="s">
        <v>16</v>
      </c>
      <c r="T33" t="s">
        <v>17</v>
      </c>
      <c r="U33" t="s">
        <v>11</v>
      </c>
      <c r="V33" t="s">
        <v>12</v>
      </c>
      <c r="W33" t="s">
        <v>13</v>
      </c>
      <c r="X33" t="s">
        <v>14</v>
      </c>
      <c r="Y33" t="s">
        <v>15</v>
      </c>
      <c r="Z33" t="s">
        <v>16</v>
      </c>
      <c r="AA33" t="s">
        <v>17</v>
      </c>
      <c r="AB33" t="s">
        <v>11</v>
      </c>
      <c r="AC33" t="s">
        <v>12</v>
      </c>
      <c r="AD33" t="s">
        <v>13</v>
      </c>
      <c r="AE33" t="s">
        <v>14</v>
      </c>
      <c r="AF33" t="s">
        <v>15</v>
      </c>
      <c r="AG33" t="s">
        <v>16</v>
      </c>
      <c r="AH33" t="s">
        <v>17</v>
      </c>
      <c r="AK33" t="s">
        <v>11</v>
      </c>
      <c r="AL33" t="s">
        <v>12</v>
      </c>
      <c r="AM33" t="s">
        <v>13</v>
      </c>
      <c r="AN33" t="s">
        <v>14</v>
      </c>
      <c r="AO33" t="s">
        <v>15</v>
      </c>
      <c r="AP33" t="s">
        <v>16</v>
      </c>
      <c r="AQ33" t="s">
        <v>17</v>
      </c>
      <c r="AS33" t="s">
        <v>18</v>
      </c>
      <c r="AU33" t="s">
        <v>19</v>
      </c>
      <c r="AW33" t="s">
        <v>20</v>
      </c>
      <c r="AY33" t="s">
        <v>21</v>
      </c>
      <c r="BB33" t="s">
        <v>22</v>
      </c>
      <c r="BE33" t="s">
        <v>23</v>
      </c>
      <c r="BH33" t="s">
        <v>24</v>
      </c>
      <c r="BK33" t="s">
        <v>25</v>
      </c>
      <c r="BL33" t="s">
        <v>26</v>
      </c>
      <c r="BP33" t="s">
        <v>27</v>
      </c>
      <c r="BT33" t="s">
        <v>28</v>
      </c>
      <c r="BY33" t="s">
        <v>0</v>
      </c>
      <c r="BZ33" t="s">
        <v>1</v>
      </c>
      <c r="CA33" t="s">
        <v>2</v>
      </c>
      <c r="CB33" t="s">
        <v>3</v>
      </c>
      <c r="CC33" t="s">
        <v>6</v>
      </c>
      <c r="CD33" t="s">
        <v>5</v>
      </c>
      <c r="CE33" t="s">
        <v>29</v>
      </c>
    </row>
    <row r="34" spans="1:83" ht="15" customHeight="1" x14ac:dyDescent="0.2">
      <c r="A34" t="str">
        <f>Speelschema!D26</f>
        <v>Turkijë</v>
      </c>
      <c r="B34" s="3">
        <f>Speelschema!E26</f>
        <v>0</v>
      </c>
      <c r="C34" s="3" t="str">
        <f>Speelschema!F26</f>
        <v>-</v>
      </c>
      <c r="D34" s="3">
        <f>Speelschema!G26</f>
        <v>0</v>
      </c>
      <c r="E34" t="str">
        <f>Speelschema!H26</f>
        <v>Kroatië</v>
      </c>
      <c r="F34">
        <f>COUNTBLANK(Speelschema!E26:'Speelschema'!G26)</f>
        <v>2</v>
      </c>
      <c r="G34">
        <f>IF(AND(F34=0,OR($A34=$G32,$E34=$G32)),1,0)</f>
        <v>0</v>
      </c>
      <c r="H34">
        <f>IF(AND(F34=0,OR(AND($A34=$G32,$B34&gt;$D34),AND($E34=$G32,$D34&gt;$B34))),1,0)</f>
        <v>0</v>
      </c>
      <c r="I34">
        <f t="shared" ref="I34:I39" si="39">IF(AND(F34=0,G34=1,$B34=$D34),1,0)</f>
        <v>0</v>
      </c>
      <c r="J34">
        <f>IF(AND(F34=0,OR(AND($A34=$G32,$B34&lt;$D34),AND($E34=$G32,$D34&lt;$B34))),1,0)</f>
        <v>0</v>
      </c>
      <c r="K34">
        <f>IF(F34&gt;0,0,IF($A34=$G32,$B34,IF($E34=$G32,$D34,0)))</f>
        <v>0</v>
      </c>
      <c r="L34">
        <f>IF(F34&gt;0,0,IF($A34=$G32,$D34,IF($E34=$G32,$B34,0)))</f>
        <v>0</v>
      </c>
      <c r="M34">
        <f t="shared" ref="M34:M39" si="40">(($H34*$B$10)+$I34)</f>
        <v>0</v>
      </c>
      <c r="N34">
        <f>IF(AND(F34=0,OR($A34=$N32,$E34=$N32)),1,0)</f>
        <v>0</v>
      </c>
      <c r="O34">
        <f>IF(AND(F34=0,OR(AND($A34=$N32,$B34&gt;$D34),AND($E34=$N32,$D34&gt;$B34))),1,0)</f>
        <v>0</v>
      </c>
      <c r="P34">
        <f t="shared" ref="P34:P39" si="41">IF(AND(F34=0,N34=1,$B34=$D34),1,0)</f>
        <v>0</v>
      </c>
      <c r="Q34">
        <f>IF(AND(F34=0,OR(AND($A34=$N32,$B34&lt;$D34),AND($E34=$N32,$D34&lt;$B34))),1,0)</f>
        <v>0</v>
      </c>
      <c r="R34">
        <f>IF(F34&gt;0,0,IF($A34=$N32,$B34,IF($E34=$N32,$D34,0)))</f>
        <v>0</v>
      </c>
      <c r="S34">
        <f>IF(F34&gt;0,0,IF($A34=$N32,$D34,IF($E34=$N32,$B34,0)))</f>
        <v>0</v>
      </c>
      <c r="T34">
        <f t="shared" ref="T34:T39" si="42">(($O34*$B$10)+$P34)</f>
        <v>0</v>
      </c>
      <c r="U34">
        <f>IF(AND(F34=0,OR($A34=$U32,$E34=$U32)),1,0)</f>
        <v>0</v>
      </c>
      <c r="V34">
        <f>IF(AND(F34=0,OR(AND($A34=$U32,$B34&gt;$D34),AND($E34=$U32,$D34&gt;$B34))),1,0)</f>
        <v>0</v>
      </c>
      <c r="W34">
        <f t="shared" ref="W34:W39" si="43">IF(AND(F34=0,U34=1,$B34=$D34),1,0)</f>
        <v>0</v>
      </c>
      <c r="X34">
        <f>IF(AND(F34=0,OR(AND($A34=$U32,$B34&lt;$D34),AND($E34=$U32,$D34&lt;$B34))),1,0)</f>
        <v>0</v>
      </c>
      <c r="Y34">
        <f>IF(F34&gt;0,0,IF($A34=$U32,$B34,IF($E34=$U32,$D34,0)))</f>
        <v>0</v>
      </c>
      <c r="Z34">
        <f>IF(F34&gt;0,0,IF($A34=$U32,$D34,IF($E34=$U32,$B34,0)))</f>
        <v>0</v>
      </c>
      <c r="AA34">
        <f t="shared" ref="AA34:AA39" si="44">(($V34*$B$10)+$W34)</f>
        <v>0</v>
      </c>
      <c r="AB34">
        <f>IF(AND(F34=0,OR($A34=$AB32,$E34=$AB32)),1,0)</f>
        <v>0</v>
      </c>
      <c r="AC34">
        <f>IF(AND(F34=0,OR(AND($A34=$AB32,$B34&gt;$D34),AND($E34=$AB32,$D34&gt;$B34))),1,0)</f>
        <v>0</v>
      </c>
      <c r="AD34">
        <f t="shared" ref="AD34:AD39" si="45">IF(AND(F34=0,AB34=1,$B34=$D34),1,0)</f>
        <v>0</v>
      </c>
      <c r="AE34">
        <f>IF(AND(F34=0,OR(AND($A34=$AB32,$B34&lt;$D34),AND($E34=$AB32,$D34&lt;$B34))),1,0)</f>
        <v>0</v>
      </c>
      <c r="AF34">
        <f>IF(F34&gt;0,0,IF($A34=$AB32,$B34,IF($E34=$AB32,$D34,0)))</f>
        <v>0</v>
      </c>
      <c r="AG34">
        <f>IF(F34&gt;0,0,IF($A34=$AB32,$D34,IF($E34=$AB32,$B34,0)))</f>
        <v>0</v>
      </c>
      <c r="AH34">
        <f t="shared" ref="AH34:AH39" si="46">(($AC34*$B$10)+$AD34)</f>
        <v>0</v>
      </c>
      <c r="AJ34" t="str">
        <f>G32</f>
        <v>Turkijë</v>
      </c>
      <c r="AK34">
        <f t="shared" ref="AK34:AQ34" si="47">G40</f>
        <v>0</v>
      </c>
      <c r="AL34">
        <f t="shared" si="47"/>
        <v>0</v>
      </c>
      <c r="AM34">
        <f t="shared" si="47"/>
        <v>0</v>
      </c>
      <c r="AN34">
        <f t="shared" si="47"/>
        <v>0</v>
      </c>
      <c r="AO34">
        <f t="shared" si="47"/>
        <v>0</v>
      </c>
      <c r="AP34">
        <f t="shared" si="47"/>
        <v>0</v>
      </c>
      <c r="AQ34">
        <f t="shared" si="47"/>
        <v>0</v>
      </c>
      <c r="AS34" t="str">
        <f>IF($AQ34&gt;=$AQ35,$AJ34,$AJ35)</f>
        <v>Turkijë</v>
      </c>
      <c r="AT34">
        <f>VLOOKUP(AS34,$AJ34:$AQ37,8,FALSE)</f>
        <v>0</v>
      </c>
      <c r="AU34" t="str">
        <f>IF($AT34&gt;=$AT36,$AS34,$AS36)</f>
        <v>Turkijë</v>
      </c>
      <c r="AV34">
        <f>VLOOKUP(AU34,$AS34:$AT37,2,FALSE)</f>
        <v>0</v>
      </c>
      <c r="AW34" t="str">
        <f>IF($AV34&gt;=$AV37,$AU34,$AU37)</f>
        <v>Turkijë</v>
      </c>
      <c r="AX34">
        <f>VLOOKUP(AW34,$AU34:$AV37,2,FALSE)</f>
        <v>0</v>
      </c>
      <c r="AY34">
        <f>VLOOKUP(AW34,$AJ34:$AQ37,6,FALSE)</f>
        <v>0</v>
      </c>
      <c r="AZ34">
        <f>VLOOKUP(AW34,$AJ34:$AQ37,7,FALSE)</f>
        <v>0</v>
      </c>
      <c r="BA34">
        <f>AY34-AZ34</f>
        <v>0</v>
      </c>
      <c r="BB34" t="str">
        <f>IF(AND($AX34=$AX35,$BA35&gt;$BA34),$AW35,$AW34)</f>
        <v>Turkijë</v>
      </c>
      <c r="BC34">
        <f>VLOOKUP(BB34,$AW34:$BA37,2,FALSE)</f>
        <v>0</v>
      </c>
      <c r="BD34">
        <f>VLOOKUP(BB34,$AW34:$BA37,5,FALSE)</f>
        <v>0</v>
      </c>
      <c r="BE34" t="str">
        <f>IF(AND($BC34=$BC36,$BD36&gt;$BD34),$BB36,$BB34)</f>
        <v>Turkijë</v>
      </c>
      <c r="BF34">
        <f>VLOOKUP(BE34,$BB34:$BD37,2,FALSE)</f>
        <v>0</v>
      </c>
      <c r="BG34">
        <f>VLOOKUP(BE34,$BB34:$BD37,3,FALSE)</f>
        <v>0</v>
      </c>
      <c r="BH34" t="str">
        <f>IF(AND($BF34=$BF37,$BG37&gt;$BG34),$BE37,$BE34)</f>
        <v>Turkijë</v>
      </c>
      <c r="BI34">
        <f>VLOOKUP(BH34,$BE34:$BG37,2,FALSE)</f>
        <v>0</v>
      </c>
      <c r="BJ34">
        <f>VLOOKUP(BH34,$BE34:$BG37,3,FALSE)</f>
        <v>0</v>
      </c>
      <c r="BK34">
        <f>VLOOKUP(BH34,$AJ34:$AQ37,6,FALSE)</f>
        <v>0</v>
      </c>
      <c r="BL34" t="str">
        <f>IF(AND($BI34=$BI35,$BJ34=$BJ35,$BK35&gt;$BK34),$BH35,$BH34)</f>
        <v>Turkijë</v>
      </c>
      <c r="BM34">
        <f>VLOOKUP(BL34,$BH34:$BK37,2,FALSE)</f>
        <v>0</v>
      </c>
      <c r="BN34">
        <f>VLOOKUP(BL34,$BH34:$BK37,3,FALSE)</f>
        <v>0</v>
      </c>
      <c r="BO34">
        <f>VLOOKUP(BL34,$BH34:$BK37,4,FALSE)</f>
        <v>0</v>
      </c>
      <c r="BP34" t="str">
        <f>IF(AND($BM34=$BM36,$BN34=$BN36,$BO36&gt;$BO34),$BL36,$BL34)</f>
        <v>Turkijë</v>
      </c>
      <c r="BQ34">
        <f>VLOOKUP(BP34,$BL34:$BO37,2,FALSE)</f>
        <v>0</v>
      </c>
      <c r="BR34">
        <f>VLOOKUP(BP34,$BL34:$BO37,3,FALSE)</f>
        <v>0</v>
      </c>
      <c r="BS34">
        <f>VLOOKUP(BP34,$BL34:$BO37,4,FALSE)</f>
        <v>0</v>
      </c>
      <c r="BT34" t="str">
        <f>IF(AND($BQ34=$BQ37,$BR34=$BR37,$BS37&gt;$BS34),$BP37,$BP34)</f>
        <v>Turkijë</v>
      </c>
      <c r="BU34">
        <f>VLOOKUP(BT34,$BP34:$BS37,2,FALSE)</f>
        <v>0</v>
      </c>
      <c r="BV34">
        <f>VLOOKUP(BT34,$BP34:$BS37,3,FALSE)</f>
        <v>0</v>
      </c>
      <c r="BW34">
        <f>VLOOKUP(BT34,$BP34:$BS37,4,FALSE)</f>
        <v>0</v>
      </c>
      <c r="BX34" t="str">
        <f>BT34</f>
        <v>Turkijë</v>
      </c>
      <c r="BY34">
        <f>VLOOKUP($BX34,$AJ34:$AQ37,2,FALSE)</f>
        <v>0</v>
      </c>
      <c r="BZ34">
        <f>VLOOKUP($BX34,$AJ34:$AQ37,3,FALSE)</f>
        <v>0</v>
      </c>
      <c r="CA34">
        <f>VLOOKUP($BX34,$AJ34:$AQ37,4,FALSE)</f>
        <v>0</v>
      </c>
      <c r="CB34">
        <f>VLOOKUP($BX34,$AJ34:$AQ37,5,FALSE)</f>
        <v>0</v>
      </c>
      <c r="CC34">
        <f>VLOOKUP($BX34,$AJ34:$AQ37,6,FALSE)</f>
        <v>0</v>
      </c>
      <c r="CD34">
        <f>VLOOKUP($BX34,$AJ34:$AQ37,7,FALSE)</f>
        <v>0</v>
      </c>
      <c r="CE34">
        <f>VLOOKUP($BX34,$AJ34:$AQ37,8,FALSE)</f>
        <v>0</v>
      </c>
    </row>
    <row r="35" spans="1:83" ht="15" customHeight="1" x14ac:dyDescent="0.2">
      <c r="A35" t="str">
        <f>Speelschema!D27</f>
        <v>Spanje</v>
      </c>
      <c r="B35" s="3">
        <f>Speelschema!E27</f>
        <v>0</v>
      </c>
      <c r="C35" s="3" t="str">
        <f>Speelschema!F27</f>
        <v>-</v>
      </c>
      <c r="D35" s="3">
        <f>Speelschema!G27</f>
        <v>0</v>
      </c>
      <c r="E35" t="str">
        <f>Speelschema!H27</f>
        <v>Tsjechië</v>
      </c>
      <c r="F35">
        <f>COUNTBLANK(Speelschema!E27:'Speelschema'!G27)</f>
        <v>2</v>
      </c>
      <c r="G35">
        <f>IF(AND(F35=0,OR($A35=$G32,$E35=$G32)),1,0)</f>
        <v>0</v>
      </c>
      <c r="H35">
        <f>IF(AND(F35=0,OR(AND($A35=$G32,$B35&gt;$D35),AND($E35=$G32,$D35&gt;$B35))),1,0)</f>
        <v>0</v>
      </c>
      <c r="I35">
        <f t="shared" si="39"/>
        <v>0</v>
      </c>
      <c r="J35">
        <f>IF(AND(F35=0,OR(AND($A35=$G32,$B35&lt;$D35),AND($E35=$G32,$D35&lt;$B35))),1,0)</f>
        <v>0</v>
      </c>
      <c r="K35">
        <f>IF(F35&gt;0,0,IF($A35=$G32,$B35,IF($E35=$G32,$D35,0)))</f>
        <v>0</v>
      </c>
      <c r="L35">
        <f>IF(F35&gt;0,0,IF($A35=$G32,$D35,IF($E35=$G32,$B35,0)))</f>
        <v>0</v>
      </c>
      <c r="M35">
        <f t="shared" si="40"/>
        <v>0</v>
      </c>
      <c r="N35">
        <f>IF(AND(F35=0,OR($A35=$N32,$E35=$N32)),1,0)</f>
        <v>0</v>
      </c>
      <c r="O35">
        <f>IF(AND(F35=0,OR(AND($A35=$N32,$B35&gt;$D35),AND($E35=$N32,$D35&gt;$B35))),1,0)</f>
        <v>0</v>
      </c>
      <c r="P35">
        <f t="shared" si="41"/>
        <v>0</v>
      </c>
      <c r="Q35">
        <f>IF(AND(F35=0,OR(AND($A35=$N32,$B35&lt;$D35),AND($E35=$N32,$D35&lt;$B35))),1,0)</f>
        <v>0</v>
      </c>
      <c r="R35">
        <f>IF(F35&gt;0,0,IF($A35=$N32,$B35,IF($E35=$N32,$D35,0)))</f>
        <v>0</v>
      </c>
      <c r="S35">
        <f>IF(F35&gt;0,0,IF($A35=$N32,$D35,IF($E35=$N32,$B35,0)))</f>
        <v>0</v>
      </c>
      <c r="T35">
        <f t="shared" si="42"/>
        <v>0</v>
      </c>
      <c r="U35">
        <f>IF(AND(F35=0,OR($A35=$U32,$E35=$U32)),1,0)</f>
        <v>0</v>
      </c>
      <c r="V35">
        <f>IF(AND(F35=0,OR(AND($A35=$U32,$B35&gt;$D35),AND($E35=$U32,$D35&gt;$B35))),1,0)</f>
        <v>0</v>
      </c>
      <c r="W35">
        <f t="shared" si="43"/>
        <v>0</v>
      </c>
      <c r="X35">
        <f>IF(AND(F35=0,OR(AND($A35=$U32,$B35&lt;$D35),AND($E35=$U32,$D35&lt;$B35))),1,0)</f>
        <v>0</v>
      </c>
      <c r="Y35">
        <f>IF(F35&gt;0,0,IF($A35=$U32,$B35,IF($E35=$U32,$D35,0)))</f>
        <v>0</v>
      </c>
      <c r="Z35">
        <f>IF(F35&gt;0,0,IF($A35=$U32,$D35,IF($E35=$U32,$B35,0)))</f>
        <v>0</v>
      </c>
      <c r="AA35">
        <f t="shared" si="44"/>
        <v>0</v>
      </c>
      <c r="AB35">
        <f>IF(AND(F35=0,OR($A35=$AB32,$E35=$AB32)),1,0)</f>
        <v>0</v>
      </c>
      <c r="AC35">
        <f>IF(AND(F35=0,OR(AND($A35=$AB32,$B35&gt;$D35),AND($E35=$AB32,$D35&gt;$B35))),1,0)</f>
        <v>0</v>
      </c>
      <c r="AD35">
        <f t="shared" si="45"/>
        <v>0</v>
      </c>
      <c r="AE35">
        <f>IF(AND(F35=0,OR(AND($A35=$AB32,$B35&lt;$D35),AND($E35=$AB32,$D35&lt;$B35))),1,0)</f>
        <v>0</v>
      </c>
      <c r="AF35">
        <f>IF(F35&gt;0,0,IF($A35=$AB32,$B35,IF($E35=$AB32,$D35,0)))</f>
        <v>0</v>
      </c>
      <c r="AG35">
        <f>IF(F35&gt;0,0,IF($A35=$AB32,$D35,IF($E35=$AB32,$B35,0)))</f>
        <v>0</v>
      </c>
      <c r="AH35">
        <f t="shared" si="46"/>
        <v>0</v>
      </c>
      <c r="AJ35" t="str">
        <f>N32</f>
        <v>Kroatië</v>
      </c>
      <c r="AK35">
        <f t="shared" ref="AK35:AQ35" si="48">N40</f>
        <v>0</v>
      </c>
      <c r="AL35">
        <f t="shared" si="48"/>
        <v>0</v>
      </c>
      <c r="AM35">
        <f t="shared" si="48"/>
        <v>0</v>
      </c>
      <c r="AN35">
        <f t="shared" si="48"/>
        <v>0</v>
      </c>
      <c r="AO35">
        <f t="shared" si="48"/>
        <v>0</v>
      </c>
      <c r="AP35">
        <f t="shared" si="48"/>
        <v>0</v>
      </c>
      <c r="AQ35">
        <f t="shared" si="48"/>
        <v>0</v>
      </c>
      <c r="AS35" t="str">
        <f>IF($AQ35&lt;=$AQ34,$AJ35,$AJ34)</f>
        <v>Kroatië</v>
      </c>
      <c r="AT35">
        <f>VLOOKUP(AS35,$AJ34:$AQ37,8,FALSE)</f>
        <v>0</v>
      </c>
      <c r="AU35" t="str">
        <f>IF($AT35&gt;=$AT37,$AS35,$AS37)</f>
        <v>Kroatië</v>
      </c>
      <c r="AV35">
        <f>VLOOKUP(AU35,$AS34:$AT37,2,FALSE)</f>
        <v>0</v>
      </c>
      <c r="AW35" t="str">
        <f>IF($AV35&gt;=$AV36,$AU35,$AU36)</f>
        <v>Kroatië</v>
      </c>
      <c r="AX35">
        <f>VLOOKUP(AW35,$AU34:$AV37,2,FALSE)</f>
        <v>0</v>
      </c>
      <c r="AY35">
        <f>VLOOKUP(AW35,$AJ34:$AQ37,6,FALSE)</f>
        <v>0</v>
      </c>
      <c r="AZ35">
        <f>VLOOKUP(AW35,$AJ34:$AQ37,7,FALSE)</f>
        <v>0</v>
      </c>
      <c r="BA35">
        <f>AY35-AZ35</f>
        <v>0</v>
      </c>
      <c r="BB35" t="str">
        <f>IF(AND($AX34=$AX35,$BA35&gt;$BA34),$AW34,$AW35)</f>
        <v>Kroatië</v>
      </c>
      <c r="BC35">
        <f>VLOOKUP(BB35,$AW34:$BA37,2,FALSE)</f>
        <v>0</v>
      </c>
      <c r="BD35">
        <f>VLOOKUP(BB35,$AW34:$BA37,5,FALSE)</f>
        <v>0</v>
      </c>
      <c r="BE35" t="str">
        <f>IF(AND($BC35=$BC37,$BD37&gt;$BD35),$BB37,$BB35)</f>
        <v>Kroatië</v>
      </c>
      <c r="BF35">
        <f>VLOOKUP(BE35,$BB34:$BD37,2,FALSE)</f>
        <v>0</v>
      </c>
      <c r="BG35">
        <f>VLOOKUP(BE35,$BB34:$BD37,3,FALSE)</f>
        <v>0</v>
      </c>
      <c r="BH35" t="str">
        <f>IF(AND($BF35=$BF36,$BG36&gt;$BG35),$BE36,$BE35)</f>
        <v>Kroatië</v>
      </c>
      <c r="BI35">
        <f>VLOOKUP(BH35,$BE34:$BG37,2,FALSE)</f>
        <v>0</v>
      </c>
      <c r="BJ35">
        <f>VLOOKUP(BH35,$BE34:$BG37,3,FALSE)</f>
        <v>0</v>
      </c>
      <c r="BK35">
        <f>VLOOKUP(BH35,$AJ34:$AQ37,6,FALSE)</f>
        <v>0</v>
      </c>
      <c r="BL35" t="str">
        <f>IF(AND($BI34=$BI35,$BJ34=$BJ35,$BK35&gt;$BK34),$BH34,$BH35)</f>
        <v>Kroatië</v>
      </c>
      <c r="BM35">
        <f>VLOOKUP(BL35,$BH34:$BK37,2,FALSE)</f>
        <v>0</v>
      </c>
      <c r="BN35">
        <f>VLOOKUP(BL35,$BH34:$BK37,3,FALSE)</f>
        <v>0</v>
      </c>
      <c r="BO35">
        <f>VLOOKUP(BL35,$BH34:$BK37,4,FALSE)</f>
        <v>0</v>
      </c>
      <c r="BP35" t="str">
        <f>IF(AND($BM35=$BM37,$BN35=$BN37,$BO37&gt;$BO35),$BL37,$BL35)</f>
        <v>Kroatië</v>
      </c>
      <c r="BQ35">
        <f>VLOOKUP(BP35,$BL34:$BO37,2,FALSE)</f>
        <v>0</v>
      </c>
      <c r="BR35">
        <f>VLOOKUP(BP35,$BL34:$BO37,3,FALSE)</f>
        <v>0</v>
      </c>
      <c r="BS35">
        <f>VLOOKUP(BP35,$BL34:$BO37,4,FALSE)</f>
        <v>0</v>
      </c>
      <c r="BT35" t="str">
        <f>IF(AND($BQ35=$BQ36,$BR35=$BR36,$BS36&gt;$BS35),$BP36,$BP35)</f>
        <v>Kroatië</v>
      </c>
      <c r="BU35">
        <f>VLOOKUP(BT35,$BP34:$BS37,2,FALSE)</f>
        <v>0</v>
      </c>
      <c r="BV35">
        <f>VLOOKUP(BT35,$BP34:$BS37,3,FALSE)</f>
        <v>0</v>
      </c>
      <c r="BW35">
        <f>VLOOKUP(BT35,$BP34:$BS37,4,FALSE)</f>
        <v>0</v>
      </c>
      <c r="BX35" t="str">
        <f>BT35</f>
        <v>Kroatië</v>
      </c>
      <c r="BY35">
        <f>VLOOKUP($BX35,$AJ34:$AQ37,2,FALSE)</f>
        <v>0</v>
      </c>
      <c r="BZ35">
        <f>VLOOKUP($BX35,$AJ34:$AQ37,3,FALSE)</f>
        <v>0</v>
      </c>
      <c r="CA35">
        <f>VLOOKUP($BX35,$AJ34:$AQ37,4,FALSE)</f>
        <v>0</v>
      </c>
      <c r="CB35">
        <f>VLOOKUP($BX35,$AJ34:$AQ37,5,FALSE)</f>
        <v>0</v>
      </c>
      <c r="CC35">
        <f>VLOOKUP($BX35,$AJ34:$AQ37,6,FALSE)</f>
        <v>0</v>
      </c>
      <c r="CD35">
        <f>VLOOKUP($BX35,$AJ34:$AQ37,7,FALSE)</f>
        <v>0</v>
      </c>
      <c r="CE35">
        <f>VLOOKUP($BX35,$AJ34:$AQ37,8,FALSE)</f>
        <v>0</v>
      </c>
    </row>
    <row r="36" spans="1:83" ht="15" customHeight="1" x14ac:dyDescent="0.2">
      <c r="A36" t="str">
        <f>Speelschema!D28</f>
        <v>Tsjechië</v>
      </c>
      <c r="B36" s="3">
        <f>Speelschema!E28</f>
        <v>0</v>
      </c>
      <c r="C36" s="3" t="str">
        <f>Speelschema!F28</f>
        <v>-</v>
      </c>
      <c r="D36" s="3">
        <f>Speelschema!G28</f>
        <v>0</v>
      </c>
      <c r="E36" t="str">
        <f>Speelschema!H28</f>
        <v>Kroatië</v>
      </c>
      <c r="F36">
        <f>COUNTBLANK(Speelschema!E28:'Speelschema'!G28)</f>
        <v>2</v>
      </c>
      <c r="G36">
        <f>IF(AND(F36=0,OR($A36=$G32,$E36=$G32)),1,0)</f>
        <v>0</v>
      </c>
      <c r="H36">
        <f>IF(AND(F36=0,OR(AND($A36=$G32,$B36&gt;$D36),AND($E36=$G32,$D36&gt;$B36))),1,0)</f>
        <v>0</v>
      </c>
      <c r="I36">
        <f t="shared" si="39"/>
        <v>0</v>
      </c>
      <c r="J36">
        <f>IF(AND(F36=0,OR(AND($A36=$G32,$B36&lt;$D36),AND($E36=$G32,$D36&lt;$B36))),1,0)</f>
        <v>0</v>
      </c>
      <c r="K36">
        <f>IF(F36&gt;0,0,IF($A36=$G32,$B36,IF($E36=$G32,$D36,0)))</f>
        <v>0</v>
      </c>
      <c r="L36">
        <f>IF(F36&gt;0,0,IF($A36=$G32,$D36,IF($E36=$G32,$B36,0)))</f>
        <v>0</v>
      </c>
      <c r="M36">
        <f t="shared" si="40"/>
        <v>0</v>
      </c>
      <c r="N36">
        <f>IF(AND(F36=0,OR($A36=$N32,$E36=$N32)),1,0)</f>
        <v>0</v>
      </c>
      <c r="O36">
        <f>IF(AND(F36=0,OR(AND($A36=$N32,$B36&gt;$D36),AND($E36=$N32,$D36&gt;$B36))),1,0)</f>
        <v>0</v>
      </c>
      <c r="P36">
        <f t="shared" si="41"/>
        <v>0</v>
      </c>
      <c r="Q36">
        <f>IF(AND(F36=0,OR(AND($A36=$N32,$B36&lt;$D36),AND($E36=$N32,$D36&lt;$B36))),1,0)</f>
        <v>0</v>
      </c>
      <c r="R36">
        <f>IF(F36&gt;0,0,IF($A36=$N32,$B36,IF($E36=$N32,$D36,0)))</f>
        <v>0</v>
      </c>
      <c r="S36">
        <f>IF(F36&gt;0,0,IF($A36=$N32,$D36,IF($E36=$N32,$B36,0)))</f>
        <v>0</v>
      </c>
      <c r="T36">
        <f t="shared" si="42"/>
        <v>0</v>
      </c>
      <c r="U36">
        <f>IF(AND(F36=0,OR($A36=$U32,$E36=$U32)),1,0)</f>
        <v>0</v>
      </c>
      <c r="V36">
        <f>IF(AND(F36=0,OR(AND($A36=$U32,$B36&gt;$D36),AND($E36=$U32,$D36&gt;$B36))),1,0)</f>
        <v>0</v>
      </c>
      <c r="W36">
        <f t="shared" si="43"/>
        <v>0</v>
      </c>
      <c r="X36">
        <f>IF(AND(F36=0,OR(AND($A36=$U32,$B36&lt;$D36),AND($E36=$U32,$D36&lt;$B36))),1,0)</f>
        <v>0</v>
      </c>
      <c r="Y36">
        <f>IF(F36&gt;0,0,IF($A36=$U32,$B36,IF($E36=$U32,$D36,0)))</f>
        <v>0</v>
      </c>
      <c r="Z36">
        <f>IF(F36&gt;0,0,IF($A36=$U32,$D36,IF($E36=$U32,$B36,0)))</f>
        <v>0</v>
      </c>
      <c r="AA36">
        <f t="shared" si="44"/>
        <v>0</v>
      </c>
      <c r="AB36">
        <f>IF(AND(F36=0,OR($A36=$AB32,$E36=$AB32)),1,0)</f>
        <v>0</v>
      </c>
      <c r="AC36">
        <f>IF(AND(F36=0,OR(AND($A36=$AB32,$B36&gt;$D36),AND($E36=$AB32,$D36&gt;$B36))),1,0)</f>
        <v>0</v>
      </c>
      <c r="AD36">
        <f t="shared" si="45"/>
        <v>0</v>
      </c>
      <c r="AE36">
        <f>IF(AND(F36=0,OR(AND($A36=$AB32,$B36&lt;$D36),AND($E36=$AB32,$D36&lt;$B36))),1,0)</f>
        <v>0</v>
      </c>
      <c r="AF36">
        <f>IF(F36&gt;0,0,IF($A36=$AB32,$B36,IF($E36=$AB32,$D36,0)))</f>
        <v>0</v>
      </c>
      <c r="AG36">
        <f>IF(F36&gt;0,0,IF($A36=$AB32,$D36,IF($E36=$AB32,$B36,0)))</f>
        <v>0</v>
      </c>
      <c r="AH36">
        <f t="shared" si="46"/>
        <v>0</v>
      </c>
      <c r="AJ36" t="str">
        <f>U32</f>
        <v>Spanje</v>
      </c>
      <c r="AK36">
        <f t="shared" ref="AK36:AQ36" si="49">U40</f>
        <v>0</v>
      </c>
      <c r="AL36">
        <f t="shared" si="49"/>
        <v>0</v>
      </c>
      <c r="AM36">
        <f t="shared" si="49"/>
        <v>0</v>
      </c>
      <c r="AN36">
        <f t="shared" si="49"/>
        <v>0</v>
      </c>
      <c r="AO36">
        <f t="shared" si="49"/>
        <v>0</v>
      </c>
      <c r="AP36">
        <f t="shared" si="49"/>
        <v>0</v>
      </c>
      <c r="AQ36">
        <f t="shared" si="49"/>
        <v>0</v>
      </c>
      <c r="AS36" t="str">
        <f>IF($AQ36&gt;=$AQ37,$AJ36,$AJ37)</f>
        <v>Spanje</v>
      </c>
      <c r="AT36">
        <f>VLOOKUP(AS36,$AJ34:$AQ37,8,FALSE)</f>
        <v>0</v>
      </c>
      <c r="AU36" t="str">
        <f>IF($AT36&lt;=$AT34,$AS36,$AS34)</f>
        <v>Spanje</v>
      </c>
      <c r="AV36">
        <f>VLOOKUP(AU36,$AS34:$AT37,2,FALSE)</f>
        <v>0</v>
      </c>
      <c r="AW36" t="str">
        <f>IF($AV36&lt;=$AV35,$AU36,$AU35)</f>
        <v>Spanje</v>
      </c>
      <c r="AX36">
        <f>VLOOKUP(AW36,$AU34:$AV37,2,FALSE)</f>
        <v>0</v>
      </c>
      <c r="AY36">
        <f>VLOOKUP(AW36,$AJ34:$AQ37,6,FALSE)</f>
        <v>0</v>
      </c>
      <c r="AZ36">
        <f>VLOOKUP(AW36,$AJ34:$AQ37,7,FALSE)</f>
        <v>0</v>
      </c>
      <c r="BA36">
        <f>AY36-AZ36</f>
        <v>0</v>
      </c>
      <c r="BB36" t="str">
        <f>IF(AND($AX36=$AX37,$BA37&gt;$BA36),$AW37,$AW36)</f>
        <v>Spanje</v>
      </c>
      <c r="BC36">
        <f>VLOOKUP(BB36,$AW34:$BA37,2,FALSE)</f>
        <v>0</v>
      </c>
      <c r="BD36">
        <f>VLOOKUP(BB36,$AW34:$BA37,5,FALSE)</f>
        <v>0</v>
      </c>
      <c r="BE36" t="str">
        <f>IF(AND($BC34=$BC36,$BD36&gt;$BD34),$BB34,$BB36)</f>
        <v>Spanje</v>
      </c>
      <c r="BF36">
        <f>VLOOKUP(BE36,$BB34:$BD37,2,FALSE)</f>
        <v>0</v>
      </c>
      <c r="BG36">
        <f>VLOOKUP(BE36,$BB34:$BD37,3,FALSE)</f>
        <v>0</v>
      </c>
      <c r="BH36" t="str">
        <f>IF(AND($BF35=$BF36,$BG36&gt;$BG35),$BE35,$BE36)</f>
        <v>Spanje</v>
      </c>
      <c r="BI36">
        <f>VLOOKUP(BH36,$BE34:$BG37,2,FALSE)</f>
        <v>0</v>
      </c>
      <c r="BJ36">
        <f>VLOOKUP(BH36,$BE34:$BG37,3,FALSE)</f>
        <v>0</v>
      </c>
      <c r="BK36">
        <f>VLOOKUP(BH36,$AJ34:$AQ37,6,FALSE)</f>
        <v>0</v>
      </c>
      <c r="BL36" t="str">
        <f>IF(AND($BI36=$BI37,$BJ36=$BJ37,$BK37&gt;$BK36),$BH37,$BH36)</f>
        <v>Spanje</v>
      </c>
      <c r="BM36">
        <f>VLOOKUP(BL36,$BH34:$BK37,2,FALSE)</f>
        <v>0</v>
      </c>
      <c r="BN36">
        <f>VLOOKUP(BL36,$BH34:$BK37,3,FALSE)</f>
        <v>0</v>
      </c>
      <c r="BO36">
        <f>VLOOKUP(BL36,$BH34:$BK37,4,FALSE)</f>
        <v>0</v>
      </c>
      <c r="BP36" t="str">
        <f>IF(AND($BM34=$BM36,$BN34=$BN36,$BO36&gt;$BO34),$BL34,$BL36)</f>
        <v>Spanje</v>
      </c>
      <c r="BQ36">
        <f>VLOOKUP(BP36,$BL34:$BO37,2,FALSE)</f>
        <v>0</v>
      </c>
      <c r="BR36">
        <f>VLOOKUP(BP36,$BL34:$BO37,3,FALSE)</f>
        <v>0</v>
      </c>
      <c r="BS36">
        <f>VLOOKUP(BP36,$BL34:$BO37,4,FALSE)</f>
        <v>0</v>
      </c>
      <c r="BT36" t="str">
        <f>IF(AND($BQ35=$BQ36,$BR35=$BR36,$BS36&gt;$BS35),$BP35,$BP36)</f>
        <v>Spanje</v>
      </c>
      <c r="BU36">
        <f>VLOOKUP(BT36,$BP34:$BS37,2,FALSE)</f>
        <v>0</v>
      </c>
      <c r="BV36">
        <f>VLOOKUP(BT36,$BP34:$BS37,3,FALSE)</f>
        <v>0</v>
      </c>
      <c r="BW36">
        <f>VLOOKUP(BT36,$BP34:$BS37,4,FALSE)</f>
        <v>0</v>
      </c>
      <c r="BX36" t="str">
        <f>BT36</f>
        <v>Spanje</v>
      </c>
      <c r="BY36">
        <f>VLOOKUP($BX36,$AJ34:$AQ37,2,FALSE)</f>
        <v>0</v>
      </c>
      <c r="BZ36">
        <f>VLOOKUP($BX36,$AJ34:$AQ37,3,FALSE)</f>
        <v>0</v>
      </c>
      <c r="CA36">
        <f>VLOOKUP($BX36,$AJ34:$AQ37,4,FALSE)</f>
        <v>0</v>
      </c>
      <c r="CB36">
        <f>VLOOKUP($BX36,$AJ34:$AQ37,5,FALSE)</f>
        <v>0</v>
      </c>
      <c r="CC36">
        <f>VLOOKUP($BX36,$AJ34:$AQ37,6,FALSE)</f>
        <v>0</v>
      </c>
      <c r="CD36">
        <f>VLOOKUP($BX36,$AJ34:$AQ37,7,FALSE)</f>
        <v>0</v>
      </c>
      <c r="CE36">
        <f>VLOOKUP($BX36,$AJ34:$AQ37,8,FALSE)</f>
        <v>0</v>
      </c>
    </row>
    <row r="37" spans="1:83" ht="15" customHeight="1" x14ac:dyDescent="0.2">
      <c r="A37" t="str">
        <f>Speelschema!D29</f>
        <v>Spanje</v>
      </c>
      <c r="B37" s="3">
        <f>Speelschema!E29</f>
        <v>0</v>
      </c>
      <c r="C37" s="3" t="str">
        <f>Speelschema!F29</f>
        <v>-</v>
      </c>
      <c r="D37" s="3">
        <f>Speelschema!G29</f>
        <v>0</v>
      </c>
      <c r="E37" t="str">
        <f>Speelschema!H29</f>
        <v>Turkijë</v>
      </c>
      <c r="F37">
        <f>COUNTBLANK(Speelschema!E29:'Speelschema'!G29)</f>
        <v>2</v>
      </c>
      <c r="G37">
        <f>IF(AND(F37=0,OR($A37=$G32,$E37=$G32)),1,0)</f>
        <v>0</v>
      </c>
      <c r="H37">
        <f>IF(AND(F37=0,OR(AND($A37=$G32,$B37&gt;$D37),AND($E37=$G32,$D37&gt;$B37))),1,0)</f>
        <v>0</v>
      </c>
      <c r="I37">
        <f t="shared" si="39"/>
        <v>0</v>
      </c>
      <c r="J37">
        <f>IF(AND(F37=0,OR(AND($A37=$G32,$B37&lt;$D37),AND($E37=$G32,$D37&lt;$B37))),1,0)</f>
        <v>0</v>
      </c>
      <c r="K37">
        <f>IF(F37&gt;0,0,IF($A37=$G32,$B37,IF($E37=$G32,$D37,0)))</f>
        <v>0</v>
      </c>
      <c r="L37">
        <f>IF(F37&gt;0,0,IF($A37=$G32,$D37,IF($E37=$G32,$B37,0)))</f>
        <v>0</v>
      </c>
      <c r="M37">
        <f t="shared" si="40"/>
        <v>0</v>
      </c>
      <c r="N37">
        <f>IF(AND(F37=0,OR($A37=$N32,$E37=$N32)),1,0)</f>
        <v>0</v>
      </c>
      <c r="O37">
        <f>IF(AND(F37=0,OR(AND($A37=$N32,$B37&gt;$D37),AND($E37=$N32,$D37&gt;$B37))),1,0)</f>
        <v>0</v>
      </c>
      <c r="P37">
        <f t="shared" si="41"/>
        <v>0</v>
      </c>
      <c r="Q37">
        <f>IF(AND(F37=0,OR(AND($A37=$N32,$B37&lt;$D37),AND($E37=$N32,$D37&lt;$B37))),1,0)</f>
        <v>0</v>
      </c>
      <c r="R37">
        <f>IF(F37&gt;0,0,IF($A37=$N32,$B37,IF($E37=$N32,$D37,0)))</f>
        <v>0</v>
      </c>
      <c r="S37">
        <f>IF(F37&gt;0,0,IF($A37=$N32,$D37,IF($E37=$N32,$B37,0)))</f>
        <v>0</v>
      </c>
      <c r="T37">
        <f t="shared" si="42"/>
        <v>0</v>
      </c>
      <c r="U37">
        <f>IF(AND(F37=0,OR($A37=$U32,$E37=$U32)),1,0)</f>
        <v>0</v>
      </c>
      <c r="V37">
        <f>IF(AND(F37=0,OR(AND($A37=$U32,$B37&gt;$D37),AND($E37=$U32,$D37&gt;$B37))),1,0)</f>
        <v>0</v>
      </c>
      <c r="W37">
        <f t="shared" si="43"/>
        <v>0</v>
      </c>
      <c r="X37">
        <f>IF(AND(F37=0,OR(AND($A37=$U32,$B37&lt;$D37),AND($E37=$U32,$D37&lt;$B37))),1,0)</f>
        <v>0</v>
      </c>
      <c r="Y37">
        <f>IF(F37&gt;0,0,IF($A37=$U32,$B37,IF($E37=$U32,$D37,0)))</f>
        <v>0</v>
      </c>
      <c r="Z37">
        <f>IF(F37&gt;0,0,IF($A37=$U32,$D37,IF($E37=$U32,$B37,0)))</f>
        <v>0</v>
      </c>
      <c r="AA37">
        <f t="shared" si="44"/>
        <v>0</v>
      </c>
      <c r="AB37">
        <f>IF(AND(F37=0,OR($A37=$AB32,$E37=$AB32)),1,0)</f>
        <v>0</v>
      </c>
      <c r="AC37">
        <f>IF(AND(F37=0,OR(AND($A37=$AB32,$B37&gt;$D37),AND($E37=$AB32,$D37&gt;$B37))),1,0)</f>
        <v>0</v>
      </c>
      <c r="AD37">
        <f t="shared" si="45"/>
        <v>0</v>
      </c>
      <c r="AE37">
        <f>IF(AND(F37=0,OR(AND($A37=$AB32,$B37&lt;$D37),AND($E37=$AB32,$D37&lt;$B37))),1,0)</f>
        <v>0</v>
      </c>
      <c r="AF37">
        <f>IF(F37&gt;0,0,IF($A37=$AB32,$B37,IF($E37=$AB32,$D37,0)))</f>
        <v>0</v>
      </c>
      <c r="AG37">
        <f>IF(F37&gt;0,0,IF($A37=$AB32,$D37,IF($E37=$AB32,$B37,0)))</f>
        <v>0</v>
      </c>
      <c r="AH37">
        <f t="shared" si="46"/>
        <v>0</v>
      </c>
      <c r="AJ37" t="str">
        <f>AB32</f>
        <v>Tsjechië</v>
      </c>
      <c r="AK37">
        <f t="shared" ref="AK37:AQ37" si="50">AB40</f>
        <v>0</v>
      </c>
      <c r="AL37">
        <f t="shared" si="50"/>
        <v>0</v>
      </c>
      <c r="AM37">
        <f t="shared" si="50"/>
        <v>0</v>
      </c>
      <c r="AN37">
        <f t="shared" si="50"/>
        <v>0</v>
      </c>
      <c r="AO37">
        <f t="shared" si="50"/>
        <v>0</v>
      </c>
      <c r="AP37">
        <f t="shared" si="50"/>
        <v>0</v>
      </c>
      <c r="AQ37">
        <f t="shared" si="50"/>
        <v>0</v>
      </c>
      <c r="AS37" t="str">
        <f>IF($AQ37&lt;=$AQ36,$AJ37,$AJ36)</f>
        <v>Tsjechië</v>
      </c>
      <c r="AT37">
        <f>VLOOKUP(AS37,$AJ34:$AQ37,8,FALSE)</f>
        <v>0</v>
      </c>
      <c r="AU37" t="str">
        <f>IF($AT37&lt;=$AT35,$AS37,$AS35)</f>
        <v>Tsjechië</v>
      </c>
      <c r="AV37">
        <f>VLOOKUP(AU37,$AS34:$AT37,2,FALSE)</f>
        <v>0</v>
      </c>
      <c r="AW37" t="str">
        <f>IF($AV37&lt;=$AV34,$AU37,$AU34)</f>
        <v>Tsjechië</v>
      </c>
      <c r="AX37">
        <f>VLOOKUP(AW37,$AU34:$AV37,2,FALSE)</f>
        <v>0</v>
      </c>
      <c r="AY37">
        <f>VLOOKUP(AW37,$AJ34:$AQ37,6,FALSE)</f>
        <v>0</v>
      </c>
      <c r="AZ37">
        <f>VLOOKUP(AW37,$AJ34:$AQ37,7,FALSE)</f>
        <v>0</v>
      </c>
      <c r="BA37">
        <f>AY37-AZ37</f>
        <v>0</v>
      </c>
      <c r="BB37" t="str">
        <f>IF(AND($AX36=$AX37,$BA37&gt;$BA36),$AW36,$AW37)</f>
        <v>Tsjechië</v>
      </c>
      <c r="BC37">
        <f>VLOOKUP(BB37,$AW34:$BA37,2,FALSE)</f>
        <v>0</v>
      </c>
      <c r="BD37">
        <f>VLOOKUP(BB37,$AW34:$BA37,5,FALSE)</f>
        <v>0</v>
      </c>
      <c r="BE37" t="str">
        <f>IF(AND($BC35=$BC37,$BD37&gt;$BD35),$BB35,$BB37)</f>
        <v>Tsjechië</v>
      </c>
      <c r="BF37">
        <f>VLOOKUP(BE37,$BB34:$BD37,2,FALSE)</f>
        <v>0</v>
      </c>
      <c r="BG37">
        <f>VLOOKUP(BE37,$BB34:$BD37,3,FALSE)</f>
        <v>0</v>
      </c>
      <c r="BH37" t="str">
        <f>IF(AND($BF34=$BF37,$BG37&gt;$BG34),$BE34,$BE37)</f>
        <v>Tsjechië</v>
      </c>
      <c r="BI37">
        <f>VLOOKUP(BH37,$BE34:$BG37,2,FALSE)</f>
        <v>0</v>
      </c>
      <c r="BJ37">
        <f>VLOOKUP(BH37,$BE34:$BG37,3,FALSE)</f>
        <v>0</v>
      </c>
      <c r="BK37">
        <f>VLOOKUP(BH37,$AJ34:$AQ37,6,FALSE)</f>
        <v>0</v>
      </c>
      <c r="BL37" t="str">
        <f>IF(AND($BI36=$BI37,$BJ36=$BJ37,$BK37&gt;$BK36),$BH36,$BH37)</f>
        <v>Tsjechië</v>
      </c>
      <c r="BM37">
        <f>VLOOKUP(BL37,$BH34:$BK37,2,FALSE)</f>
        <v>0</v>
      </c>
      <c r="BN37">
        <f>VLOOKUP(BL37,$BH34:$BK37,3,FALSE)</f>
        <v>0</v>
      </c>
      <c r="BO37">
        <f>VLOOKUP(BL37,$BH34:$BK37,4,FALSE)</f>
        <v>0</v>
      </c>
      <c r="BP37" t="str">
        <f>IF(AND($BM35=$BM37,$BN35=$BN37,$BO37&gt;$BO35),$BL35,$BL37)</f>
        <v>Tsjechië</v>
      </c>
      <c r="BQ37">
        <f>VLOOKUP(BP37,$BL34:$BO37,2,FALSE)</f>
        <v>0</v>
      </c>
      <c r="BR37">
        <f>VLOOKUP(BP37,$BL34:$BO37,3,FALSE)</f>
        <v>0</v>
      </c>
      <c r="BS37">
        <f>VLOOKUP(BP37,$BL34:$BO37,4,FALSE)</f>
        <v>0</v>
      </c>
      <c r="BT37" t="str">
        <f>IF(AND($BQ34=$BQ37,$BR34=$BR37,$BS37&gt;$BS34),$BP34,$BP37)</f>
        <v>Tsjechië</v>
      </c>
      <c r="BU37">
        <f>VLOOKUP(BT37,$BP34:$BS37,2,FALSE)</f>
        <v>0</v>
      </c>
      <c r="BV37">
        <f>VLOOKUP(BT37,$BP34:$BS37,3,FALSE)</f>
        <v>0</v>
      </c>
      <c r="BW37">
        <f>VLOOKUP(BT37,$BP34:$BS37,4,FALSE)</f>
        <v>0</v>
      </c>
      <c r="BX37" t="str">
        <f>BT37</f>
        <v>Tsjechië</v>
      </c>
      <c r="BY37">
        <f>VLOOKUP($BX37,$AJ34:$AQ37,2,FALSE)</f>
        <v>0</v>
      </c>
      <c r="BZ37">
        <f>VLOOKUP($BX37,$AJ34:$AQ37,3,FALSE)</f>
        <v>0</v>
      </c>
      <c r="CA37">
        <f>VLOOKUP($BX37,$AJ34:$AQ37,4,FALSE)</f>
        <v>0</v>
      </c>
      <c r="CB37">
        <f>VLOOKUP($BX37,$AJ34:$AQ37,5,FALSE)</f>
        <v>0</v>
      </c>
      <c r="CC37">
        <f>VLOOKUP($BX37,$AJ34:$AQ37,6,FALSE)</f>
        <v>0</v>
      </c>
      <c r="CD37">
        <f>VLOOKUP($BX37,$AJ34:$AQ37,7,FALSE)</f>
        <v>0</v>
      </c>
      <c r="CE37">
        <f>VLOOKUP($BX37,$AJ34:$AQ37,8,FALSE)</f>
        <v>0</v>
      </c>
    </row>
    <row r="38" spans="1:83" ht="15" customHeight="1" x14ac:dyDescent="0.2">
      <c r="A38" t="str">
        <f>Speelschema!D30</f>
        <v>Tsjechië</v>
      </c>
      <c r="B38" s="3">
        <f>Speelschema!E30</f>
        <v>0</v>
      </c>
      <c r="C38" s="3" t="str">
        <f>Speelschema!F30</f>
        <v>-</v>
      </c>
      <c r="D38" s="3">
        <f>Speelschema!G30</f>
        <v>0</v>
      </c>
      <c r="E38" t="str">
        <f>Speelschema!H30</f>
        <v>Turkijë</v>
      </c>
      <c r="F38">
        <f>COUNTBLANK(Speelschema!E30:'Speelschema'!G30)</f>
        <v>2</v>
      </c>
      <c r="G38">
        <f>IF(AND(F38=0,OR($A38=$G32,$E38=$G32)),1,0)</f>
        <v>0</v>
      </c>
      <c r="H38">
        <f>IF(AND(F38=0,OR(AND($A38=$G32,$B38&gt;$D38),AND($E38=$G32,$D38&gt;$B38))),1,0)</f>
        <v>0</v>
      </c>
      <c r="I38">
        <f t="shared" si="39"/>
        <v>0</v>
      </c>
      <c r="J38">
        <f>IF(AND(F38=0,OR(AND($A38=$G32,$B38&lt;$D38),AND($E38=$G32,$D38&lt;$B38))),1,0)</f>
        <v>0</v>
      </c>
      <c r="K38">
        <f>IF(F38&gt;0,0,IF($A38=$G32,$B38,IF($E38=$G32,$D38,0)))</f>
        <v>0</v>
      </c>
      <c r="L38">
        <f>IF(F38&gt;0,0,IF($A38=$G32,$D38,IF($E38=$G32,$B38,0)))</f>
        <v>0</v>
      </c>
      <c r="M38">
        <f t="shared" si="40"/>
        <v>0</v>
      </c>
      <c r="N38">
        <f>IF(AND(F38=0,OR($A38=$N32,$E38=$N32)),1,0)</f>
        <v>0</v>
      </c>
      <c r="O38">
        <f>IF(AND(F38=0,OR(AND($A38=$N32,$B38&gt;$D38),AND($E38=$N32,$D38&gt;$B38))),1,0)</f>
        <v>0</v>
      </c>
      <c r="P38">
        <f t="shared" si="41"/>
        <v>0</v>
      </c>
      <c r="Q38">
        <f>IF(AND(F38=0,OR(AND($A38=$N32,$B38&lt;$D38),AND($E38=$N32,$D38&lt;$B38))),1,0)</f>
        <v>0</v>
      </c>
      <c r="R38">
        <f>IF(F38&gt;0,0,IF($A38=$N32,$B38,IF($E38=$N32,$D38,0)))</f>
        <v>0</v>
      </c>
      <c r="S38">
        <f>IF(F38&gt;0,0,IF($A38=$N32,$D38,IF($E38=$N32,$B38,0)))</f>
        <v>0</v>
      </c>
      <c r="T38">
        <f t="shared" si="42"/>
        <v>0</v>
      </c>
      <c r="U38">
        <f>IF(AND(F38=0,OR($A38=$U32,$E38=$U32)),1,0)</f>
        <v>0</v>
      </c>
      <c r="V38">
        <f>IF(AND(F38=0,OR(AND($A38=$U32,$B38&gt;$D38),AND($E38=$U32,$D38&gt;$B38))),1,0)</f>
        <v>0</v>
      </c>
      <c r="W38">
        <f t="shared" si="43"/>
        <v>0</v>
      </c>
      <c r="X38">
        <f>IF(AND(F38=0,OR(AND($A38=$U32,$B38&lt;$D38),AND($E38=$U32,$D38&lt;$B38))),1,0)</f>
        <v>0</v>
      </c>
      <c r="Y38">
        <f>IF(F38&gt;0,0,IF($A38=$U32,$B38,IF($E38=$U32,$D38,0)))</f>
        <v>0</v>
      </c>
      <c r="Z38">
        <f>IF(F38&gt;0,0,IF($A38=$U32,$D38,IF($E38=$U32,$B38,0)))</f>
        <v>0</v>
      </c>
      <c r="AA38">
        <f t="shared" si="44"/>
        <v>0</v>
      </c>
      <c r="AB38">
        <f>IF(AND(F38=0,OR($A38=$AB32,$E38=$AB32)),1,0)</f>
        <v>0</v>
      </c>
      <c r="AC38">
        <f>IF(AND(F38=0,OR(AND($A38=$AB32,$B38&gt;$D38),AND($E38=$AB32,$D38&gt;$B38))),1,0)</f>
        <v>0</v>
      </c>
      <c r="AD38">
        <f t="shared" si="45"/>
        <v>0</v>
      </c>
      <c r="AE38">
        <f>IF(AND(F38=0,OR(AND($A38=$AB32,$B38&lt;$D38),AND($E38=$AB32,$D38&lt;$B38))),1,0)</f>
        <v>0</v>
      </c>
      <c r="AF38">
        <f>IF(F38&gt;0,0,IF($A38=$AB32,$B38,IF($E38=$AB32,$D38,0)))</f>
        <v>0</v>
      </c>
      <c r="AG38">
        <f>IF(F38&gt;0,0,IF($A38=$AB32,$D38,IF($E38=$AB32,$B38,0)))</f>
        <v>0</v>
      </c>
      <c r="AH38">
        <f t="shared" si="46"/>
        <v>0</v>
      </c>
    </row>
    <row r="39" spans="1:83" ht="15" customHeight="1" x14ac:dyDescent="0.2">
      <c r="A39" t="str">
        <f>Speelschema!D31</f>
        <v>Kroatië</v>
      </c>
      <c r="B39" s="3">
        <f>Speelschema!E31</f>
        <v>0</v>
      </c>
      <c r="C39" s="3" t="str">
        <f>Speelschema!F31</f>
        <v>-</v>
      </c>
      <c r="D39" s="3">
        <f>Speelschema!G31</f>
        <v>0</v>
      </c>
      <c r="E39" t="str">
        <f>Speelschema!H31</f>
        <v>Spanje</v>
      </c>
      <c r="F39">
        <f>COUNTBLANK(Speelschema!E31:'Speelschema'!G31)</f>
        <v>2</v>
      </c>
      <c r="G39">
        <f>IF(AND(F39=0,OR($A39=$G32,$E39=$G32)),1,0)</f>
        <v>0</v>
      </c>
      <c r="H39">
        <f>IF(AND(F39=0,OR(AND($A39=$G32,$B39&gt;$D39),AND($E39=$G32,$D39&gt;$B39))),1,0)</f>
        <v>0</v>
      </c>
      <c r="I39">
        <f t="shared" si="39"/>
        <v>0</v>
      </c>
      <c r="J39">
        <f>IF(AND(F39=0,OR(AND($A39=$G32,$B39&lt;$D39),AND($E39=$G32,$D39&lt;$B39))),1,0)</f>
        <v>0</v>
      </c>
      <c r="K39">
        <f>IF(F39&gt;0,0,IF($A39=$G32,$B39,IF($E39=$G32,$D39,0)))</f>
        <v>0</v>
      </c>
      <c r="L39">
        <f>IF(F39&gt;0,0,IF($A39=$G32,$D39,IF($E39=$G32,$B39,0)))</f>
        <v>0</v>
      </c>
      <c r="M39">
        <f t="shared" si="40"/>
        <v>0</v>
      </c>
      <c r="N39">
        <f>IF(AND(F39=0,OR($A39=$N32,$E39=$N32)),1,0)</f>
        <v>0</v>
      </c>
      <c r="O39">
        <f>IF(AND(F39=0,OR(AND($A39=$N32,$B39&gt;$D39),AND($E39=$N32,$D39&gt;$B39))),1,0)</f>
        <v>0</v>
      </c>
      <c r="P39">
        <f t="shared" si="41"/>
        <v>0</v>
      </c>
      <c r="Q39">
        <f>IF(AND(F39=0,OR(AND($A39=$N32,$B39&lt;$D39),AND($E39=$N32,$D39&lt;$B39))),1,0)</f>
        <v>0</v>
      </c>
      <c r="R39">
        <f>IF(F39&gt;0,0,IF($A39=$N32,$B39,IF($E39=$N32,$D39,0)))</f>
        <v>0</v>
      </c>
      <c r="S39">
        <f>IF(F39&gt;0,0,IF($A39=$N32,$D39,IF($E39=$N32,$B39,0)))</f>
        <v>0</v>
      </c>
      <c r="T39">
        <f t="shared" si="42"/>
        <v>0</v>
      </c>
      <c r="U39">
        <f>IF(AND(F39=0,OR($A39=$U32,$E39=$U32)),1,0)</f>
        <v>0</v>
      </c>
      <c r="V39">
        <f>IF(AND(F39=0,OR(AND($A39=$U32,$B39&gt;$D39),AND($E39=$U32,$D39&gt;$B39))),1,0)</f>
        <v>0</v>
      </c>
      <c r="W39">
        <f t="shared" si="43"/>
        <v>0</v>
      </c>
      <c r="X39">
        <f>IF(AND(F39=0,OR(AND($A39=$U32,$B39&lt;$D39),AND($E39=$U32,$D39&lt;$B39))),1,0)</f>
        <v>0</v>
      </c>
      <c r="Y39">
        <f>IF(F39&gt;0,0,IF($A39=$U32,$B39,IF($E39=$U32,$D39,0)))</f>
        <v>0</v>
      </c>
      <c r="Z39">
        <f>IF(F39&gt;0,0,IF($A39=$U32,$D39,IF($E39=$U32,$B39,0)))</f>
        <v>0</v>
      </c>
      <c r="AA39">
        <f t="shared" si="44"/>
        <v>0</v>
      </c>
      <c r="AB39">
        <f>IF(AND(F39=0,OR($A39=$AB32,$E39=$AB32)),1,0)</f>
        <v>0</v>
      </c>
      <c r="AC39">
        <f>IF(AND(F39=0,OR(AND($A39=$AB32,$B39&gt;$D39),AND($E39=$AB32,$D39&gt;$B39))),1,0)</f>
        <v>0</v>
      </c>
      <c r="AD39">
        <f t="shared" si="45"/>
        <v>0</v>
      </c>
      <c r="AE39">
        <f>IF(AND(F39=0,OR(AND($A39=$AB32,$B39&lt;$D39),AND($E39=$AB32,$D39&lt;$B39))),1,0)</f>
        <v>0</v>
      </c>
      <c r="AF39">
        <f>IF(F39&gt;0,0,IF($A39=$AB32,$B39,IF($E39=$AB32,$D39,0)))</f>
        <v>0</v>
      </c>
      <c r="AG39">
        <f>IF(F39&gt;0,0,IF($A39=$AB32,$D39,IF($E39=$AB32,$B39,0)))</f>
        <v>0</v>
      </c>
      <c r="AH39">
        <f t="shared" si="46"/>
        <v>0</v>
      </c>
    </row>
    <row r="40" spans="1:83" ht="15" customHeight="1" x14ac:dyDescent="0.2">
      <c r="A40" t="s">
        <v>30</v>
      </c>
      <c r="B40" s="3">
        <v>3</v>
      </c>
      <c r="G40">
        <f t="shared" ref="G40:AH40" si="51">SUM(G34:G39)</f>
        <v>0</v>
      </c>
      <c r="H40">
        <f t="shared" si="51"/>
        <v>0</v>
      </c>
      <c r="I40">
        <f t="shared" si="51"/>
        <v>0</v>
      </c>
      <c r="J40">
        <f t="shared" si="51"/>
        <v>0</v>
      </c>
      <c r="K40">
        <f t="shared" si="51"/>
        <v>0</v>
      </c>
      <c r="L40">
        <f t="shared" si="51"/>
        <v>0</v>
      </c>
      <c r="M40">
        <f t="shared" si="51"/>
        <v>0</v>
      </c>
      <c r="N40">
        <f t="shared" si="51"/>
        <v>0</v>
      </c>
      <c r="O40">
        <f t="shared" si="51"/>
        <v>0</v>
      </c>
      <c r="P40">
        <f t="shared" si="51"/>
        <v>0</v>
      </c>
      <c r="Q40">
        <f t="shared" si="51"/>
        <v>0</v>
      </c>
      <c r="R40">
        <f t="shared" si="51"/>
        <v>0</v>
      </c>
      <c r="S40">
        <f t="shared" si="51"/>
        <v>0</v>
      </c>
      <c r="T40">
        <f t="shared" si="51"/>
        <v>0</v>
      </c>
      <c r="U40">
        <f t="shared" si="51"/>
        <v>0</v>
      </c>
      <c r="V40">
        <f t="shared" si="51"/>
        <v>0</v>
      </c>
      <c r="W40">
        <f t="shared" si="51"/>
        <v>0</v>
      </c>
      <c r="X40">
        <f t="shared" si="51"/>
        <v>0</v>
      </c>
      <c r="Y40">
        <f t="shared" si="51"/>
        <v>0</v>
      </c>
      <c r="Z40">
        <f t="shared" si="51"/>
        <v>0</v>
      </c>
      <c r="AA40">
        <f t="shared" si="51"/>
        <v>0</v>
      </c>
      <c r="AB40">
        <f t="shared" si="51"/>
        <v>0</v>
      </c>
      <c r="AC40">
        <f t="shared" si="51"/>
        <v>0</v>
      </c>
      <c r="AD40">
        <f t="shared" si="51"/>
        <v>0</v>
      </c>
      <c r="AE40">
        <f t="shared" si="51"/>
        <v>0</v>
      </c>
      <c r="AF40">
        <f t="shared" si="51"/>
        <v>0</v>
      </c>
      <c r="AG40">
        <f t="shared" si="51"/>
        <v>0</v>
      </c>
      <c r="AH40">
        <f t="shared" si="51"/>
        <v>0</v>
      </c>
    </row>
    <row r="43" spans="1:83" x14ac:dyDescent="0.2">
      <c r="A43" t="e">
        <f>Speelschema!#REF!</f>
        <v>#REF!</v>
      </c>
      <c r="F43" t="s">
        <v>7</v>
      </c>
      <c r="G43" t="str">
        <f>A45</f>
        <v>Ierland</v>
      </c>
      <c r="N43" t="str">
        <f>E45</f>
        <v>Zweden</v>
      </c>
      <c r="U43" t="str">
        <f>A46</f>
        <v>België</v>
      </c>
      <c r="AB43" t="str">
        <f>E46</f>
        <v>Italië</v>
      </c>
      <c r="AJ43" t="s">
        <v>8</v>
      </c>
      <c r="BX43" t="s">
        <v>9</v>
      </c>
    </row>
    <row r="44" spans="1:83" ht="15" customHeight="1" x14ac:dyDescent="0.2">
      <c r="F44" t="s">
        <v>10</v>
      </c>
      <c r="G44" t="s">
        <v>11</v>
      </c>
      <c r="H44" t="s">
        <v>12</v>
      </c>
      <c r="I44" t="s">
        <v>13</v>
      </c>
      <c r="J44" t="s">
        <v>14</v>
      </c>
      <c r="K44" t="s">
        <v>15</v>
      </c>
      <c r="L44" t="s">
        <v>16</v>
      </c>
      <c r="M44" t="s">
        <v>17</v>
      </c>
      <c r="N44" t="s">
        <v>11</v>
      </c>
      <c r="O44" t="s">
        <v>12</v>
      </c>
      <c r="P44" t="s">
        <v>13</v>
      </c>
      <c r="Q44" t="s">
        <v>14</v>
      </c>
      <c r="R44" t="s">
        <v>15</v>
      </c>
      <c r="S44" t="s">
        <v>16</v>
      </c>
      <c r="T44" t="s">
        <v>17</v>
      </c>
      <c r="U44" t="s">
        <v>11</v>
      </c>
      <c r="V44" t="s">
        <v>12</v>
      </c>
      <c r="W44" t="s">
        <v>13</v>
      </c>
      <c r="X44" t="s">
        <v>14</v>
      </c>
      <c r="Y44" t="s">
        <v>15</v>
      </c>
      <c r="Z44" t="s">
        <v>16</v>
      </c>
      <c r="AA44" t="s">
        <v>17</v>
      </c>
      <c r="AB44" t="s">
        <v>11</v>
      </c>
      <c r="AC44" t="s">
        <v>12</v>
      </c>
      <c r="AD44" t="s">
        <v>13</v>
      </c>
      <c r="AE44" t="s">
        <v>14</v>
      </c>
      <c r="AF44" t="s">
        <v>15</v>
      </c>
      <c r="AG44" t="s">
        <v>16</v>
      </c>
      <c r="AH44" t="s">
        <v>17</v>
      </c>
      <c r="AK44" t="s">
        <v>11</v>
      </c>
      <c r="AL44" t="s">
        <v>12</v>
      </c>
      <c r="AM44" t="s">
        <v>13</v>
      </c>
      <c r="AN44" t="s">
        <v>14</v>
      </c>
      <c r="AO44" t="s">
        <v>15</v>
      </c>
      <c r="AP44" t="s">
        <v>16</v>
      </c>
      <c r="AQ44" t="s">
        <v>17</v>
      </c>
      <c r="AS44" t="s">
        <v>18</v>
      </c>
      <c r="AU44" t="s">
        <v>19</v>
      </c>
      <c r="AW44" t="s">
        <v>20</v>
      </c>
      <c r="AY44" t="s">
        <v>21</v>
      </c>
      <c r="BB44" t="s">
        <v>22</v>
      </c>
      <c r="BE44" t="s">
        <v>23</v>
      </c>
      <c r="BH44" t="s">
        <v>24</v>
      </c>
      <c r="BK44" t="s">
        <v>25</v>
      </c>
      <c r="BL44" t="s">
        <v>26</v>
      </c>
      <c r="BP44" t="s">
        <v>27</v>
      </c>
      <c r="BT44" t="s">
        <v>28</v>
      </c>
      <c r="BY44" t="s">
        <v>0</v>
      </c>
      <c r="BZ44" t="s">
        <v>1</v>
      </c>
      <c r="CA44" t="s">
        <v>2</v>
      </c>
      <c r="CB44" t="s">
        <v>3</v>
      </c>
      <c r="CC44" t="s">
        <v>6</v>
      </c>
      <c r="CD44" t="s">
        <v>5</v>
      </c>
      <c r="CE44" t="s">
        <v>29</v>
      </c>
    </row>
    <row r="45" spans="1:83" ht="15" customHeight="1" x14ac:dyDescent="0.2">
      <c r="A45" t="str">
        <f>Speelschema!D32</f>
        <v>Ierland</v>
      </c>
      <c r="B45" s="3">
        <f>Speelschema!E32</f>
        <v>0</v>
      </c>
      <c r="C45" s="3" t="str">
        <f>Speelschema!F32</f>
        <v>-</v>
      </c>
      <c r="D45" s="3">
        <f>Speelschema!G32</f>
        <v>0</v>
      </c>
      <c r="E45" t="str">
        <f>Speelschema!H32</f>
        <v>Zweden</v>
      </c>
      <c r="F45">
        <f>COUNTBLANK(Speelschema!E32:'Speelschema'!G32)</f>
        <v>2</v>
      </c>
      <c r="G45">
        <f>IF(AND(F45=0,OR($A45=$G43,$E45=$G43)),1,0)</f>
        <v>0</v>
      </c>
      <c r="H45">
        <f>IF(AND(F45=0,OR(AND($A45=$G43,$B45&gt;$D45),AND($E45=$G43,$D45&gt;$B45))),1,0)</f>
        <v>0</v>
      </c>
      <c r="I45">
        <f t="shared" ref="I45:I50" si="52">IF(AND(F45=0,G45=1,$B45=$D45),1,0)</f>
        <v>0</v>
      </c>
      <c r="J45">
        <f>IF(AND(F45=0,OR(AND($A45=$G43,$B45&lt;$D45),AND($E45=$G43,$D45&lt;$B45))),1,0)</f>
        <v>0</v>
      </c>
      <c r="K45">
        <f>IF(F45&gt;0,0,IF($A45=$G43,$B45,IF($E45=$G43,$D45,0)))</f>
        <v>0</v>
      </c>
      <c r="L45">
        <f>IF(F45&gt;0,0,IF($A45=$G43,$D45,IF($E45=$G43,$B45,0)))</f>
        <v>0</v>
      </c>
      <c r="M45">
        <f t="shared" ref="M45:M50" si="53">(($H45*$B$10)+$I45)</f>
        <v>0</v>
      </c>
      <c r="N45">
        <f>IF(AND(F45=0,OR($A45=$N43,$E45=$N43)),1,0)</f>
        <v>0</v>
      </c>
      <c r="O45">
        <f>IF(AND(F45=0,OR(AND($A45=$N43,$B45&gt;$D45),AND($E45=$N43,$D45&gt;$B45))),1,0)</f>
        <v>0</v>
      </c>
      <c r="P45">
        <f t="shared" ref="P45:P50" si="54">IF(AND(F45=0,N45=1,$B45=$D45),1,0)</f>
        <v>0</v>
      </c>
      <c r="Q45">
        <f>IF(AND(F45=0,OR(AND($A45=$N43,$B45&lt;$D45),AND($E45=$N43,$D45&lt;$B45))),1,0)</f>
        <v>0</v>
      </c>
      <c r="R45">
        <f>IF(F45&gt;0,0,IF($A45=$N43,$B45,IF($E45=$N43,$D45,0)))</f>
        <v>0</v>
      </c>
      <c r="S45">
        <f>IF(F45&gt;0,0,IF($A45=$N43,$D45,IF($E45=$N43,$B45,0)))</f>
        <v>0</v>
      </c>
      <c r="T45">
        <f t="shared" ref="T45:T50" si="55">(($O45*$B$10)+$P45)</f>
        <v>0</v>
      </c>
      <c r="U45">
        <f>IF(AND(F45=0,OR($A45=$U43,$E45=$U43)),1,0)</f>
        <v>0</v>
      </c>
      <c r="V45">
        <f>IF(AND(F45=0,OR(AND($A45=$U43,$B45&gt;$D45),AND($E45=$U43,$D45&gt;$B45))),1,0)</f>
        <v>0</v>
      </c>
      <c r="W45">
        <f t="shared" ref="W45:W50" si="56">IF(AND(F45=0,U45=1,$B45=$D45),1,0)</f>
        <v>0</v>
      </c>
      <c r="X45">
        <f>IF(AND(F45=0,OR(AND($A45=$U43,$B45&lt;$D45),AND($E45=$U43,$D45&lt;$B45))),1,0)</f>
        <v>0</v>
      </c>
      <c r="Y45">
        <f>IF(F45&gt;0,0,IF($A45=$U43,$B45,IF($E45=$U43,$D45,0)))</f>
        <v>0</v>
      </c>
      <c r="Z45">
        <f>IF(F45&gt;0,0,IF($A45=$U43,$D45,IF($E45=$U43,$B45,0)))</f>
        <v>0</v>
      </c>
      <c r="AA45">
        <f t="shared" ref="AA45:AA50" si="57">(($V45*$B$10)+$W45)</f>
        <v>0</v>
      </c>
      <c r="AB45">
        <f>IF(AND(F45=0,OR($A45=$AB43,$E45=$AB43)),1,0)</f>
        <v>0</v>
      </c>
      <c r="AC45">
        <f>IF(AND(F45=0,OR(AND($A45=$AB43,$B45&gt;$D45),AND($E45=$AB43,$D45&gt;$B45))),1,0)</f>
        <v>0</v>
      </c>
      <c r="AD45">
        <f t="shared" ref="AD45:AD50" si="58">IF(AND(F45=0,AB45=1,$B45=$D45),1,0)</f>
        <v>0</v>
      </c>
      <c r="AE45">
        <f>IF(AND(F45=0,OR(AND($A45=$AB43,$B45&lt;$D45),AND($E45=$AB43,$D45&lt;$B45))),1,0)</f>
        <v>0</v>
      </c>
      <c r="AF45">
        <f>IF(F45&gt;0,0,IF($A45=$AB43,$B45,IF($E45=$AB43,$D45,0)))</f>
        <v>0</v>
      </c>
      <c r="AG45">
        <f>IF(F45&gt;0,0,IF($A45=$AB43,$D45,IF($E45=$AB43,$B45,0)))</f>
        <v>0</v>
      </c>
      <c r="AH45">
        <f t="shared" ref="AH45:AH50" si="59">(($AC45*$B$10)+$AD45)</f>
        <v>0</v>
      </c>
      <c r="AJ45" t="str">
        <f>G43</f>
        <v>Ierland</v>
      </c>
      <c r="AK45">
        <f t="shared" ref="AK45:AQ45" si="60">G51</f>
        <v>0</v>
      </c>
      <c r="AL45">
        <f t="shared" si="60"/>
        <v>0</v>
      </c>
      <c r="AM45">
        <f t="shared" si="60"/>
        <v>0</v>
      </c>
      <c r="AN45">
        <f t="shared" si="60"/>
        <v>0</v>
      </c>
      <c r="AO45">
        <f t="shared" si="60"/>
        <v>0</v>
      </c>
      <c r="AP45">
        <f t="shared" si="60"/>
        <v>0</v>
      </c>
      <c r="AQ45">
        <f t="shared" si="60"/>
        <v>0</v>
      </c>
      <c r="AS45" t="str">
        <f>IF($AQ45&gt;=$AQ46,$AJ45,$AJ46)</f>
        <v>Ierland</v>
      </c>
      <c r="AT45">
        <f>VLOOKUP(AS45,$AJ45:$AQ48,8,FALSE)</f>
        <v>0</v>
      </c>
      <c r="AU45" t="str">
        <f>IF($AT45&gt;=$AT47,$AS45,$AS47)</f>
        <v>Ierland</v>
      </c>
      <c r="AV45">
        <f>VLOOKUP(AU45,$AS45:$AT48,2,FALSE)</f>
        <v>0</v>
      </c>
      <c r="AW45" t="str">
        <f>IF($AV45&gt;=$AV48,$AU45,$AU48)</f>
        <v>Ierland</v>
      </c>
      <c r="AX45">
        <f>VLOOKUP(AW45,$AU45:$AV48,2,FALSE)</f>
        <v>0</v>
      </c>
      <c r="AY45">
        <f>VLOOKUP(AW45,$AJ45:$AQ48,6,FALSE)</f>
        <v>0</v>
      </c>
      <c r="AZ45">
        <f>VLOOKUP(AW45,$AJ45:$AQ48,7,FALSE)</f>
        <v>0</v>
      </c>
      <c r="BA45">
        <f>AY45-AZ45</f>
        <v>0</v>
      </c>
      <c r="BB45" t="str">
        <f>IF(AND($AX45=$AX46,$BA46&gt;$BA45),$AW46,$AW45)</f>
        <v>Ierland</v>
      </c>
      <c r="BC45">
        <f>VLOOKUP(BB45,$AW45:$BA48,2,FALSE)</f>
        <v>0</v>
      </c>
      <c r="BD45">
        <f>VLOOKUP(BB45,$AW45:$BA48,5,FALSE)</f>
        <v>0</v>
      </c>
      <c r="BE45" t="str">
        <f>IF(AND($BC45=$BC47,$BD47&gt;$BD45),$BB47,$BB45)</f>
        <v>Ierland</v>
      </c>
      <c r="BF45">
        <f>VLOOKUP(BE45,$BB45:$BD48,2,FALSE)</f>
        <v>0</v>
      </c>
      <c r="BG45">
        <f>VLOOKUP(BE45,$BB45:$BD48,3,FALSE)</f>
        <v>0</v>
      </c>
      <c r="BH45" t="str">
        <f>IF(AND($BF45=$BF48,$BG48&gt;$BG45),$BE48,$BE45)</f>
        <v>Ierland</v>
      </c>
      <c r="BI45">
        <f>VLOOKUP(BH45,$BE45:$BG48,2,FALSE)</f>
        <v>0</v>
      </c>
      <c r="BJ45">
        <f>VLOOKUP(BH45,$BE45:$BG48,3,FALSE)</f>
        <v>0</v>
      </c>
      <c r="BK45">
        <f>VLOOKUP(BH45,$AJ45:$AQ48,6,FALSE)</f>
        <v>0</v>
      </c>
      <c r="BL45" t="str">
        <f>IF(AND($BI45=$BI46,$BJ45=$BJ46,$BK46&gt;$BK45),$BH46,$BH45)</f>
        <v>Ierland</v>
      </c>
      <c r="BM45">
        <f>VLOOKUP(BL45,$BH45:$BK48,2,FALSE)</f>
        <v>0</v>
      </c>
      <c r="BN45">
        <f>VLOOKUP(BL45,$BH45:$BK48,3,FALSE)</f>
        <v>0</v>
      </c>
      <c r="BO45">
        <f>VLOOKUP(BL45,$BH45:$BK48,4,FALSE)</f>
        <v>0</v>
      </c>
      <c r="BP45" t="str">
        <f>IF(AND($BM45=$BM47,$BN45=$BN47,$BO47&gt;$BO45),$BL47,$BL45)</f>
        <v>Ierland</v>
      </c>
      <c r="BQ45">
        <f>VLOOKUP(BP45,$BL45:$BO48,2,FALSE)</f>
        <v>0</v>
      </c>
      <c r="BR45">
        <f>VLOOKUP(BP45,$BL45:$BO48,3,FALSE)</f>
        <v>0</v>
      </c>
      <c r="BS45">
        <f>VLOOKUP(BP45,$BL45:$BO48,4,FALSE)</f>
        <v>0</v>
      </c>
      <c r="BT45" t="str">
        <f>IF(AND($BQ45=$BQ48,$BR45=$BR48,$BS48&gt;$BS45),$BP48,$BP45)</f>
        <v>Ierland</v>
      </c>
      <c r="BU45">
        <f>VLOOKUP(BT45,$BP45:$BS48,2,FALSE)</f>
        <v>0</v>
      </c>
      <c r="BV45">
        <f>VLOOKUP(BT45,$BP45:$BS48,3,FALSE)</f>
        <v>0</v>
      </c>
      <c r="BW45">
        <f>VLOOKUP(BT45,$BP45:$BS48,4,FALSE)</f>
        <v>0</v>
      </c>
      <c r="BX45" t="str">
        <f>BT45</f>
        <v>Ierland</v>
      </c>
      <c r="BY45">
        <f>VLOOKUP($BX45,$AJ45:$AQ48,2,FALSE)</f>
        <v>0</v>
      </c>
      <c r="BZ45">
        <f>VLOOKUP($BX45,$AJ45:$AQ48,3,FALSE)</f>
        <v>0</v>
      </c>
      <c r="CA45">
        <f>VLOOKUP($BX45,$AJ45:$AQ48,4,FALSE)</f>
        <v>0</v>
      </c>
      <c r="CB45">
        <f>VLOOKUP($BX45,$AJ45:$AQ48,5,FALSE)</f>
        <v>0</v>
      </c>
      <c r="CC45">
        <f>VLOOKUP($BX45,$AJ45:$AQ48,6,FALSE)</f>
        <v>0</v>
      </c>
      <c r="CD45">
        <f>VLOOKUP($BX45,$AJ45:$AQ48,7,FALSE)</f>
        <v>0</v>
      </c>
      <c r="CE45">
        <f>VLOOKUP($BX45,$AJ45:$AQ48,8,FALSE)</f>
        <v>0</v>
      </c>
    </row>
    <row r="46" spans="1:83" ht="15" customHeight="1" x14ac:dyDescent="0.2">
      <c r="A46" t="str">
        <f>Speelschema!D33</f>
        <v>België</v>
      </c>
      <c r="B46" s="3">
        <f>Speelschema!E33</f>
        <v>0</v>
      </c>
      <c r="C46" s="3" t="str">
        <f>Speelschema!F33</f>
        <v>-</v>
      </c>
      <c r="D46" s="3">
        <f>Speelschema!G33</f>
        <v>0</v>
      </c>
      <c r="E46" t="str">
        <f>Speelschema!H33</f>
        <v>Italië</v>
      </c>
      <c r="F46">
        <f>COUNTBLANK(Speelschema!E33:'Speelschema'!G33)</f>
        <v>2</v>
      </c>
      <c r="G46">
        <f>IF(AND(F46=0,OR($A46=$G43,$E46=$G43)),1,0)</f>
        <v>0</v>
      </c>
      <c r="H46">
        <f>IF(AND(F46=0,OR(AND($A46=$G43,$B46&gt;$D46),AND($E46=$G43,$D46&gt;$B46))),1,0)</f>
        <v>0</v>
      </c>
      <c r="I46">
        <f t="shared" si="52"/>
        <v>0</v>
      </c>
      <c r="J46">
        <f>IF(AND(F46=0,OR(AND($A46=$G43,$B46&lt;$D46),AND($E46=$G43,$D46&lt;$B46))),1,0)</f>
        <v>0</v>
      </c>
      <c r="K46">
        <f>IF(F46&gt;0,0,IF($A46=$G43,$B46,IF($E46=$G43,$D46,0)))</f>
        <v>0</v>
      </c>
      <c r="L46">
        <f>IF(F46&gt;0,0,IF($A46=$G43,$D46,IF($E46=$G43,$B46,0)))</f>
        <v>0</v>
      </c>
      <c r="M46">
        <f t="shared" si="53"/>
        <v>0</v>
      </c>
      <c r="N46">
        <f>IF(AND(F46=0,OR($A46=$N43,$E46=$N43)),1,0)</f>
        <v>0</v>
      </c>
      <c r="O46">
        <f>IF(AND(F46=0,OR(AND($A46=$N43,$B46&gt;$D46),AND($E46=$N43,$D46&gt;$B46))),1,0)</f>
        <v>0</v>
      </c>
      <c r="P46">
        <f t="shared" si="54"/>
        <v>0</v>
      </c>
      <c r="Q46">
        <f>IF(AND(F46=0,OR(AND($A46=$N43,$B46&lt;$D46),AND($E46=$N43,$D46&lt;$B46))),1,0)</f>
        <v>0</v>
      </c>
      <c r="R46">
        <f>IF(F46&gt;0,0,IF($A46=$N43,$B46,IF($E46=$N43,$D46,0)))</f>
        <v>0</v>
      </c>
      <c r="S46">
        <f>IF(F46&gt;0,0,IF($A46=$N43,$D46,IF($E46=$N43,$B46,0)))</f>
        <v>0</v>
      </c>
      <c r="T46">
        <f t="shared" si="55"/>
        <v>0</v>
      </c>
      <c r="U46">
        <f>IF(AND(F46=0,OR($A46=$U43,$E46=$U43)),1,0)</f>
        <v>0</v>
      </c>
      <c r="V46">
        <f>IF(AND(F46=0,OR(AND($A46=$U43,$B46&gt;$D46),AND($E46=$U43,$D46&gt;$B46))),1,0)</f>
        <v>0</v>
      </c>
      <c r="W46">
        <f t="shared" si="56"/>
        <v>0</v>
      </c>
      <c r="X46">
        <f>IF(AND(F46=0,OR(AND($A46=$U43,$B46&lt;$D46),AND($E46=$U43,$D46&lt;$B46))),1,0)</f>
        <v>0</v>
      </c>
      <c r="Y46">
        <f>IF(F46&gt;0,0,IF($A46=$U43,$B46,IF($E46=$U43,$D46,0)))</f>
        <v>0</v>
      </c>
      <c r="Z46">
        <f>IF(F46&gt;0,0,IF($A46=$U43,$D46,IF($E46=$U43,$B46,0)))</f>
        <v>0</v>
      </c>
      <c r="AA46">
        <f t="shared" si="57"/>
        <v>0</v>
      </c>
      <c r="AB46">
        <f>IF(AND(F46=0,OR($A46=$AB43,$E46=$AB43)),1,0)</f>
        <v>0</v>
      </c>
      <c r="AC46">
        <f>IF(AND(F46=0,OR(AND($A46=$AB43,$B46&gt;$D46),AND($E46=$AB43,$D46&gt;$B46))),1,0)</f>
        <v>0</v>
      </c>
      <c r="AD46">
        <f t="shared" si="58"/>
        <v>0</v>
      </c>
      <c r="AE46">
        <f>IF(AND(F46=0,OR(AND($A46=$AB43,$B46&lt;$D46),AND($E46=$AB43,$D46&lt;$B46))),1,0)</f>
        <v>0</v>
      </c>
      <c r="AF46">
        <f>IF(F46&gt;0,0,IF($A46=$AB43,$B46,IF($E46=$AB43,$D46,0)))</f>
        <v>0</v>
      </c>
      <c r="AG46">
        <f>IF(F46&gt;0,0,IF($A46=$AB43,$D46,IF($E46=$AB43,$B46,0)))</f>
        <v>0</v>
      </c>
      <c r="AH46">
        <f t="shared" si="59"/>
        <v>0</v>
      </c>
      <c r="AJ46" t="str">
        <f>N43</f>
        <v>Zweden</v>
      </c>
      <c r="AK46">
        <f t="shared" ref="AK46:AQ46" si="61">N51</f>
        <v>0</v>
      </c>
      <c r="AL46">
        <f t="shared" si="61"/>
        <v>0</v>
      </c>
      <c r="AM46">
        <f t="shared" si="61"/>
        <v>0</v>
      </c>
      <c r="AN46">
        <f t="shared" si="61"/>
        <v>0</v>
      </c>
      <c r="AO46">
        <f t="shared" si="61"/>
        <v>0</v>
      </c>
      <c r="AP46">
        <f t="shared" si="61"/>
        <v>0</v>
      </c>
      <c r="AQ46">
        <f t="shared" si="61"/>
        <v>0</v>
      </c>
      <c r="AS46" t="str">
        <f>IF($AQ46&lt;=$AQ45,$AJ46,$AJ45)</f>
        <v>Zweden</v>
      </c>
      <c r="AT46">
        <f>VLOOKUP(AS46,$AJ45:$AQ48,8,FALSE)</f>
        <v>0</v>
      </c>
      <c r="AU46" t="str">
        <f>IF($AT46&gt;=$AT48,$AS46,$AS48)</f>
        <v>Zweden</v>
      </c>
      <c r="AV46">
        <f>VLOOKUP(AU46,$AS45:$AT48,2,FALSE)</f>
        <v>0</v>
      </c>
      <c r="AW46" t="str">
        <f>IF($AV46&gt;=$AV47,$AU46,$AU47)</f>
        <v>Zweden</v>
      </c>
      <c r="AX46">
        <f>VLOOKUP(AW46,$AU45:$AV48,2,FALSE)</f>
        <v>0</v>
      </c>
      <c r="AY46">
        <f>VLOOKUP(AW46,$AJ45:$AQ48,6,FALSE)</f>
        <v>0</v>
      </c>
      <c r="AZ46">
        <f>VLOOKUP(AW46,$AJ45:$AQ48,7,FALSE)</f>
        <v>0</v>
      </c>
      <c r="BA46">
        <f>AY46-AZ46</f>
        <v>0</v>
      </c>
      <c r="BB46" t="str">
        <f>IF(AND($AX45=$AX46,$BA46&gt;$BA45),$AW45,$AW46)</f>
        <v>Zweden</v>
      </c>
      <c r="BC46">
        <f>VLOOKUP(BB46,$AW45:$BA48,2,FALSE)</f>
        <v>0</v>
      </c>
      <c r="BD46">
        <f>VLOOKUP(BB46,$AW45:$BA48,5,FALSE)</f>
        <v>0</v>
      </c>
      <c r="BE46" t="str">
        <f>IF(AND($BC46=$BC48,$BD48&gt;$BD46),$BB48,$BB46)</f>
        <v>Zweden</v>
      </c>
      <c r="BF46">
        <f>VLOOKUP(BE46,$BB45:$BD48,2,FALSE)</f>
        <v>0</v>
      </c>
      <c r="BG46">
        <f>VLOOKUP(BE46,$BB45:$BD48,3,FALSE)</f>
        <v>0</v>
      </c>
      <c r="BH46" t="str">
        <f>IF(AND($BF46=$BF47,$BG47&gt;$BG46),$BE47,$BE46)</f>
        <v>Zweden</v>
      </c>
      <c r="BI46">
        <f>VLOOKUP(BH46,$BE45:$BG48,2,FALSE)</f>
        <v>0</v>
      </c>
      <c r="BJ46">
        <f>VLOOKUP(BH46,$BE45:$BG48,3,FALSE)</f>
        <v>0</v>
      </c>
      <c r="BK46">
        <f>VLOOKUP(BH46,$AJ45:$AQ48,6,FALSE)</f>
        <v>0</v>
      </c>
      <c r="BL46" t="str">
        <f>IF(AND($BI45=$BI46,$BJ45=$BJ46,$BK46&gt;$BK45),$BH45,$BH46)</f>
        <v>Zweden</v>
      </c>
      <c r="BM46">
        <f>VLOOKUP(BL46,$BH45:$BK48,2,FALSE)</f>
        <v>0</v>
      </c>
      <c r="BN46">
        <f>VLOOKUP(BL46,$BH45:$BK48,3,FALSE)</f>
        <v>0</v>
      </c>
      <c r="BO46">
        <f>VLOOKUP(BL46,$BH45:$BK48,4,FALSE)</f>
        <v>0</v>
      </c>
      <c r="BP46" t="str">
        <f>IF(AND($BM46=$BM48,$BN46=$BN48,$BO48&gt;$BO46),$BL48,$BL46)</f>
        <v>Zweden</v>
      </c>
      <c r="BQ46">
        <f>VLOOKUP(BP46,$BL45:$BO48,2,FALSE)</f>
        <v>0</v>
      </c>
      <c r="BR46">
        <f>VLOOKUP(BP46,$BL45:$BO48,3,FALSE)</f>
        <v>0</v>
      </c>
      <c r="BS46">
        <f>VLOOKUP(BP46,$BL45:$BO48,4,FALSE)</f>
        <v>0</v>
      </c>
      <c r="BT46" t="str">
        <f>IF(AND($BQ46=$BQ47,$BR46=$BR47,$BS47&gt;$BS46),$BP47,$BP46)</f>
        <v>Zweden</v>
      </c>
      <c r="BU46">
        <f>VLOOKUP(BT46,$BP45:$BS48,2,FALSE)</f>
        <v>0</v>
      </c>
      <c r="BV46">
        <f>VLOOKUP(BT46,$BP45:$BS48,3,FALSE)</f>
        <v>0</v>
      </c>
      <c r="BW46">
        <f>VLOOKUP(BT46,$BP45:$BS48,4,FALSE)</f>
        <v>0</v>
      </c>
      <c r="BX46" t="str">
        <f>BT46</f>
        <v>Zweden</v>
      </c>
      <c r="BY46">
        <f>VLOOKUP($BX46,$AJ45:$AQ48,2,FALSE)</f>
        <v>0</v>
      </c>
      <c r="BZ46">
        <f>VLOOKUP($BX46,$AJ45:$AQ48,3,FALSE)</f>
        <v>0</v>
      </c>
      <c r="CA46">
        <f>VLOOKUP($BX46,$AJ45:$AQ48,4,FALSE)</f>
        <v>0</v>
      </c>
      <c r="CB46">
        <f>VLOOKUP($BX46,$AJ45:$AQ48,5,FALSE)</f>
        <v>0</v>
      </c>
      <c r="CC46">
        <f>VLOOKUP($BX46,$AJ45:$AQ48,6,FALSE)</f>
        <v>0</v>
      </c>
      <c r="CD46">
        <f>VLOOKUP($BX46,$AJ45:$AQ48,7,FALSE)</f>
        <v>0</v>
      </c>
      <c r="CE46">
        <f>VLOOKUP($BX46,$AJ45:$AQ48,8,FALSE)</f>
        <v>0</v>
      </c>
    </row>
    <row r="47" spans="1:83" ht="15" customHeight="1" x14ac:dyDescent="0.2">
      <c r="A47" t="str">
        <f>Speelschema!D34</f>
        <v>Italië</v>
      </c>
      <c r="B47" s="3">
        <f>Speelschema!E34</f>
        <v>0</v>
      </c>
      <c r="C47" s="3" t="str">
        <f>Speelschema!F34</f>
        <v>-</v>
      </c>
      <c r="D47" s="3">
        <f>Speelschema!G34</f>
        <v>0</v>
      </c>
      <c r="E47" t="str">
        <f>Speelschema!H34</f>
        <v>Zweden</v>
      </c>
      <c r="F47">
        <f>COUNTBLANK(Speelschema!E34:'Speelschema'!G34)</f>
        <v>2</v>
      </c>
      <c r="G47">
        <f>IF(AND(F47=0,OR($A47=$G43,$E47=$G43)),1,0)</f>
        <v>0</v>
      </c>
      <c r="H47">
        <f>IF(AND(F47=0,OR(AND($A47=$G43,$B47&gt;$D47),AND($E47=$G43,$D47&gt;$B47))),1,0)</f>
        <v>0</v>
      </c>
      <c r="I47">
        <f t="shared" si="52"/>
        <v>0</v>
      </c>
      <c r="J47">
        <f>IF(AND(F47=0,OR(AND($A47=$G43,$B47&lt;$D47),AND($E47=$G43,$D47&lt;$B47))),1,0)</f>
        <v>0</v>
      </c>
      <c r="K47">
        <f>IF(F47&gt;0,0,IF($A47=$G43,$B47,IF($E47=$G43,$D47,0)))</f>
        <v>0</v>
      </c>
      <c r="L47">
        <f>IF(F47&gt;0,0,IF($A47=$G43,$D47,IF($E47=$G43,$B47,0)))</f>
        <v>0</v>
      </c>
      <c r="M47">
        <f t="shared" si="53"/>
        <v>0</v>
      </c>
      <c r="N47">
        <f>IF(AND(F47=0,OR($A47=$N43,$E47=$N43)),1,0)</f>
        <v>0</v>
      </c>
      <c r="O47">
        <f>IF(AND(F47=0,OR(AND($A47=$N43,$B47&gt;$D47),AND($E47=$N43,$D47&gt;$B47))),1,0)</f>
        <v>0</v>
      </c>
      <c r="P47">
        <f t="shared" si="54"/>
        <v>0</v>
      </c>
      <c r="Q47">
        <f>IF(AND(F47=0,OR(AND($A47=$N43,$B47&lt;$D47),AND($E47=$N43,$D47&lt;$B47))),1,0)</f>
        <v>0</v>
      </c>
      <c r="R47">
        <f>IF(F47&gt;0,0,IF($A47=$N43,$B47,IF($E47=$N43,$D47,0)))</f>
        <v>0</v>
      </c>
      <c r="S47">
        <f>IF(F47&gt;0,0,IF($A47=$N43,$D47,IF($E47=$N43,$B47,0)))</f>
        <v>0</v>
      </c>
      <c r="T47">
        <f t="shared" si="55"/>
        <v>0</v>
      </c>
      <c r="U47">
        <f>IF(AND(F47=0,OR($A47=$U43,$E47=$U43)),1,0)</f>
        <v>0</v>
      </c>
      <c r="V47">
        <f>IF(AND(F47=0,OR(AND($A47=$U43,$B47&gt;$D47),AND($E47=$U43,$D47&gt;$B47))),1,0)</f>
        <v>0</v>
      </c>
      <c r="W47">
        <f t="shared" si="56"/>
        <v>0</v>
      </c>
      <c r="X47">
        <f>IF(AND(F47=0,OR(AND($A47=$U43,$B47&lt;$D47),AND($E47=$U43,$D47&lt;$B47))),1,0)</f>
        <v>0</v>
      </c>
      <c r="Y47">
        <f>IF(F47&gt;0,0,IF($A47=$U43,$B47,IF($E47=$U43,$D47,0)))</f>
        <v>0</v>
      </c>
      <c r="Z47">
        <f>IF(F47&gt;0,0,IF($A47=$U43,$D47,IF($E47=$U43,$B47,0)))</f>
        <v>0</v>
      </c>
      <c r="AA47">
        <f t="shared" si="57"/>
        <v>0</v>
      </c>
      <c r="AB47">
        <f>IF(AND(F47=0,OR($A47=$AB43,$E47=$AB43)),1,0)</f>
        <v>0</v>
      </c>
      <c r="AC47">
        <f>IF(AND(F47=0,OR(AND($A47=$AB43,$B47&gt;$D47),AND($E47=$AB43,$D47&gt;$B47))),1,0)</f>
        <v>0</v>
      </c>
      <c r="AD47">
        <f t="shared" si="58"/>
        <v>0</v>
      </c>
      <c r="AE47">
        <f>IF(AND(F47=0,OR(AND($A47=$AB43,$B47&lt;$D47),AND($E47=$AB43,$D47&lt;$B47))),1,0)</f>
        <v>0</v>
      </c>
      <c r="AF47">
        <f>IF(F47&gt;0,0,IF($A47=$AB43,$B47,IF($E47=$AB43,$D47,0)))</f>
        <v>0</v>
      </c>
      <c r="AG47">
        <f>IF(F47&gt;0,0,IF($A47=$AB43,$D47,IF($E47=$AB43,$B47,0)))</f>
        <v>0</v>
      </c>
      <c r="AH47">
        <f t="shared" si="59"/>
        <v>0</v>
      </c>
      <c r="AJ47" t="str">
        <f>U43</f>
        <v>België</v>
      </c>
      <c r="AK47">
        <f t="shared" ref="AK47:AQ47" si="62">U51</f>
        <v>0</v>
      </c>
      <c r="AL47">
        <f t="shared" si="62"/>
        <v>0</v>
      </c>
      <c r="AM47">
        <f t="shared" si="62"/>
        <v>0</v>
      </c>
      <c r="AN47">
        <f t="shared" si="62"/>
        <v>0</v>
      </c>
      <c r="AO47">
        <f t="shared" si="62"/>
        <v>0</v>
      </c>
      <c r="AP47">
        <f t="shared" si="62"/>
        <v>0</v>
      </c>
      <c r="AQ47">
        <f t="shared" si="62"/>
        <v>0</v>
      </c>
      <c r="AS47" t="str">
        <f>IF($AQ47&gt;=$AQ48,$AJ47,$AJ48)</f>
        <v>België</v>
      </c>
      <c r="AT47">
        <f>VLOOKUP(AS47,$AJ45:$AQ48,8,FALSE)</f>
        <v>0</v>
      </c>
      <c r="AU47" t="str">
        <f>IF($AT47&lt;=$AT45,$AS47,$AS45)</f>
        <v>België</v>
      </c>
      <c r="AV47">
        <f>VLOOKUP(AU47,$AS45:$AT48,2,FALSE)</f>
        <v>0</v>
      </c>
      <c r="AW47" t="str">
        <f>IF($AV47&lt;=$AV46,$AU47,$AU46)</f>
        <v>België</v>
      </c>
      <c r="AX47">
        <f>VLOOKUP(AW47,$AU45:$AV48,2,FALSE)</f>
        <v>0</v>
      </c>
      <c r="AY47">
        <f>VLOOKUP(AW47,$AJ45:$AQ48,6,FALSE)</f>
        <v>0</v>
      </c>
      <c r="AZ47">
        <f>VLOOKUP(AW47,$AJ45:$AQ48,7,FALSE)</f>
        <v>0</v>
      </c>
      <c r="BA47">
        <f>AY47-AZ47</f>
        <v>0</v>
      </c>
      <c r="BB47" t="str">
        <f>IF(AND($AX47=$AX48,$BA48&gt;$BA47),$AW48,$AW47)</f>
        <v>België</v>
      </c>
      <c r="BC47">
        <f>VLOOKUP(BB47,$AW45:$BA48,2,FALSE)</f>
        <v>0</v>
      </c>
      <c r="BD47">
        <f>VLOOKUP(BB47,$AW45:$BA48,5,FALSE)</f>
        <v>0</v>
      </c>
      <c r="BE47" t="str">
        <f>IF(AND($BC45=$BC47,$BD47&gt;$BD45),$BB45,$BB47)</f>
        <v>België</v>
      </c>
      <c r="BF47">
        <f>VLOOKUP(BE47,$BB45:$BD48,2,FALSE)</f>
        <v>0</v>
      </c>
      <c r="BG47">
        <f>VLOOKUP(BE47,$BB45:$BD48,3,FALSE)</f>
        <v>0</v>
      </c>
      <c r="BH47" t="str">
        <f>IF(AND($BF46=$BF47,$BG47&gt;$BG46),$BE46,$BE47)</f>
        <v>België</v>
      </c>
      <c r="BI47">
        <f>VLOOKUP(BH47,$BE45:$BG48,2,FALSE)</f>
        <v>0</v>
      </c>
      <c r="BJ47">
        <f>VLOOKUP(BH47,$BE45:$BG48,3,FALSE)</f>
        <v>0</v>
      </c>
      <c r="BK47">
        <f>VLOOKUP(BH47,$AJ45:$AQ48,6,FALSE)</f>
        <v>0</v>
      </c>
      <c r="BL47" t="str">
        <f>IF(AND($BI47=$BI48,$BJ47=$BJ48,$BK48&gt;$BK47),$BH48,$BH47)</f>
        <v>België</v>
      </c>
      <c r="BM47">
        <f>VLOOKUP(BL47,$BH45:$BK48,2,FALSE)</f>
        <v>0</v>
      </c>
      <c r="BN47">
        <f>VLOOKUP(BL47,$BH45:$BK48,3,FALSE)</f>
        <v>0</v>
      </c>
      <c r="BO47">
        <f>VLOOKUP(BL47,$BH45:$BK48,4,FALSE)</f>
        <v>0</v>
      </c>
      <c r="BP47" t="str">
        <f>IF(AND($BM45=$BM47,$BN45=$BN47,$BO47&gt;$BO45),$BL45,$BL47)</f>
        <v>België</v>
      </c>
      <c r="BQ47">
        <f>VLOOKUP(BP47,$BL45:$BO48,2,FALSE)</f>
        <v>0</v>
      </c>
      <c r="BR47">
        <f>VLOOKUP(BP47,$BL45:$BO48,3,FALSE)</f>
        <v>0</v>
      </c>
      <c r="BS47">
        <f>VLOOKUP(BP47,$BL45:$BO48,4,FALSE)</f>
        <v>0</v>
      </c>
      <c r="BT47" t="str">
        <f>IF(AND($BQ46=$BQ47,$BR46=$BR47,$BS47&gt;$BS46),$BP46,$BP47)</f>
        <v>België</v>
      </c>
      <c r="BU47">
        <f>VLOOKUP(BT47,$BP45:$BS48,2,FALSE)</f>
        <v>0</v>
      </c>
      <c r="BV47">
        <f>VLOOKUP(BT47,$BP45:$BS48,3,FALSE)</f>
        <v>0</v>
      </c>
      <c r="BW47">
        <f>VLOOKUP(BT47,$BP45:$BS48,4,FALSE)</f>
        <v>0</v>
      </c>
      <c r="BX47" t="str">
        <f>BT47</f>
        <v>België</v>
      </c>
      <c r="BY47">
        <f>VLOOKUP($BX47,$AJ45:$AQ48,2,FALSE)</f>
        <v>0</v>
      </c>
      <c r="BZ47">
        <f>VLOOKUP($BX47,$AJ45:$AQ48,3,FALSE)</f>
        <v>0</v>
      </c>
      <c r="CA47">
        <f>VLOOKUP($BX47,$AJ45:$AQ48,4,FALSE)</f>
        <v>0</v>
      </c>
      <c r="CB47">
        <f>VLOOKUP($BX47,$AJ45:$AQ48,5,FALSE)</f>
        <v>0</v>
      </c>
      <c r="CC47">
        <f>VLOOKUP($BX47,$AJ45:$AQ48,6,FALSE)</f>
        <v>0</v>
      </c>
      <c r="CD47">
        <f>VLOOKUP($BX47,$AJ45:$AQ48,7,FALSE)</f>
        <v>0</v>
      </c>
      <c r="CE47">
        <f>VLOOKUP($BX47,$AJ45:$AQ48,8,FALSE)</f>
        <v>0</v>
      </c>
    </row>
    <row r="48" spans="1:83" ht="15" customHeight="1" x14ac:dyDescent="0.2">
      <c r="A48" t="str">
        <f>Speelschema!D35</f>
        <v>België</v>
      </c>
      <c r="B48" s="3">
        <f>Speelschema!E35</f>
        <v>0</v>
      </c>
      <c r="C48" s="3" t="str">
        <f>Speelschema!F35</f>
        <v>-</v>
      </c>
      <c r="D48" s="3">
        <f>Speelschema!G35</f>
        <v>0</v>
      </c>
      <c r="E48" t="str">
        <f>Speelschema!H35</f>
        <v>Ierland</v>
      </c>
      <c r="F48">
        <f>COUNTBLANK(Speelschema!E35:'Speelschema'!G35)</f>
        <v>2</v>
      </c>
      <c r="G48">
        <f>IF(AND(F48=0,OR($A48=$G43,$E48=$G43)),1,0)</f>
        <v>0</v>
      </c>
      <c r="H48">
        <f>IF(AND(F48=0,OR(AND($A48=$G43,$B48&gt;$D48),AND($E48=$G43,$D48&gt;$B48))),1,0)</f>
        <v>0</v>
      </c>
      <c r="I48">
        <f t="shared" si="52"/>
        <v>0</v>
      </c>
      <c r="J48">
        <f>IF(AND(F48=0,OR(AND($A48=$G43,$B48&lt;$D48),AND($E48=$G43,$D48&lt;$B48))),1,0)</f>
        <v>0</v>
      </c>
      <c r="K48">
        <f>IF(F48&gt;0,0,IF($A48=$G43,$B48,IF($E48=$G43,$D48,0)))</f>
        <v>0</v>
      </c>
      <c r="L48">
        <f>IF(F48&gt;0,0,IF($A48=$G43,$D48,IF($E48=$G43,$B48,0)))</f>
        <v>0</v>
      </c>
      <c r="M48">
        <f t="shared" si="53"/>
        <v>0</v>
      </c>
      <c r="N48">
        <f>IF(AND(F48=0,OR($A48=$N43,$E48=$N43)),1,0)</f>
        <v>0</v>
      </c>
      <c r="O48">
        <f>IF(AND(F48=0,OR(AND($A48=$N43,$B48&gt;$D48),AND($E48=$N43,$D48&gt;$B48))),1,0)</f>
        <v>0</v>
      </c>
      <c r="P48">
        <f t="shared" si="54"/>
        <v>0</v>
      </c>
      <c r="Q48">
        <f>IF(AND(F48=0,OR(AND($A48=$N43,$B48&lt;$D48),AND($E48=$N43,$D48&lt;$B48))),1,0)</f>
        <v>0</v>
      </c>
      <c r="R48">
        <f>IF(F48&gt;0,0,IF($A48=$N43,$B48,IF($E48=$N43,$D48,0)))</f>
        <v>0</v>
      </c>
      <c r="S48">
        <f>IF(F48&gt;0,0,IF($A48=$N43,$D48,IF($E48=$N43,$B48,0)))</f>
        <v>0</v>
      </c>
      <c r="T48">
        <f t="shared" si="55"/>
        <v>0</v>
      </c>
      <c r="U48">
        <f>IF(AND(F48=0,OR($A48=$U43,$E48=$U43)),1,0)</f>
        <v>0</v>
      </c>
      <c r="V48">
        <f>IF(AND(F48=0,OR(AND($A48=$U43,$B48&gt;$D48),AND($E48=$U43,$D48&gt;$B48))),1,0)</f>
        <v>0</v>
      </c>
      <c r="W48">
        <f t="shared" si="56"/>
        <v>0</v>
      </c>
      <c r="X48">
        <f>IF(AND(F48=0,OR(AND($A48=$U43,$B48&lt;$D48),AND($E48=$U43,$D48&lt;$B48))),1,0)</f>
        <v>0</v>
      </c>
      <c r="Y48">
        <f>IF(F48&gt;0,0,IF($A48=$U43,$B48,IF($E48=$U43,$D48,0)))</f>
        <v>0</v>
      </c>
      <c r="Z48">
        <f>IF(F48&gt;0,0,IF($A48=$U43,$D48,IF($E48=$U43,$B48,0)))</f>
        <v>0</v>
      </c>
      <c r="AA48">
        <f t="shared" si="57"/>
        <v>0</v>
      </c>
      <c r="AB48">
        <f>IF(AND(F48=0,OR($A48=$AB43,$E48=$AB43)),1,0)</f>
        <v>0</v>
      </c>
      <c r="AC48">
        <f>IF(AND(F48=0,OR(AND($A48=$AB43,$B48&gt;$D48),AND($E48=$AB43,$D48&gt;$B48))),1,0)</f>
        <v>0</v>
      </c>
      <c r="AD48">
        <f t="shared" si="58"/>
        <v>0</v>
      </c>
      <c r="AE48">
        <f>IF(AND(F48=0,OR(AND($A48=$AB43,$B48&lt;$D48),AND($E48=$AB43,$D48&lt;$B48))),1,0)</f>
        <v>0</v>
      </c>
      <c r="AF48">
        <f>IF(F48&gt;0,0,IF($A48=$AB43,$B48,IF($E48=$AB43,$D48,0)))</f>
        <v>0</v>
      </c>
      <c r="AG48">
        <f>IF(F48&gt;0,0,IF($A48=$AB43,$D48,IF($E48=$AB43,$B48,0)))</f>
        <v>0</v>
      </c>
      <c r="AH48">
        <f t="shared" si="59"/>
        <v>0</v>
      </c>
      <c r="AJ48" t="str">
        <f>AB43</f>
        <v>Italië</v>
      </c>
      <c r="AK48">
        <f t="shared" ref="AK48:AQ48" si="63">AB51</f>
        <v>0</v>
      </c>
      <c r="AL48">
        <f t="shared" si="63"/>
        <v>0</v>
      </c>
      <c r="AM48">
        <f t="shared" si="63"/>
        <v>0</v>
      </c>
      <c r="AN48">
        <f t="shared" si="63"/>
        <v>0</v>
      </c>
      <c r="AO48">
        <f t="shared" si="63"/>
        <v>0</v>
      </c>
      <c r="AP48">
        <f t="shared" si="63"/>
        <v>0</v>
      </c>
      <c r="AQ48">
        <f t="shared" si="63"/>
        <v>0</v>
      </c>
      <c r="AS48" t="str">
        <f>IF($AQ48&lt;=$AQ47,$AJ48,$AJ47)</f>
        <v>Italië</v>
      </c>
      <c r="AT48">
        <f>VLOOKUP(AS48,$AJ45:$AQ48,8,FALSE)</f>
        <v>0</v>
      </c>
      <c r="AU48" t="str">
        <f>IF($AT48&lt;=$AT46,$AS48,$AS46)</f>
        <v>Italië</v>
      </c>
      <c r="AV48">
        <f>VLOOKUP(AU48,$AS45:$AT48,2,FALSE)</f>
        <v>0</v>
      </c>
      <c r="AW48" t="str">
        <f>IF($AV48&lt;=$AV45,$AU48,$AU45)</f>
        <v>Italië</v>
      </c>
      <c r="AX48">
        <f>VLOOKUP(AW48,$AU45:$AV48,2,FALSE)</f>
        <v>0</v>
      </c>
      <c r="AY48">
        <f>VLOOKUP(AW48,$AJ45:$AQ48,6,FALSE)</f>
        <v>0</v>
      </c>
      <c r="AZ48">
        <f>VLOOKUP(AW48,$AJ45:$AQ48,7,FALSE)</f>
        <v>0</v>
      </c>
      <c r="BA48">
        <f>AY48-AZ48</f>
        <v>0</v>
      </c>
      <c r="BB48" t="str">
        <f>IF(AND($AX47=$AX48,$BA48&gt;$BA47),$AW47,$AW48)</f>
        <v>Italië</v>
      </c>
      <c r="BC48">
        <f>VLOOKUP(BB48,$AW45:$BA48,2,FALSE)</f>
        <v>0</v>
      </c>
      <c r="BD48">
        <f>VLOOKUP(BB48,$AW45:$BA48,5,FALSE)</f>
        <v>0</v>
      </c>
      <c r="BE48" t="str">
        <f>IF(AND($BC46=$BC48,$BD48&gt;$BD46),$BB46,$BB48)</f>
        <v>Italië</v>
      </c>
      <c r="BF48">
        <f>VLOOKUP(BE48,$BB45:$BD48,2,FALSE)</f>
        <v>0</v>
      </c>
      <c r="BG48">
        <f>VLOOKUP(BE48,$BB45:$BD48,3,FALSE)</f>
        <v>0</v>
      </c>
      <c r="BH48" t="str">
        <f>IF(AND($BF45=$BF48,$BG48&gt;$BG45),$BE45,$BE48)</f>
        <v>Italië</v>
      </c>
      <c r="BI48">
        <f>VLOOKUP(BH48,$BE45:$BG48,2,FALSE)</f>
        <v>0</v>
      </c>
      <c r="BJ48">
        <f>VLOOKUP(BH48,$BE45:$BG48,3,FALSE)</f>
        <v>0</v>
      </c>
      <c r="BK48">
        <f>VLOOKUP(BH48,$AJ45:$AQ48,6,FALSE)</f>
        <v>0</v>
      </c>
      <c r="BL48" t="str">
        <f>IF(AND($BI47=$BI48,$BJ47=$BJ48,$BK48&gt;$BK47),$BH47,$BH48)</f>
        <v>Italië</v>
      </c>
      <c r="BM48">
        <f>VLOOKUP(BL48,$BH45:$BK48,2,FALSE)</f>
        <v>0</v>
      </c>
      <c r="BN48">
        <f>VLOOKUP(BL48,$BH45:$BK48,3,FALSE)</f>
        <v>0</v>
      </c>
      <c r="BO48">
        <f>VLOOKUP(BL48,$BH45:$BK48,4,FALSE)</f>
        <v>0</v>
      </c>
      <c r="BP48" t="str">
        <f>IF(AND($BM46=$BM48,$BN46=$BN48,$BO48&gt;$BO46),$BL46,$BL48)</f>
        <v>Italië</v>
      </c>
      <c r="BQ48">
        <f>VLOOKUP(BP48,$BL45:$BO48,2,FALSE)</f>
        <v>0</v>
      </c>
      <c r="BR48">
        <f>VLOOKUP(BP48,$BL45:$BO48,3,FALSE)</f>
        <v>0</v>
      </c>
      <c r="BS48">
        <f>VLOOKUP(BP48,$BL45:$BO48,4,FALSE)</f>
        <v>0</v>
      </c>
      <c r="BT48" t="str">
        <f>IF(AND($BQ45=$BQ48,$BR45=$BR48,$BS48&gt;$BS45),$BP45,$BP48)</f>
        <v>Italië</v>
      </c>
      <c r="BU48">
        <f>VLOOKUP(BT48,$BP45:$BS48,2,FALSE)</f>
        <v>0</v>
      </c>
      <c r="BV48">
        <f>VLOOKUP(BT48,$BP45:$BS48,3,FALSE)</f>
        <v>0</v>
      </c>
      <c r="BW48">
        <f>VLOOKUP(BT48,$BP45:$BS48,4,FALSE)</f>
        <v>0</v>
      </c>
      <c r="BX48" t="str">
        <f>BT48</f>
        <v>Italië</v>
      </c>
      <c r="BY48">
        <f>VLOOKUP($BX48,$AJ45:$AQ48,2,FALSE)</f>
        <v>0</v>
      </c>
      <c r="BZ48">
        <f>VLOOKUP($BX48,$AJ45:$AQ48,3,FALSE)</f>
        <v>0</v>
      </c>
      <c r="CA48">
        <f>VLOOKUP($BX48,$AJ45:$AQ48,4,FALSE)</f>
        <v>0</v>
      </c>
      <c r="CB48">
        <f>VLOOKUP($BX48,$AJ45:$AQ48,5,FALSE)</f>
        <v>0</v>
      </c>
      <c r="CC48">
        <f>VLOOKUP($BX48,$AJ45:$AQ48,6,FALSE)</f>
        <v>0</v>
      </c>
      <c r="CD48">
        <f>VLOOKUP($BX48,$AJ45:$AQ48,7,FALSE)</f>
        <v>0</v>
      </c>
      <c r="CE48">
        <f>VLOOKUP($BX48,$AJ45:$AQ48,8,FALSE)</f>
        <v>0</v>
      </c>
    </row>
    <row r="49" spans="1:83" ht="15" customHeight="1" x14ac:dyDescent="0.2">
      <c r="A49" t="str">
        <f>Speelschema!D36</f>
        <v>Italië</v>
      </c>
      <c r="B49" s="3">
        <f>Speelschema!E36</f>
        <v>0</v>
      </c>
      <c r="C49" s="3" t="str">
        <f>Speelschema!F36</f>
        <v>-</v>
      </c>
      <c r="D49" s="3">
        <f>Speelschema!G36</f>
        <v>0</v>
      </c>
      <c r="E49" t="str">
        <f>Speelschema!H36</f>
        <v>Zweden</v>
      </c>
      <c r="F49">
        <f>COUNTBLANK(Speelschema!E36:'Speelschema'!G36)</f>
        <v>2</v>
      </c>
      <c r="G49">
        <f>IF(AND(F49=0,OR($A49=$G43,$E49=$G43)),1,0)</f>
        <v>0</v>
      </c>
      <c r="H49">
        <f>IF(AND(F49=0,OR(AND($A49=$G43,$B49&gt;$D49),AND($E49=$G43,$D49&gt;$B49))),1,0)</f>
        <v>0</v>
      </c>
      <c r="I49">
        <f t="shared" si="52"/>
        <v>0</v>
      </c>
      <c r="J49">
        <f>IF(AND(F49=0,OR(AND($A49=$G43,$B49&lt;$D49),AND($E49=$G43,$D49&lt;$B49))),1,0)</f>
        <v>0</v>
      </c>
      <c r="K49">
        <f>IF(F49&gt;0,0,IF($A49=$G43,$B49,IF($E49=$G43,$D49,0)))</f>
        <v>0</v>
      </c>
      <c r="L49">
        <f>IF(F49&gt;0,0,IF($A49=$G43,$D49,IF($E49=$G43,$B49,0)))</f>
        <v>0</v>
      </c>
      <c r="M49">
        <f t="shared" si="53"/>
        <v>0</v>
      </c>
      <c r="N49">
        <f>IF(AND(F49=0,OR($A49=$N43,$E49=$N43)),1,0)</f>
        <v>0</v>
      </c>
      <c r="O49">
        <f>IF(AND(F49=0,OR(AND($A49=$N43,$B49&gt;$D49),AND($E49=$N43,$D49&gt;$B49))),1,0)</f>
        <v>0</v>
      </c>
      <c r="P49">
        <f t="shared" si="54"/>
        <v>0</v>
      </c>
      <c r="Q49">
        <f>IF(AND(F49=0,OR(AND($A49=$N43,$B49&lt;$D49),AND($E49=$N43,$D49&lt;$B49))),1,0)</f>
        <v>0</v>
      </c>
      <c r="R49">
        <f>IF(F49&gt;0,0,IF($A49=$N43,$B49,IF($E49=$N43,$D49,0)))</f>
        <v>0</v>
      </c>
      <c r="S49">
        <f>IF(F49&gt;0,0,IF($A49=$N43,$D49,IF($E49=$N43,$B49,0)))</f>
        <v>0</v>
      </c>
      <c r="T49">
        <f t="shared" si="55"/>
        <v>0</v>
      </c>
      <c r="U49">
        <f>IF(AND(F49=0,OR($A49=$U43,$E49=$U43)),1,0)</f>
        <v>0</v>
      </c>
      <c r="V49">
        <f>IF(AND(F49=0,OR(AND($A49=$U43,$B49&gt;$D49),AND($E49=$U43,$D49&gt;$B49))),1,0)</f>
        <v>0</v>
      </c>
      <c r="W49">
        <f t="shared" si="56"/>
        <v>0</v>
      </c>
      <c r="X49">
        <f>IF(AND(F49=0,OR(AND($A49=$U43,$B49&lt;$D49),AND($E49=$U43,$D49&lt;$B49))),1,0)</f>
        <v>0</v>
      </c>
      <c r="Y49">
        <f>IF(F49&gt;0,0,IF($A49=$U43,$B49,IF($E49=$U43,$D49,0)))</f>
        <v>0</v>
      </c>
      <c r="Z49">
        <f>IF(F49&gt;0,0,IF($A49=$U43,$D49,IF($E49=$U43,$B49,0)))</f>
        <v>0</v>
      </c>
      <c r="AA49">
        <f t="shared" si="57"/>
        <v>0</v>
      </c>
      <c r="AB49">
        <f>IF(AND(F49=0,OR($A49=$AB43,$E49=$AB43)),1,0)</f>
        <v>0</v>
      </c>
      <c r="AC49">
        <f>IF(AND(F49=0,OR(AND($A49=$AB43,$B49&gt;$D49),AND($E49=$AB43,$D49&gt;$B49))),1,0)</f>
        <v>0</v>
      </c>
      <c r="AD49">
        <f t="shared" si="58"/>
        <v>0</v>
      </c>
      <c r="AE49">
        <f>IF(AND(F49=0,OR(AND($A49=$AB43,$B49&lt;$D49),AND($E49=$AB43,$D49&lt;$B49))),1,0)</f>
        <v>0</v>
      </c>
      <c r="AF49">
        <f>IF(F49&gt;0,0,IF($A49=$AB43,$B49,IF($E49=$AB43,$D49,0)))</f>
        <v>0</v>
      </c>
      <c r="AG49">
        <f>IF(F49&gt;0,0,IF($A49=$AB43,$D49,IF($E49=$AB43,$B49,0)))</f>
        <v>0</v>
      </c>
      <c r="AH49">
        <f t="shared" si="59"/>
        <v>0</v>
      </c>
    </row>
    <row r="50" spans="1:83" ht="15" customHeight="1" x14ac:dyDescent="0.2">
      <c r="A50" t="str">
        <f>Speelschema!D37</f>
        <v>Zweden</v>
      </c>
      <c r="B50" s="3">
        <f>Speelschema!E37</f>
        <v>0</v>
      </c>
      <c r="C50" s="3" t="str">
        <f>Speelschema!F37</f>
        <v>-</v>
      </c>
      <c r="D50" s="3">
        <f>Speelschema!G37</f>
        <v>0</v>
      </c>
      <c r="E50" t="str">
        <f>Speelschema!H37</f>
        <v>België</v>
      </c>
      <c r="F50">
        <f>COUNTBLANK(Speelschema!E37:'Speelschema'!G37)</f>
        <v>2</v>
      </c>
      <c r="G50">
        <f>IF(AND(F50=0,OR($A50=$G43,$E50=$G43)),1,0)</f>
        <v>0</v>
      </c>
      <c r="H50">
        <f>IF(AND(F50=0,OR(AND($A50=$G43,$B50&gt;$D50),AND($E50=$G43,$D50&gt;$B50))),1,0)</f>
        <v>0</v>
      </c>
      <c r="I50">
        <f t="shared" si="52"/>
        <v>0</v>
      </c>
      <c r="J50">
        <f>IF(AND(F50=0,OR(AND($A50=$G43,$B50&lt;$D50),AND($E50=$G43,$D50&lt;$B50))),1,0)</f>
        <v>0</v>
      </c>
      <c r="K50">
        <f>IF(F50&gt;0,0,IF($A50=$G43,$B50,IF($E50=$G43,$D50,0)))</f>
        <v>0</v>
      </c>
      <c r="L50">
        <f>IF(F50&gt;0,0,IF($A50=$G43,$D50,IF($E50=$G43,$B50,0)))</f>
        <v>0</v>
      </c>
      <c r="M50">
        <f t="shared" si="53"/>
        <v>0</v>
      </c>
      <c r="N50">
        <f>IF(AND(F50=0,OR($A50=$N43,$E50=$N43)),1,0)</f>
        <v>0</v>
      </c>
      <c r="O50">
        <f>IF(AND(F50=0,OR(AND($A50=$N43,$B50&gt;$D50),AND($E50=$N43,$D50&gt;$B50))),1,0)</f>
        <v>0</v>
      </c>
      <c r="P50">
        <f t="shared" si="54"/>
        <v>0</v>
      </c>
      <c r="Q50">
        <f>IF(AND(F50=0,OR(AND($A50=$N43,$B50&lt;$D50),AND($E50=$N43,$D50&lt;$B50))),1,0)</f>
        <v>0</v>
      </c>
      <c r="R50">
        <f>IF(F50&gt;0,0,IF($A50=$N43,$B50,IF($E50=$N43,$D50,0)))</f>
        <v>0</v>
      </c>
      <c r="S50">
        <f>IF(F50&gt;0,0,IF($A50=$N43,$D50,IF($E50=$N43,$B50,0)))</f>
        <v>0</v>
      </c>
      <c r="T50">
        <f t="shared" si="55"/>
        <v>0</v>
      </c>
      <c r="U50">
        <f>IF(AND(F50=0,OR($A50=$U43,$E50=$U43)),1,0)</f>
        <v>0</v>
      </c>
      <c r="V50">
        <f>IF(AND(F50=0,OR(AND($A50=$U43,$B50&gt;$D50),AND($E50=$U43,$D50&gt;$B50))),1,0)</f>
        <v>0</v>
      </c>
      <c r="W50">
        <f t="shared" si="56"/>
        <v>0</v>
      </c>
      <c r="X50">
        <f>IF(AND(F50=0,OR(AND($A50=$U43,$B50&lt;$D50),AND($E50=$U43,$D50&lt;$B50))),1,0)</f>
        <v>0</v>
      </c>
      <c r="Y50">
        <f>IF(F50&gt;0,0,IF($A50=$U43,$B50,IF($E50=$U43,$D50,0)))</f>
        <v>0</v>
      </c>
      <c r="Z50">
        <f>IF(F50&gt;0,0,IF($A50=$U43,$D50,IF($E50=$U43,$B50,0)))</f>
        <v>0</v>
      </c>
      <c r="AA50">
        <f t="shared" si="57"/>
        <v>0</v>
      </c>
      <c r="AB50">
        <f>IF(AND(F50=0,OR($A50=$AB43,$E50=$AB43)),1,0)</f>
        <v>0</v>
      </c>
      <c r="AC50">
        <f>IF(AND(F50=0,OR(AND($A50=$AB43,$B50&gt;$D50),AND($E50=$AB43,$D50&gt;$B50))),1,0)</f>
        <v>0</v>
      </c>
      <c r="AD50">
        <f t="shared" si="58"/>
        <v>0</v>
      </c>
      <c r="AE50">
        <f>IF(AND(F50=0,OR(AND($A50=$AB43,$B50&lt;$D50),AND($E50=$AB43,$D50&lt;$B50))),1,0)</f>
        <v>0</v>
      </c>
      <c r="AF50">
        <f>IF(F50&gt;0,0,IF($A50=$AB43,$B50,IF($E50=$AB43,$D50,0)))</f>
        <v>0</v>
      </c>
      <c r="AG50">
        <f>IF(F50&gt;0,0,IF($A50=$AB43,$D50,IF($E50=$AB43,$B50,0)))</f>
        <v>0</v>
      </c>
      <c r="AH50">
        <f t="shared" si="59"/>
        <v>0</v>
      </c>
    </row>
    <row r="51" spans="1:83" ht="15" customHeight="1" x14ac:dyDescent="0.2">
      <c r="A51" t="s">
        <v>30</v>
      </c>
      <c r="B51" s="3">
        <v>3</v>
      </c>
      <c r="G51">
        <f t="shared" ref="G51:AH51" si="64">SUM(G45:G50)</f>
        <v>0</v>
      </c>
      <c r="H51">
        <f t="shared" si="64"/>
        <v>0</v>
      </c>
      <c r="I51">
        <f t="shared" si="64"/>
        <v>0</v>
      </c>
      <c r="J51">
        <f t="shared" si="64"/>
        <v>0</v>
      </c>
      <c r="K51">
        <f t="shared" si="64"/>
        <v>0</v>
      </c>
      <c r="L51">
        <f t="shared" si="64"/>
        <v>0</v>
      </c>
      <c r="M51">
        <f t="shared" si="64"/>
        <v>0</v>
      </c>
      <c r="N51">
        <f t="shared" si="64"/>
        <v>0</v>
      </c>
      <c r="O51">
        <f t="shared" si="64"/>
        <v>0</v>
      </c>
      <c r="P51">
        <f t="shared" si="64"/>
        <v>0</v>
      </c>
      <c r="Q51">
        <f t="shared" si="64"/>
        <v>0</v>
      </c>
      <c r="R51">
        <f t="shared" si="64"/>
        <v>0</v>
      </c>
      <c r="S51">
        <f t="shared" si="64"/>
        <v>0</v>
      </c>
      <c r="T51">
        <f t="shared" si="64"/>
        <v>0</v>
      </c>
      <c r="U51">
        <f t="shared" si="64"/>
        <v>0</v>
      </c>
      <c r="V51">
        <f t="shared" si="64"/>
        <v>0</v>
      </c>
      <c r="W51">
        <f t="shared" si="64"/>
        <v>0</v>
      </c>
      <c r="X51">
        <f t="shared" si="64"/>
        <v>0</v>
      </c>
      <c r="Y51">
        <f t="shared" si="64"/>
        <v>0</v>
      </c>
      <c r="Z51">
        <f t="shared" si="64"/>
        <v>0</v>
      </c>
      <c r="AA51">
        <f t="shared" si="64"/>
        <v>0</v>
      </c>
      <c r="AB51">
        <f t="shared" si="64"/>
        <v>0</v>
      </c>
      <c r="AC51">
        <f t="shared" si="64"/>
        <v>0</v>
      </c>
      <c r="AD51">
        <f t="shared" si="64"/>
        <v>0</v>
      </c>
      <c r="AE51">
        <f t="shared" si="64"/>
        <v>0</v>
      </c>
      <c r="AF51">
        <f t="shared" si="64"/>
        <v>0</v>
      </c>
      <c r="AG51">
        <f t="shared" si="64"/>
        <v>0</v>
      </c>
      <c r="AH51">
        <f t="shared" si="64"/>
        <v>0</v>
      </c>
    </row>
    <row r="52" spans="1:83" ht="15" customHeight="1" x14ac:dyDescent="0.2"/>
    <row r="53" spans="1:83" ht="15" customHeight="1" x14ac:dyDescent="0.2">
      <c r="A53" t="e">
        <f>Speelschema!#REF!</f>
        <v>#REF!</v>
      </c>
      <c r="F53" t="s">
        <v>7</v>
      </c>
      <c r="G53" t="str">
        <f>A55</f>
        <v>Oostenrijk</v>
      </c>
      <c r="N53" t="str">
        <f>E55</f>
        <v>Hongarijë</v>
      </c>
      <c r="U53" t="str">
        <f>A56</f>
        <v>Portugal</v>
      </c>
      <c r="AB53" t="str">
        <f>E56</f>
        <v>Ijsland</v>
      </c>
      <c r="AJ53" t="s">
        <v>8</v>
      </c>
      <c r="BX53" t="s">
        <v>9</v>
      </c>
    </row>
    <row r="54" spans="1:83" ht="15" customHeight="1" x14ac:dyDescent="0.2">
      <c r="F54" t="s">
        <v>10</v>
      </c>
      <c r="G54" t="s">
        <v>11</v>
      </c>
      <c r="H54" t="s">
        <v>12</v>
      </c>
      <c r="I54" t="s">
        <v>13</v>
      </c>
      <c r="J54" t="s">
        <v>14</v>
      </c>
      <c r="K54" t="s">
        <v>15</v>
      </c>
      <c r="L54" t="s">
        <v>16</v>
      </c>
      <c r="M54" t="s">
        <v>17</v>
      </c>
      <c r="N54" t="s">
        <v>11</v>
      </c>
      <c r="O54" t="s">
        <v>12</v>
      </c>
      <c r="P54" t="s">
        <v>13</v>
      </c>
      <c r="Q54" t="s">
        <v>14</v>
      </c>
      <c r="R54" t="s">
        <v>15</v>
      </c>
      <c r="S54" t="s">
        <v>16</v>
      </c>
      <c r="T54" t="s">
        <v>17</v>
      </c>
      <c r="U54" t="s">
        <v>11</v>
      </c>
      <c r="V54" t="s">
        <v>12</v>
      </c>
      <c r="W54" t="s">
        <v>13</v>
      </c>
      <c r="X54" t="s">
        <v>14</v>
      </c>
      <c r="Y54" t="s">
        <v>15</v>
      </c>
      <c r="Z54" t="s">
        <v>16</v>
      </c>
      <c r="AA54" t="s">
        <v>17</v>
      </c>
      <c r="AB54" t="s">
        <v>11</v>
      </c>
      <c r="AC54" t="s">
        <v>12</v>
      </c>
      <c r="AD54" t="s">
        <v>13</v>
      </c>
      <c r="AE54" t="s">
        <v>14</v>
      </c>
      <c r="AF54" t="s">
        <v>15</v>
      </c>
      <c r="AG54" t="s">
        <v>16</v>
      </c>
      <c r="AH54" t="s">
        <v>17</v>
      </c>
      <c r="AK54" t="s">
        <v>11</v>
      </c>
      <c r="AL54" t="s">
        <v>12</v>
      </c>
      <c r="AM54" t="s">
        <v>13</v>
      </c>
      <c r="AN54" t="s">
        <v>14</v>
      </c>
      <c r="AO54" t="s">
        <v>15</v>
      </c>
      <c r="AP54" t="s">
        <v>16</v>
      </c>
      <c r="AQ54" t="s">
        <v>17</v>
      </c>
      <c r="AS54" t="s">
        <v>18</v>
      </c>
      <c r="AU54" t="s">
        <v>19</v>
      </c>
      <c r="AW54" t="s">
        <v>20</v>
      </c>
      <c r="AY54" t="s">
        <v>21</v>
      </c>
      <c r="BB54" t="s">
        <v>22</v>
      </c>
      <c r="BE54" t="s">
        <v>23</v>
      </c>
      <c r="BH54" t="s">
        <v>24</v>
      </c>
      <c r="BK54" t="s">
        <v>25</v>
      </c>
      <c r="BL54" t="s">
        <v>26</v>
      </c>
      <c r="BP54" t="s">
        <v>27</v>
      </c>
      <c r="BT54" t="s">
        <v>28</v>
      </c>
      <c r="BY54" t="s">
        <v>0</v>
      </c>
      <c r="BZ54" t="s">
        <v>1</v>
      </c>
      <c r="CA54" t="s">
        <v>2</v>
      </c>
      <c r="CB54" t="s">
        <v>3</v>
      </c>
      <c r="CC54" t="s">
        <v>6</v>
      </c>
      <c r="CD54" t="s">
        <v>5</v>
      </c>
      <c r="CE54" t="s">
        <v>29</v>
      </c>
    </row>
    <row r="55" spans="1:83" ht="15" customHeight="1" x14ac:dyDescent="0.2">
      <c r="A55" t="str">
        <f>Speelschema!D38</f>
        <v>Oostenrijk</v>
      </c>
      <c r="B55" s="3">
        <f>Speelschema!E38</f>
        <v>0</v>
      </c>
      <c r="C55" s="3" t="str">
        <f>Speelschema!F38</f>
        <v>-</v>
      </c>
      <c r="D55" s="3">
        <f>Speelschema!G38</f>
        <v>0</v>
      </c>
      <c r="E55" t="str">
        <f>Speelschema!H38</f>
        <v>Hongarijë</v>
      </c>
      <c r="F55">
        <f>COUNTBLANK(Speelschema!E38:'Speelschema'!G38)</f>
        <v>2</v>
      </c>
      <c r="G55">
        <f>IF(AND(F55=0,OR($A55=$G53,$E55=$G53)),1,0)</f>
        <v>0</v>
      </c>
      <c r="H55">
        <f>IF(AND(F55=0,OR(AND($A55=$G53,$B55&gt;$D55),AND($E55=$G53,$D55&gt;$B55))),1,0)</f>
        <v>0</v>
      </c>
      <c r="I55">
        <f t="shared" ref="I55:I60" si="65">IF(AND(F55=0,G55=1,$B55=$D55),1,0)</f>
        <v>0</v>
      </c>
      <c r="J55">
        <f>IF(AND(F55=0,OR(AND($A55=$G53,$B55&lt;$D55),AND($E55=$G53,$D55&lt;$B55))),1,0)</f>
        <v>0</v>
      </c>
      <c r="K55">
        <f>IF(F55&gt;0,0,IF($A55=$G53,$B55,IF($E55=$G53,$D55,0)))</f>
        <v>0</v>
      </c>
      <c r="L55">
        <f>IF(F55&gt;0,0,IF($A55=$G53,$D55,IF($E55=$G53,$B55,0)))</f>
        <v>0</v>
      </c>
      <c r="M55">
        <f t="shared" ref="M55:M60" si="66">(($H55*$B$10)+$I55)</f>
        <v>0</v>
      </c>
      <c r="N55">
        <f>IF(AND(F55=0,OR($A55=$N53,$E55=$N53)),1,0)</f>
        <v>0</v>
      </c>
      <c r="O55">
        <f>IF(AND(F55=0,OR(AND($A55=$N53,$B55&gt;$D55),AND($E55=$N53,$D55&gt;$B55))),1,0)</f>
        <v>0</v>
      </c>
      <c r="P55">
        <f t="shared" ref="P55:P60" si="67">IF(AND(F55=0,N55=1,$B55=$D55),1,0)</f>
        <v>0</v>
      </c>
      <c r="Q55">
        <f>IF(AND(F55=0,OR(AND($A55=$N53,$B55&lt;$D55),AND($E55=$N53,$D55&lt;$B55))),1,0)</f>
        <v>0</v>
      </c>
      <c r="R55">
        <f>IF(F55&gt;0,0,IF($A55=$N53,$B55,IF($E55=$N53,$D55,0)))</f>
        <v>0</v>
      </c>
      <c r="S55">
        <f>IF(F55&gt;0,0,IF($A55=$N53,$D55,IF($E55=$N53,$B55,0)))</f>
        <v>0</v>
      </c>
      <c r="T55">
        <f t="shared" ref="T55:T60" si="68">(($O55*$B$10)+$P55)</f>
        <v>0</v>
      </c>
      <c r="U55">
        <f>IF(AND(F55=0,OR($A55=$U53,$E55=$U53)),1,0)</f>
        <v>0</v>
      </c>
      <c r="V55">
        <f>IF(AND(F55=0,OR(AND($A55=$U53,$B55&gt;$D55),AND($E55=$U53,$D55&gt;$B55))),1,0)</f>
        <v>0</v>
      </c>
      <c r="W55">
        <f t="shared" ref="W55:W60" si="69">IF(AND(F55=0,U55=1,$B55=$D55),1,0)</f>
        <v>0</v>
      </c>
      <c r="X55">
        <f>IF(AND(F55=0,OR(AND($A55=$U53,$B55&lt;$D55),AND($E55=$U53,$D55&lt;$B55))),1,0)</f>
        <v>0</v>
      </c>
      <c r="Y55">
        <f>IF(F55&gt;0,0,IF($A55=$U53,$B55,IF($E55=$U53,$D55,0)))</f>
        <v>0</v>
      </c>
      <c r="Z55">
        <f>IF(F55&gt;0,0,IF($A55=$U53,$D55,IF($E55=$U53,$B55,0)))</f>
        <v>0</v>
      </c>
      <c r="AA55">
        <f t="shared" ref="AA55:AA60" si="70">(($V55*$B$10)+$W55)</f>
        <v>0</v>
      </c>
      <c r="AB55">
        <f>IF(AND(F55=0,OR($A55=$AB53,$E55=$AB53)),1,0)</f>
        <v>0</v>
      </c>
      <c r="AC55">
        <f>IF(AND(F55=0,OR(AND($A55=$AB53,$B55&gt;$D55),AND($E55=$AB53,$D55&gt;$B55))),1,0)</f>
        <v>0</v>
      </c>
      <c r="AD55">
        <f t="shared" ref="AD55:AD60" si="71">IF(AND(F55=0,AB55=1,$B55=$D55),1,0)</f>
        <v>0</v>
      </c>
      <c r="AE55">
        <f>IF(AND(F55=0,OR(AND($A55=$AB53,$B55&lt;$D55),AND($E55=$AB53,$D55&lt;$B55))),1,0)</f>
        <v>0</v>
      </c>
      <c r="AF55">
        <f>IF(F55&gt;0,0,IF($A55=$AB53,$B55,IF($E55=$AB53,$D55,0)))</f>
        <v>0</v>
      </c>
      <c r="AG55">
        <f>IF(F55&gt;0,0,IF($A55=$AB53,$D55,IF($E55=$AB53,$B55,0)))</f>
        <v>0</v>
      </c>
      <c r="AH55">
        <f t="shared" ref="AH55:AH60" si="72">(($AC55*$B$10)+$AD55)</f>
        <v>0</v>
      </c>
      <c r="AJ55" t="str">
        <f>G53</f>
        <v>Oostenrijk</v>
      </c>
      <c r="AK55">
        <f t="shared" ref="AK55:AQ55" si="73">G61</f>
        <v>0</v>
      </c>
      <c r="AL55">
        <f t="shared" si="73"/>
        <v>0</v>
      </c>
      <c r="AM55">
        <f t="shared" si="73"/>
        <v>0</v>
      </c>
      <c r="AN55">
        <f t="shared" si="73"/>
        <v>0</v>
      </c>
      <c r="AO55">
        <f t="shared" si="73"/>
        <v>0</v>
      </c>
      <c r="AP55">
        <f t="shared" si="73"/>
        <v>0</v>
      </c>
      <c r="AQ55">
        <f t="shared" si="73"/>
        <v>0</v>
      </c>
      <c r="AS55" t="str">
        <f>IF($AQ55&gt;=$AQ56,$AJ55,$AJ56)</f>
        <v>Oostenrijk</v>
      </c>
      <c r="AT55">
        <f>VLOOKUP(AS55,$AJ55:$AQ58,8,FALSE)</f>
        <v>0</v>
      </c>
      <c r="AU55" t="str">
        <f>IF($AT55&gt;=$AT57,$AS55,$AS57)</f>
        <v>Oostenrijk</v>
      </c>
      <c r="AV55">
        <f>VLOOKUP(AU55,$AS55:$AT58,2,FALSE)</f>
        <v>0</v>
      </c>
      <c r="AW55" t="str">
        <f>IF($AV55&gt;=$AV58,$AU55,$AU58)</f>
        <v>Oostenrijk</v>
      </c>
      <c r="AX55">
        <f>VLOOKUP(AW55,$AU55:$AV58,2,FALSE)</f>
        <v>0</v>
      </c>
      <c r="AY55">
        <f>VLOOKUP(AW55,$AJ55:$AQ58,6,FALSE)</f>
        <v>0</v>
      </c>
      <c r="AZ55">
        <f>VLOOKUP(AW55,$AJ55:$AQ58,7,FALSE)</f>
        <v>0</v>
      </c>
      <c r="BA55">
        <f>AY55-AZ55</f>
        <v>0</v>
      </c>
      <c r="BB55" t="str">
        <f>IF(AND($AX55=$AX56,$BA56&gt;$BA55),$AW56,$AW55)</f>
        <v>Oostenrijk</v>
      </c>
      <c r="BC55">
        <f>VLOOKUP(BB55,$AW55:$BA58,2,FALSE)</f>
        <v>0</v>
      </c>
      <c r="BD55">
        <f>VLOOKUP(BB55,$AW55:$BA58,5,FALSE)</f>
        <v>0</v>
      </c>
      <c r="BE55" t="str">
        <f>IF(AND($BC55=$BC57,$BD57&gt;$BD55),$BB57,$BB55)</f>
        <v>Oostenrijk</v>
      </c>
      <c r="BF55">
        <f>VLOOKUP(BE55,$BB55:$BD58,2,FALSE)</f>
        <v>0</v>
      </c>
      <c r="BG55">
        <f>VLOOKUP(BE55,$BB55:$BD58,3,FALSE)</f>
        <v>0</v>
      </c>
      <c r="BH55" t="str">
        <f>IF(AND($BF55=$BF58,$BG58&gt;$BG55),$BE58,$BE55)</f>
        <v>Oostenrijk</v>
      </c>
      <c r="BI55">
        <f>VLOOKUP(BH55,$BE55:$BG58,2,FALSE)</f>
        <v>0</v>
      </c>
      <c r="BJ55">
        <f>VLOOKUP(BH55,$BE55:$BG58,3,FALSE)</f>
        <v>0</v>
      </c>
      <c r="BK55">
        <f>VLOOKUP(BH55,$AJ55:$AQ58,6,FALSE)</f>
        <v>0</v>
      </c>
      <c r="BL55" t="str">
        <f>IF(AND($BI55=$BI56,$BJ55=$BJ56,$BK56&gt;$BK55),$BH56,$BH55)</f>
        <v>Oostenrijk</v>
      </c>
      <c r="BM55">
        <f>VLOOKUP(BL55,$BH55:$BK58,2,FALSE)</f>
        <v>0</v>
      </c>
      <c r="BN55">
        <f>VLOOKUP(BL55,$BH55:$BK58,3,FALSE)</f>
        <v>0</v>
      </c>
      <c r="BO55">
        <f>VLOOKUP(BL55,$BH55:$BK58,4,FALSE)</f>
        <v>0</v>
      </c>
      <c r="BP55" t="str">
        <f>IF(AND($BM55=$BM57,$BN55=$BN57,$BO57&gt;$BO55),$BL57,$BL55)</f>
        <v>Oostenrijk</v>
      </c>
      <c r="BQ55">
        <f>VLOOKUP(BP55,$BL55:$BO58,2,FALSE)</f>
        <v>0</v>
      </c>
      <c r="BR55">
        <f>VLOOKUP(BP55,$BL55:$BO58,3,FALSE)</f>
        <v>0</v>
      </c>
      <c r="BS55">
        <f>VLOOKUP(BP55,$BL55:$BO58,4,FALSE)</f>
        <v>0</v>
      </c>
      <c r="BT55" t="str">
        <f>IF(AND($BQ55=$BQ58,$BR55=$BR58,$BS58&gt;$BS55),$BP58,$BP55)</f>
        <v>Oostenrijk</v>
      </c>
      <c r="BU55">
        <f>VLOOKUP(BT55,$BP55:$BS58,2,FALSE)</f>
        <v>0</v>
      </c>
      <c r="BV55">
        <f>VLOOKUP(BT55,$BP55:$BS58,3,FALSE)</f>
        <v>0</v>
      </c>
      <c r="BW55">
        <f>VLOOKUP(BT55,$BP55:$BS58,4,FALSE)</f>
        <v>0</v>
      </c>
      <c r="BX55" t="str">
        <f>BT55</f>
        <v>Oostenrijk</v>
      </c>
      <c r="BY55">
        <f>VLOOKUP($BX55,$AJ55:$AQ58,2,FALSE)</f>
        <v>0</v>
      </c>
      <c r="BZ55">
        <f>VLOOKUP($BX55,$AJ55:$AQ58,3,FALSE)</f>
        <v>0</v>
      </c>
      <c r="CA55">
        <f>VLOOKUP($BX55,$AJ55:$AQ58,4,FALSE)</f>
        <v>0</v>
      </c>
      <c r="CB55">
        <f>VLOOKUP($BX55,$AJ55:$AQ58,5,FALSE)</f>
        <v>0</v>
      </c>
      <c r="CC55">
        <f>VLOOKUP($BX55,$AJ55:$AQ58,6,FALSE)</f>
        <v>0</v>
      </c>
      <c r="CD55">
        <f>VLOOKUP($BX55,$AJ55:$AQ58,7,FALSE)</f>
        <v>0</v>
      </c>
      <c r="CE55">
        <f>VLOOKUP($BX55,$AJ55:$AQ58,8,FALSE)</f>
        <v>0</v>
      </c>
    </row>
    <row r="56" spans="1:83" ht="15" customHeight="1" x14ac:dyDescent="0.2">
      <c r="A56" t="str">
        <f>Speelschema!D39</f>
        <v>Portugal</v>
      </c>
      <c r="B56" s="3">
        <f>Speelschema!E39</f>
        <v>0</v>
      </c>
      <c r="C56" s="3" t="str">
        <f>Speelschema!F39</f>
        <v>-</v>
      </c>
      <c r="D56" s="3">
        <f>Speelschema!G39</f>
        <v>0</v>
      </c>
      <c r="E56" t="str">
        <f>Speelschema!H39</f>
        <v>Ijsland</v>
      </c>
      <c r="F56">
        <f>COUNTBLANK(Speelschema!E39:'Speelschema'!G39)</f>
        <v>2</v>
      </c>
      <c r="G56">
        <f>IF(AND(F56=0,OR($A56=$G53,$E56=$G53)),1,0)</f>
        <v>0</v>
      </c>
      <c r="H56">
        <f>IF(AND(F56=0,OR(AND($A56=$G53,$B56&gt;$D56),AND($E56=$G53,$D56&gt;$B56))),1,0)</f>
        <v>0</v>
      </c>
      <c r="I56">
        <f t="shared" si="65"/>
        <v>0</v>
      </c>
      <c r="J56">
        <f>IF(AND(F56=0,OR(AND($A56=$G53,$B56&lt;$D56),AND($E56=$G53,$D56&lt;$B56))),1,0)</f>
        <v>0</v>
      </c>
      <c r="K56">
        <f>IF(F56&gt;0,0,IF($A56=$G53,$B56,IF($E56=$G53,$D56,0)))</f>
        <v>0</v>
      </c>
      <c r="L56">
        <f>IF(F56&gt;0,0,IF($A56=$G53,$D56,IF($E56=$G53,$B56,0)))</f>
        <v>0</v>
      </c>
      <c r="M56">
        <f t="shared" si="66"/>
        <v>0</v>
      </c>
      <c r="N56">
        <f>IF(AND(F56=0,OR($A56=$N53,$E56=$N53)),1,0)</f>
        <v>0</v>
      </c>
      <c r="O56">
        <f>IF(AND(F56=0,OR(AND($A56=$N53,$B56&gt;$D56),AND($E56=$N53,$D56&gt;$B56))),1,0)</f>
        <v>0</v>
      </c>
      <c r="P56">
        <f t="shared" si="67"/>
        <v>0</v>
      </c>
      <c r="Q56">
        <f>IF(AND(F56=0,OR(AND($A56=$N53,$B56&lt;$D56),AND($E56=$N53,$D56&lt;$B56))),1,0)</f>
        <v>0</v>
      </c>
      <c r="R56">
        <f>IF(F56&gt;0,0,IF($A56=$N53,$B56,IF($E56=$N53,$D56,0)))</f>
        <v>0</v>
      </c>
      <c r="S56">
        <f>IF(F56&gt;0,0,IF($A56=$N53,$D56,IF($E56=$N53,$B56,0)))</f>
        <v>0</v>
      </c>
      <c r="T56">
        <f t="shared" si="68"/>
        <v>0</v>
      </c>
      <c r="U56">
        <f>IF(AND(F56=0,OR($A56=$U53,$E56=$U53)),1,0)</f>
        <v>0</v>
      </c>
      <c r="V56">
        <f>IF(AND(F56=0,OR(AND($A56=$U53,$B56&gt;$D56),AND($E56=$U53,$D56&gt;$B56))),1,0)</f>
        <v>0</v>
      </c>
      <c r="W56">
        <f t="shared" si="69"/>
        <v>0</v>
      </c>
      <c r="X56">
        <f>IF(AND(F56=0,OR(AND($A56=$U53,$B56&lt;$D56),AND($E56=$U53,$D56&lt;$B56))),1,0)</f>
        <v>0</v>
      </c>
      <c r="Y56">
        <f>IF(F56&gt;0,0,IF($A56=$U53,$B56,IF($E56=$U53,$D56,0)))</f>
        <v>0</v>
      </c>
      <c r="Z56">
        <f>IF(F56&gt;0,0,IF($A56=$U53,$D56,IF($E56=$U53,$B56,0)))</f>
        <v>0</v>
      </c>
      <c r="AA56">
        <f t="shared" si="70"/>
        <v>0</v>
      </c>
      <c r="AB56">
        <f>IF(AND(F56=0,OR($A56=$AB53,$E56=$AB53)),1,0)</f>
        <v>0</v>
      </c>
      <c r="AC56">
        <f>IF(AND(F56=0,OR(AND($A56=$AB53,$B56&gt;$D56),AND($E56=$AB53,$D56&gt;$B56))),1,0)</f>
        <v>0</v>
      </c>
      <c r="AD56">
        <f t="shared" si="71"/>
        <v>0</v>
      </c>
      <c r="AE56">
        <f>IF(AND(F56=0,OR(AND($A56=$AB53,$B56&lt;$D56),AND($E56=$AB53,$D56&lt;$B56))),1,0)</f>
        <v>0</v>
      </c>
      <c r="AF56">
        <f>IF(F56&gt;0,0,IF($A56=$AB53,$B56,IF($E56=$AB53,$D56,0)))</f>
        <v>0</v>
      </c>
      <c r="AG56">
        <f>IF(F56&gt;0,0,IF($A56=$AB53,$D56,IF($E56=$AB53,$B56,0)))</f>
        <v>0</v>
      </c>
      <c r="AH56">
        <f t="shared" si="72"/>
        <v>0</v>
      </c>
      <c r="AJ56" t="str">
        <f>N53</f>
        <v>Hongarijë</v>
      </c>
      <c r="AK56">
        <f t="shared" ref="AK56:AQ56" si="74">N61</f>
        <v>0</v>
      </c>
      <c r="AL56">
        <f t="shared" si="74"/>
        <v>0</v>
      </c>
      <c r="AM56">
        <f t="shared" si="74"/>
        <v>0</v>
      </c>
      <c r="AN56">
        <f t="shared" si="74"/>
        <v>0</v>
      </c>
      <c r="AO56">
        <f t="shared" si="74"/>
        <v>0</v>
      </c>
      <c r="AP56">
        <f t="shared" si="74"/>
        <v>0</v>
      </c>
      <c r="AQ56">
        <f t="shared" si="74"/>
        <v>0</v>
      </c>
      <c r="AS56" t="str">
        <f>IF($AQ56&lt;=$AQ55,$AJ56,$AJ55)</f>
        <v>Hongarijë</v>
      </c>
      <c r="AT56">
        <f>VLOOKUP(AS56,$AJ55:$AQ58,8,FALSE)</f>
        <v>0</v>
      </c>
      <c r="AU56" t="str">
        <f>IF($AT56&gt;=$AT58,$AS56,$AS58)</f>
        <v>Hongarijë</v>
      </c>
      <c r="AV56">
        <f>VLOOKUP(AU56,$AS55:$AT58,2,FALSE)</f>
        <v>0</v>
      </c>
      <c r="AW56" t="str">
        <f>IF($AV56&gt;=$AV57,$AU56,$AU57)</f>
        <v>Hongarijë</v>
      </c>
      <c r="AX56">
        <f>VLOOKUP(AW56,$AU55:$AV58,2,FALSE)</f>
        <v>0</v>
      </c>
      <c r="AY56">
        <f>VLOOKUP(AW56,$AJ55:$AQ58,6,FALSE)</f>
        <v>0</v>
      </c>
      <c r="AZ56">
        <f>VLOOKUP(AW56,$AJ55:$AQ58,7,FALSE)</f>
        <v>0</v>
      </c>
      <c r="BA56">
        <f>AY56-AZ56</f>
        <v>0</v>
      </c>
      <c r="BB56" t="str">
        <f>IF(AND($AX55=$AX56,$BA56&gt;$BA55),$AW55,$AW56)</f>
        <v>Hongarijë</v>
      </c>
      <c r="BC56">
        <f>VLOOKUP(BB56,$AW55:$BA58,2,FALSE)</f>
        <v>0</v>
      </c>
      <c r="BD56">
        <f>VLOOKUP(BB56,$AW55:$BA58,5,FALSE)</f>
        <v>0</v>
      </c>
      <c r="BE56" t="str">
        <f>IF(AND($BC56=$BC58,$BD58&gt;$BD56),$BB58,$BB56)</f>
        <v>Hongarijë</v>
      </c>
      <c r="BF56">
        <f>VLOOKUP(BE56,$BB55:$BD58,2,FALSE)</f>
        <v>0</v>
      </c>
      <c r="BG56">
        <f>VLOOKUP(BE56,$BB55:$BD58,3,FALSE)</f>
        <v>0</v>
      </c>
      <c r="BH56" t="str">
        <f>IF(AND($BF56=$BF57,$BG57&gt;$BG56),$BE57,$BE56)</f>
        <v>Hongarijë</v>
      </c>
      <c r="BI56">
        <f>VLOOKUP(BH56,$BE55:$BG58,2,FALSE)</f>
        <v>0</v>
      </c>
      <c r="BJ56">
        <f>VLOOKUP(BH56,$BE55:$BG58,3,FALSE)</f>
        <v>0</v>
      </c>
      <c r="BK56">
        <f>VLOOKUP(BH56,$AJ55:$AQ58,6,FALSE)</f>
        <v>0</v>
      </c>
      <c r="BL56" t="str">
        <f>IF(AND($BI55=$BI56,$BJ55=$BJ56,$BK56&gt;$BK55),$BH55,$BH56)</f>
        <v>Hongarijë</v>
      </c>
      <c r="BM56">
        <f>VLOOKUP(BL56,$BH55:$BK58,2,FALSE)</f>
        <v>0</v>
      </c>
      <c r="BN56">
        <f>VLOOKUP(BL56,$BH55:$BK58,3,FALSE)</f>
        <v>0</v>
      </c>
      <c r="BO56">
        <f>VLOOKUP(BL56,$BH55:$BK58,4,FALSE)</f>
        <v>0</v>
      </c>
      <c r="BP56" t="str">
        <f>IF(AND($BM56=$BM58,$BN56=$BN58,$BO58&gt;$BO56),$BL58,$BL56)</f>
        <v>Hongarijë</v>
      </c>
      <c r="BQ56">
        <f>VLOOKUP(BP56,$BL55:$BO58,2,FALSE)</f>
        <v>0</v>
      </c>
      <c r="BR56">
        <f>VLOOKUP(BP56,$BL55:$BO58,3,FALSE)</f>
        <v>0</v>
      </c>
      <c r="BS56">
        <f>VLOOKUP(BP56,$BL55:$BO58,4,FALSE)</f>
        <v>0</v>
      </c>
      <c r="BT56" t="str">
        <f>IF(AND($BQ56=$BQ57,$BR56=$BR57,$BS57&gt;$BS56),$BP57,$BP56)</f>
        <v>Hongarijë</v>
      </c>
      <c r="BU56">
        <f>VLOOKUP(BT56,$BP55:$BS58,2,FALSE)</f>
        <v>0</v>
      </c>
      <c r="BV56">
        <f>VLOOKUP(BT56,$BP55:$BS58,3,FALSE)</f>
        <v>0</v>
      </c>
      <c r="BW56">
        <f>VLOOKUP(BT56,$BP55:$BS58,4,FALSE)</f>
        <v>0</v>
      </c>
      <c r="BX56" t="str">
        <f>BT56</f>
        <v>Hongarijë</v>
      </c>
      <c r="BY56">
        <f>VLOOKUP($BX56,$AJ55:$AQ58,2,FALSE)</f>
        <v>0</v>
      </c>
      <c r="BZ56">
        <f>VLOOKUP($BX56,$AJ55:$AQ58,3,FALSE)</f>
        <v>0</v>
      </c>
      <c r="CA56">
        <f>VLOOKUP($BX56,$AJ55:$AQ58,4,FALSE)</f>
        <v>0</v>
      </c>
      <c r="CB56">
        <f>VLOOKUP($BX56,$AJ55:$AQ58,5,FALSE)</f>
        <v>0</v>
      </c>
      <c r="CC56">
        <f>VLOOKUP($BX56,$AJ55:$AQ58,6,FALSE)</f>
        <v>0</v>
      </c>
      <c r="CD56">
        <f>VLOOKUP($BX56,$AJ55:$AQ58,7,FALSE)</f>
        <v>0</v>
      </c>
      <c r="CE56">
        <f>VLOOKUP($BX56,$AJ55:$AQ58,8,FALSE)</f>
        <v>0</v>
      </c>
    </row>
    <row r="57" spans="1:83" ht="15" customHeight="1" x14ac:dyDescent="0.2">
      <c r="A57" t="str">
        <f>Speelschema!D40</f>
        <v>Ijsland</v>
      </c>
      <c r="B57" s="3">
        <f>Speelschema!E40</f>
        <v>0</v>
      </c>
      <c r="C57" s="3" t="str">
        <f>Speelschema!F40</f>
        <v>-</v>
      </c>
      <c r="D57" s="3">
        <f>Speelschema!G40</f>
        <v>0</v>
      </c>
      <c r="E57" t="str">
        <f>Speelschema!H40</f>
        <v>Hongarijë</v>
      </c>
      <c r="F57">
        <f>COUNTBLANK(Speelschema!E40:'Speelschema'!G40)</f>
        <v>2</v>
      </c>
      <c r="G57">
        <f>IF(AND(F57=0,OR($A57=$G53,$E57=$G53)),1,0)</f>
        <v>0</v>
      </c>
      <c r="H57">
        <f>IF(AND(F57=0,OR(AND($A57=$G53,$B57&gt;$D57),AND($E57=$G53,$D57&gt;$B57))),1,0)</f>
        <v>0</v>
      </c>
      <c r="I57">
        <f t="shared" si="65"/>
        <v>0</v>
      </c>
      <c r="J57">
        <f>IF(AND(F57=0,OR(AND($A57=$G53,$B57&lt;$D57),AND($E57=$G53,$D57&lt;$B57))),1,0)</f>
        <v>0</v>
      </c>
      <c r="K57">
        <f>IF(F57&gt;0,0,IF($A57=$G53,$B57,IF($E57=$G53,$D57,0)))</f>
        <v>0</v>
      </c>
      <c r="L57">
        <f>IF(F57&gt;0,0,IF($A57=$G53,$D57,IF($E57=$G53,$B57,0)))</f>
        <v>0</v>
      </c>
      <c r="M57">
        <f t="shared" si="66"/>
        <v>0</v>
      </c>
      <c r="N57">
        <f>IF(AND(F57=0,OR($A57=$N53,$E57=$N53)),1,0)</f>
        <v>0</v>
      </c>
      <c r="O57">
        <f>IF(AND(F57=0,OR(AND($A57=$N53,$B57&gt;$D57),AND($E57=$N53,$D57&gt;$B57))),1,0)</f>
        <v>0</v>
      </c>
      <c r="P57">
        <f t="shared" si="67"/>
        <v>0</v>
      </c>
      <c r="Q57">
        <f>IF(AND(F57=0,OR(AND($A57=$N53,$B57&lt;$D57),AND($E57=$N53,$D57&lt;$B57))),1,0)</f>
        <v>0</v>
      </c>
      <c r="R57">
        <f>IF(F57&gt;0,0,IF($A57=$N53,$B57,IF($E57=$N53,$D57,0)))</f>
        <v>0</v>
      </c>
      <c r="S57">
        <f>IF(F57&gt;0,0,IF($A57=$N53,$D57,IF($E57=$N53,$B57,0)))</f>
        <v>0</v>
      </c>
      <c r="T57">
        <f t="shared" si="68"/>
        <v>0</v>
      </c>
      <c r="U57">
        <f>IF(AND(F57=0,OR($A57=$U53,$E57=$U53)),1,0)</f>
        <v>0</v>
      </c>
      <c r="V57">
        <f>IF(AND(F57=0,OR(AND($A57=$U53,$B57&gt;$D57),AND($E57=$U53,$D57&gt;$B57))),1,0)</f>
        <v>0</v>
      </c>
      <c r="W57">
        <f t="shared" si="69"/>
        <v>0</v>
      </c>
      <c r="X57">
        <f>IF(AND(F57=0,OR(AND($A57=$U53,$B57&lt;$D57),AND($E57=$U53,$D57&lt;$B57))),1,0)</f>
        <v>0</v>
      </c>
      <c r="Y57">
        <f>IF(F57&gt;0,0,IF($A57=$U53,$B57,IF($E57=$U53,$D57,0)))</f>
        <v>0</v>
      </c>
      <c r="Z57">
        <f>IF(F57&gt;0,0,IF($A57=$U53,$D57,IF($E57=$U53,$B57,0)))</f>
        <v>0</v>
      </c>
      <c r="AA57">
        <f t="shared" si="70"/>
        <v>0</v>
      </c>
      <c r="AB57">
        <f>IF(AND(F57=0,OR($A57=$AB53,$E57=$AB53)),1,0)</f>
        <v>0</v>
      </c>
      <c r="AC57">
        <f>IF(AND(F57=0,OR(AND($A57=$AB53,$B57&gt;$D57),AND($E57=$AB53,$D57&gt;$B57))),1,0)</f>
        <v>0</v>
      </c>
      <c r="AD57">
        <f t="shared" si="71"/>
        <v>0</v>
      </c>
      <c r="AE57">
        <f>IF(AND(F57=0,OR(AND($A57=$AB53,$B57&lt;$D57),AND($E57=$AB53,$D57&lt;$B57))),1,0)</f>
        <v>0</v>
      </c>
      <c r="AF57">
        <f>IF(F57&gt;0,0,IF($A57=$AB53,$B57,IF($E57=$AB53,$D57,0)))</f>
        <v>0</v>
      </c>
      <c r="AG57">
        <f>IF(F57&gt;0,0,IF($A57=$AB53,$D57,IF($E57=$AB53,$B57,0)))</f>
        <v>0</v>
      </c>
      <c r="AH57">
        <f t="shared" si="72"/>
        <v>0</v>
      </c>
      <c r="AJ57" t="str">
        <f>U53</f>
        <v>Portugal</v>
      </c>
      <c r="AK57">
        <f t="shared" ref="AK57:AQ57" si="75">U61</f>
        <v>0</v>
      </c>
      <c r="AL57">
        <f t="shared" si="75"/>
        <v>0</v>
      </c>
      <c r="AM57">
        <f t="shared" si="75"/>
        <v>0</v>
      </c>
      <c r="AN57">
        <f t="shared" si="75"/>
        <v>0</v>
      </c>
      <c r="AO57">
        <f t="shared" si="75"/>
        <v>0</v>
      </c>
      <c r="AP57">
        <f t="shared" si="75"/>
        <v>0</v>
      </c>
      <c r="AQ57">
        <f t="shared" si="75"/>
        <v>0</v>
      </c>
      <c r="AS57" t="str">
        <f>IF($AQ57&gt;=$AQ58,$AJ57,$AJ58)</f>
        <v>Portugal</v>
      </c>
      <c r="AT57">
        <f>VLOOKUP(AS57,$AJ55:$AQ58,8,FALSE)</f>
        <v>0</v>
      </c>
      <c r="AU57" t="str">
        <f>IF($AT57&lt;=$AT55,$AS57,$AS55)</f>
        <v>Portugal</v>
      </c>
      <c r="AV57">
        <f>VLOOKUP(AU57,$AS55:$AT58,2,FALSE)</f>
        <v>0</v>
      </c>
      <c r="AW57" t="str">
        <f>IF($AV57&lt;=$AV56,$AU57,$AU56)</f>
        <v>Portugal</v>
      </c>
      <c r="AX57">
        <f>VLOOKUP(AW57,$AU55:$AV58,2,FALSE)</f>
        <v>0</v>
      </c>
      <c r="AY57">
        <f>VLOOKUP(AW57,$AJ55:$AQ58,6,FALSE)</f>
        <v>0</v>
      </c>
      <c r="AZ57">
        <f>VLOOKUP(AW57,$AJ55:$AQ58,7,FALSE)</f>
        <v>0</v>
      </c>
      <c r="BA57">
        <f>AY57-AZ57</f>
        <v>0</v>
      </c>
      <c r="BB57" t="str">
        <f>IF(AND($AX57=$AX58,$BA58&gt;$BA57),$AW58,$AW57)</f>
        <v>Portugal</v>
      </c>
      <c r="BC57">
        <f>VLOOKUP(BB57,$AW55:$BA58,2,FALSE)</f>
        <v>0</v>
      </c>
      <c r="BD57">
        <f>VLOOKUP(BB57,$AW55:$BA58,5,FALSE)</f>
        <v>0</v>
      </c>
      <c r="BE57" t="str">
        <f>IF(AND($BC55=$BC57,$BD57&gt;$BD55),$BB55,$BB57)</f>
        <v>Portugal</v>
      </c>
      <c r="BF57">
        <f>VLOOKUP(BE57,$BB55:$BD58,2,FALSE)</f>
        <v>0</v>
      </c>
      <c r="BG57">
        <f>VLOOKUP(BE57,$BB55:$BD58,3,FALSE)</f>
        <v>0</v>
      </c>
      <c r="BH57" t="str">
        <f>IF(AND($BF56=$BF57,$BG57&gt;$BG56),$BE56,$BE57)</f>
        <v>Portugal</v>
      </c>
      <c r="BI57">
        <f>VLOOKUP(BH57,$BE55:$BG58,2,FALSE)</f>
        <v>0</v>
      </c>
      <c r="BJ57">
        <f>VLOOKUP(BH57,$BE55:$BG58,3,FALSE)</f>
        <v>0</v>
      </c>
      <c r="BK57">
        <f>VLOOKUP(BH57,$AJ55:$AQ58,6,FALSE)</f>
        <v>0</v>
      </c>
      <c r="BL57" t="str">
        <f>IF(AND($BI57=$BI58,$BJ57=$BJ58,$BK58&gt;$BK57),$BH58,$BH57)</f>
        <v>Portugal</v>
      </c>
      <c r="BM57">
        <f>VLOOKUP(BL57,$BH55:$BK58,2,FALSE)</f>
        <v>0</v>
      </c>
      <c r="BN57">
        <f>VLOOKUP(BL57,$BH55:$BK58,3,FALSE)</f>
        <v>0</v>
      </c>
      <c r="BO57">
        <f>VLOOKUP(BL57,$BH55:$BK58,4,FALSE)</f>
        <v>0</v>
      </c>
      <c r="BP57" t="str">
        <f>IF(AND($BM55=$BM57,$BN55=$BN57,$BO57&gt;$BO55),$BL55,$BL57)</f>
        <v>Portugal</v>
      </c>
      <c r="BQ57">
        <f>VLOOKUP(BP57,$BL55:$BO58,2,FALSE)</f>
        <v>0</v>
      </c>
      <c r="BR57">
        <f>VLOOKUP(BP57,$BL55:$BO58,3,FALSE)</f>
        <v>0</v>
      </c>
      <c r="BS57">
        <f>VLOOKUP(BP57,$BL55:$BO58,4,FALSE)</f>
        <v>0</v>
      </c>
      <c r="BT57" t="str">
        <f>IF(AND($BQ56=$BQ57,$BR56=$BR57,$BS57&gt;$BS56),$BP56,$BP57)</f>
        <v>Portugal</v>
      </c>
      <c r="BU57">
        <f>VLOOKUP(BT57,$BP55:$BS58,2,FALSE)</f>
        <v>0</v>
      </c>
      <c r="BV57">
        <f>VLOOKUP(BT57,$BP55:$BS58,3,FALSE)</f>
        <v>0</v>
      </c>
      <c r="BW57">
        <f>VLOOKUP(BT57,$BP55:$BS58,4,FALSE)</f>
        <v>0</v>
      </c>
      <c r="BX57" t="str">
        <f>BT57</f>
        <v>Portugal</v>
      </c>
      <c r="BY57">
        <f>VLOOKUP($BX57,$AJ55:$AQ58,2,FALSE)</f>
        <v>0</v>
      </c>
      <c r="BZ57">
        <f>VLOOKUP($BX57,$AJ55:$AQ58,3,FALSE)</f>
        <v>0</v>
      </c>
      <c r="CA57">
        <f>VLOOKUP($BX57,$AJ55:$AQ58,4,FALSE)</f>
        <v>0</v>
      </c>
      <c r="CB57">
        <f>VLOOKUP($BX57,$AJ55:$AQ58,5,FALSE)</f>
        <v>0</v>
      </c>
      <c r="CC57">
        <f>VLOOKUP($BX57,$AJ55:$AQ58,6,FALSE)</f>
        <v>0</v>
      </c>
      <c r="CD57">
        <f>VLOOKUP($BX57,$AJ55:$AQ58,7,FALSE)</f>
        <v>0</v>
      </c>
      <c r="CE57">
        <f>VLOOKUP($BX57,$AJ55:$AQ58,8,FALSE)</f>
        <v>0</v>
      </c>
    </row>
    <row r="58" spans="1:83" ht="15" customHeight="1" x14ac:dyDescent="0.2">
      <c r="A58" t="str">
        <f>Speelschema!D41</f>
        <v>Portugal</v>
      </c>
      <c r="B58" s="3">
        <f>Speelschema!E41</f>
        <v>0</v>
      </c>
      <c r="C58" s="3" t="str">
        <f>Speelschema!F41</f>
        <v>-</v>
      </c>
      <c r="D58" s="3">
        <f>Speelschema!G41</f>
        <v>0</v>
      </c>
      <c r="E58" t="str">
        <f>Speelschema!H41</f>
        <v>Oostenrijk</v>
      </c>
      <c r="F58">
        <f>COUNTBLANK(Speelschema!E41:'Speelschema'!G41)</f>
        <v>2</v>
      </c>
      <c r="G58">
        <f>IF(AND(F58=0,OR($A58=$G53,$E58=$G53)),1,0)</f>
        <v>0</v>
      </c>
      <c r="H58">
        <f>IF(AND(F58=0,OR(AND($A58=$G53,$B58&gt;$D58),AND($E58=$G53,$D58&gt;$B58))),1,0)</f>
        <v>0</v>
      </c>
      <c r="I58">
        <f t="shared" si="65"/>
        <v>0</v>
      </c>
      <c r="J58">
        <f>IF(AND(F58=0,OR(AND($A58=$G53,$B58&lt;$D58),AND($E58=$G53,$D58&lt;$B58))),1,0)</f>
        <v>0</v>
      </c>
      <c r="K58">
        <f>IF(F58&gt;0,0,IF($A58=$G53,$B58,IF($E58=$G53,$D58,0)))</f>
        <v>0</v>
      </c>
      <c r="L58">
        <f>IF(F58&gt;0,0,IF($A58=$G53,$D58,IF($E58=$G53,$B58,0)))</f>
        <v>0</v>
      </c>
      <c r="M58">
        <f t="shared" si="66"/>
        <v>0</v>
      </c>
      <c r="N58">
        <f>IF(AND(F58=0,OR($A58=$N53,$E58=$N53)),1,0)</f>
        <v>0</v>
      </c>
      <c r="O58">
        <f>IF(AND(F58=0,OR(AND($A58=$N53,$B58&gt;$D58),AND($E58=$N53,$D58&gt;$B58))),1,0)</f>
        <v>0</v>
      </c>
      <c r="P58">
        <f t="shared" si="67"/>
        <v>0</v>
      </c>
      <c r="Q58">
        <f>IF(AND(F58=0,OR(AND($A58=$N53,$B58&lt;$D58),AND($E58=$N53,$D58&lt;$B58))),1,0)</f>
        <v>0</v>
      </c>
      <c r="R58">
        <f>IF(F58&gt;0,0,IF($A58=$N53,$B58,IF($E58=$N53,$D58,0)))</f>
        <v>0</v>
      </c>
      <c r="S58">
        <f>IF(F58&gt;0,0,IF($A58=$N53,$D58,IF($E58=$N53,$B58,0)))</f>
        <v>0</v>
      </c>
      <c r="T58">
        <f t="shared" si="68"/>
        <v>0</v>
      </c>
      <c r="U58">
        <f>IF(AND(F58=0,OR($A58=$U53,$E58=$U53)),1,0)</f>
        <v>0</v>
      </c>
      <c r="V58">
        <f>IF(AND(F58=0,OR(AND($A58=$U53,$B58&gt;$D58),AND($E58=$U53,$D58&gt;$B58))),1,0)</f>
        <v>0</v>
      </c>
      <c r="W58">
        <f t="shared" si="69"/>
        <v>0</v>
      </c>
      <c r="X58">
        <f>IF(AND(F58=0,OR(AND($A58=$U53,$B58&lt;$D58),AND($E58=$U53,$D58&lt;$B58))),1,0)</f>
        <v>0</v>
      </c>
      <c r="Y58">
        <f>IF(F58&gt;0,0,IF($A58=$U53,$B58,IF($E58=$U53,$D58,0)))</f>
        <v>0</v>
      </c>
      <c r="Z58">
        <f>IF(F58&gt;0,0,IF($A58=$U53,$D58,IF($E58=$U53,$B58,0)))</f>
        <v>0</v>
      </c>
      <c r="AA58">
        <f t="shared" si="70"/>
        <v>0</v>
      </c>
      <c r="AB58">
        <f>IF(AND(F58=0,OR($A58=$AB53,$E58=$AB53)),1,0)</f>
        <v>0</v>
      </c>
      <c r="AC58">
        <f>IF(AND(F58=0,OR(AND($A58=$AB53,$B58&gt;$D58),AND($E58=$AB53,$D58&gt;$B58))),1,0)</f>
        <v>0</v>
      </c>
      <c r="AD58">
        <f t="shared" si="71"/>
        <v>0</v>
      </c>
      <c r="AE58">
        <f>IF(AND(F58=0,OR(AND($A58=$AB53,$B58&lt;$D58),AND($E58=$AB53,$D58&lt;$B58))),1,0)</f>
        <v>0</v>
      </c>
      <c r="AF58">
        <f>IF(F58&gt;0,0,IF($A58=$AB53,$B58,IF($E58=$AB53,$D58,0)))</f>
        <v>0</v>
      </c>
      <c r="AG58">
        <f>IF(F58&gt;0,0,IF($A58=$AB53,$D58,IF($E58=$AB53,$B58,0)))</f>
        <v>0</v>
      </c>
      <c r="AH58">
        <f t="shared" si="72"/>
        <v>0</v>
      </c>
      <c r="AJ58" t="str">
        <f>AB53</f>
        <v>Ijsland</v>
      </c>
      <c r="AK58">
        <f t="shared" ref="AK58:AQ58" si="76">AB61</f>
        <v>0</v>
      </c>
      <c r="AL58">
        <f t="shared" si="76"/>
        <v>0</v>
      </c>
      <c r="AM58">
        <f t="shared" si="76"/>
        <v>0</v>
      </c>
      <c r="AN58">
        <f t="shared" si="76"/>
        <v>0</v>
      </c>
      <c r="AO58">
        <f t="shared" si="76"/>
        <v>0</v>
      </c>
      <c r="AP58">
        <f t="shared" si="76"/>
        <v>0</v>
      </c>
      <c r="AQ58">
        <f t="shared" si="76"/>
        <v>0</v>
      </c>
      <c r="AS58" t="str">
        <f>IF($AQ58&lt;=$AQ57,$AJ58,$AJ57)</f>
        <v>Ijsland</v>
      </c>
      <c r="AT58">
        <f>VLOOKUP(AS58,$AJ55:$AQ58,8,FALSE)</f>
        <v>0</v>
      </c>
      <c r="AU58" t="str">
        <f>IF($AT58&lt;=$AT56,$AS58,$AS56)</f>
        <v>Ijsland</v>
      </c>
      <c r="AV58">
        <f>VLOOKUP(AU58,$AS55:$AT58,2,FALSE)</f>
        <v>0</v>
      </c>
      <c r="AW58" t="str">
        <f>IF($AV58&lt;=$AV55,$AU58,$AU55)</f>
        <v>Ijsland</v>
      </c>
      <c r="AX58">
        <f>VLOOKUP(AW58,$AU55:$AV58,2,FALSE)</f>
        <v>0</v>
      </c>
      <c r="AY58">
        <f>VLOOKUP(AW58,$AJ55:$AQ58,6,FALSE)</f>
        <v>0</v>
      </c>
      <c r="AZ58">
        <f>VLOOKUP(AW58,$AJ55:$AQ58,7,FALSE)</f>
        <v>0</v>
      </c>
      <c r="BA58">
        <f>AY58-AZ58</f>
        <v>0</v>
      </c>
      <c r="BB58" t="str">
        <f>IF(AND($AX57=$AX58,$BA58&gt;$BA57),$AW57,$AW58)</f>
        <v>Ijsland</v>
      </c>
      <c r="BC58">
        <f>VLOOKUP(BB58,$AW55:$BA58,2,FALSE)</f>
        <v>0</v>
      </c>
      <c r="BD58">
        <f>VLOOKUP(BB58,$AW55:$BA58,5,FALSE)</f>
        <v>0</v>
      </c>
      <c r="BE58" t="str">
        <f>IF(AND($BC56=$BC58,$BD58&gt;$BD56),$BB56,$BB58)</f>
        <v>Ijsland</v>
      </c>
      <c r="BF58">
        <f>VLOOKUP(BE58,$BB55:$BD58,2,FALSE)</f>
        <v>0</v>
      </c>
      <c r="BG58">
        <f>VLOOKUP(BE58,$BB55:$BD58,3,FALSE)</f>
        <v>0</v>
      </c>
      <c r="BH58" t="str">
        <f>IF(AND($BF55=$BF58,$BG58&gt;$BG55),$BE55,$BE58)</f>
        <v>Ijsland</v>
      </c>
      <c r="BI58">
        <f>VLOOKUP(BH58,$BE55:$BG58,2,FALSE)</f>
        <v>0</v>
      </c>
      <c r="BJ58">
        <f>VLOOKUP(BH58,$BE55:$BG58,3,FALSE)</f>
        <v>0</v>
      </c>
      <c r="BK58">
        <f>VLOOKUP(BH58,$AJ55:$AQ58,6,FALSE)</f>
        <v>0</v>
      </c>
      <c r="BL58" t="str">
        <f>IF(AND($BI57=$BI58,$BJ57=$BJ58,$BK58&gt;$BK57),$BH57,$BH58)</f>
        <v>Ijsland</v>
      </c>
      <c r="BM58">
        <f>VLOOKUP(BL58,$BH55:$BK58,2,FALSE)</f>
        <v>0</v>
      </c>
      <c r="BN58">
        <f>VLOOKUP(BL58,$BH55:$BK58,3,FALSE)</f>
        <v>0</v>
      </c>
      <c r="BO58">
        <f>VLOOKUP(BL58,$BH55:$BK58,4,FALSE)</f>
        <v>0</v>
      </c>
      <c r="BP58" t="str">
        <f>IF(AND($BM56=$BM58,$BN56=$BN58,$BO58&gt;$BO56),$BL56,$BL58)</f>
        <v>Ijsland</v>
      </c>
      <c r="BQ58">
        <f>VLOOKUP(BP58,$BL55:$BO58,2,FALSE)</f>
        <v>0</v>
      </c>
      <c r="BR58">
        <f>VLOOKUP(BP58,$BL55:$BO58,3,FALSE)</f>
        <v>0</v>
      </c>
      <c r="BS58">
        <f>VLOOKUP(BP58,$BL55:$BO58,4,FALSE)</f>
        <v>0</v>
      </c>
      <c r="BT58" t="str">
        <f>IF(AND($BQ55=$BQ58,$BR55=$BR58,$BS58&gt;$BS55),$BP55,$BP58)</f>
        <v>Ijsland</v>
      </c>
      <c r="BU58">
        <f>VLOOKUP(BT58,$BP55:$BS58,2,FALSE)</f>
        <v>0</v>
      </c>
      <c r="BV58">
        <f>VLOOKUP(BT58,$BP55:$BS58,3,FALSE)</f>
        <v>0</v>
      </c>
      <c r="BW58">
        <f>VLOOKUP(BT58,$BP55:$BS58,4,FALSE)</f>
        <v>0</v>
      </c>
      <c r="BX58" t="str">
        <f>BT58</f>
        <v>Ijsland</v>
      </c>
      <c r="BY58">
        <f>VLOOKUP($BX58,$AJ55:$AQ58,2,FALSE)</f>
        <v>0</v>
      </c>
      <c r="BZ58">
        <f>VLOOKUP($BX58,$AJ55:$AQ58,3,FALSE)</f>
        <v>0</v>
      </c>
      <c r="CA58">
        <f>VLOOKUP($BX58,$AJ55:$AQ58,4,FALSE)</f>
        <v>0</v>
      </c>
      <c r="CB58">
        <f>VLOOKUP($BX58,$AJ55:$AQ58,5,FALSE)</f>
        <v>0</v>
      </c>
      <c r="CC58">
        <f>VLOOKUP($BX58,$AJ55:$AQ58,6,FALSE)</f>
        <v>0</v>
      </c>
      <c r="CD58">
        <f>VLOOKUP($BX58,$AJ55:$AQ58,7,FALSE)</f>
        <v>0</v>
      </c>
      <c r="CE58">
        <f>VLOOKUP($BX58,$AJ55:$AQ58,8,FALSE)</f>
        <v>0</v>
      </c>
    </row>
    <row r="59" spans="1:83" ht="15" customHeight="1" x14ac:dyDescent="0.2">
      <c r="A59" t="str">
        <f>Speelschema!D42</f>
        <v>Ijsland</v>
      </c>
      <c r="B59" s="3">
        <f>Speelschema!E42</f>
        <v>0</v>
      </c>
      <c r="C59" s="3" t="str">
        <f>Speelschema!F42</f>
        <v>-</v>
      </c>
      <c r="D59" s="3">
        <f>Speelschema!G42</f>
        <v>0</v>
      </c>
      <c r="E59" t="str">
        <f>Speelschema!H42</f>
        <v>Oostenrijk</v>
      </c>
      <c r="F59">
        <f>COUNTBLANK(Speelschema!E42:'Speelschema'!G42)</f>
        <v>2</v>
      </c>
      <c r="G59">
        <f>IF(AND(F59=0,OR($A59=$G53,$E59=$G53)),1,0)</f>
        <v>0</v>
      </c>
      <c r="H59">
        <f>IF(AND(F59=0,OR(AND($A59=$G53,$B59&gt;$D59),AND($E59=$G53,$D59&gt;$B59))),1,0)</f>
        <v>0</v>
      </c>
      <c r="I59">
        <f t="shared" si="65"/>
        <v>0</v>
      </c>
      <c r="J59">
        <f>IF(AND(F59=0,OR(AND($A59=$G53,$B59&lt;$D59),AND($E59=$G53,$D59&lt;$B59))),1,0)</f>
        <v>0</v>
      </c>
      <c r="K59">
        <f>IF(F59&gt;0,0,IF($A59=$G53,$B59,IF($E59=$G53,$D59,0)))</f>
        <v>0</v>
      </c>
      <c r="L59">
        <f>IF(F59&gt;0,0,IF($A59=$G53,$D59,IF($E59=$G53,$B59,0)))</f>
        <v>0</v>
      </c>
      <c r="M59">
        <f t="shared" si="66"/>
        <v>0</v>
      </c>
      <c r="N59">
        <f>IF(AND(F59=0,OR($A59=$N53,$E59=$N53)),1,0)</f>
        <v>0</v>
      </c>
      <c r="O59">
        <f>IF(AND(F59=0,OR(AND($A59=$N53,$B59&gt;$D59),AND($E59=$N53,$D59&gt;$B59))),1,0)</f>
        <v>0</v>
      </c>
      <c r="P59">
        <f t="shared" si="67"/>
        <v>0</v>
      </c>
      <c r="Q59">
        <f>IF(AND(F59=0,OR(AND($A59=$N53,$B59&lt;$D59),AND($E59=$N53,$D59&lt;$B59))),1,0)</f>
        <v>0</v>
      </c>
      <c r="R59">
        <f>IF(F59&gt;0,0,IF($A59=$N53,$B59,IF($E59=$N53,$D59,0)))</f>
        <v>0</v>
      </c>
      <c r="S59">
        <f>IF(F59&gt;0,0,IF($A59=$N53,$D59,IF($E59=$N53,$B59,0)))</f>
        <v>0</v>
      </c>
      <c r="T59">
        <f t="shared" si="68"/>
        <v>0</v>
      </c>
      <c r="U59">
        <f>IF(AND(F59=0,OR($A59=$U53,$E59=$U53)),1,0)</f>
        <v>0</v>
      </c>
      <c r="V59">
        <f>IF(AND(F59=0,OR(AND($A59=$U53,$B59&gt;$D59),AND($E59=$U53,$D59&gt;$B59))),1,0)</f>
        <v>0</v>
      </c>
      <c r="W59">
        <f t="shared" si="69"/>
        <v>0</v>
      </c>
      <c r="X59">
        <f>IF(AND(F59=0,OR(AND($A59=$U53,$B59&lt;$D59),AND($E59=$U53,$D59&lt;$B59))),1,0)</f>
        <v>0</v>
      </c>
      <c r="Y59">
        <f>IF(F59&gt;0,0,IF($A59=$U53,$B59,IF($E59=$U53,$D59,0)))</f>
        <v>0</v>
      </c>
      <c r="Z59">
        <f>IF(F59&gt;0,0,IF($A59=$U53,$D59,IF($E59=$U53,$B59,0)))</f>
        <v>0</v>
      </c>
      <c r="AA59">
        <f t="shared" si="70"/>
        <v>0</v>
      </c>
      <c r="AB59">
        <f>IF(AND(F59=0,OR($A59=$AB53,$E59=$AB53)),1,0)</f>
        <v>0</v>
      </c>
      <c r="AC59">
        <f>IF(AND(F59=0,OR(AND($A59=$AB53,$B59&gt;$D59),AND($E59=$AB53,$D59&gt;$B59))),1,0)</f>
        <v>0</v>
      </c>
      <c r="AD59">
        <f t="shared" si="71"/>
        <v>0</v>
      </c>
      <c r="AE59">
        <f>IF(AND(F59=0,OR(AND($A59=$AB53,$B59&lt;$D59),AND($E59=$AB53,$D59&lt;$B59))),1,0)</f>
        <v>0</v>
      </c>
      <c r="AF59">
        <f>IF(F59&gt;0,0,IF($A59=$AB53,$B59,IF($E59=$AB53,$D59,0)))</f>
        <v>0</v>
      </c>
      <c r="AG59">
        <f>IF(F59&gt;0,0,IF($A59=$AB53,$D59,IF($E59=$AB53,$B59,0)))</f>
        <v>0</v>
      </c>
      <c r="AH59">
        <f t="shared" si="72"/>
        <v>0</v>
      </c>
    </row>
    <row r="60" spans="1:83" ht="15" customHeight="1" x14ac:dyDescent="0.2">
      <c r="A60" t="str">
        <f>Speelschema!D43</f>
        <v>Hongarijë</v>
      </c>
      <c r="B60" s="3">
        <f>Speelschema!E43</f>
        <v>0</v>
      </c>
      <c r="C60" s="3" t="str">
        <f>Speelschema!F43</f>
        <v>-</v>
      </c>
      <c r="D60" s="3">
        <f>Speelschema!G43</f>
        <v>0</v>
      </c>
      <c r="E60" t="str">
        <f>Speelschema!H43</f>
        <v>Portugal</v>
      </c>
      <c r="F60">
        <f>COUNTBLANK(Speelschema!E43:'Speelschema'!G43)</f>
        <v>2</v>
      </c>
      <c r="G60">
        <f>IF(AND(F60=0,OR($A60=$G53,$E60=$G53)),1,0)</f>
        <v>0</v>
      </c>
      <c r="H60">
        <f>IF(AND(F60=0,OR(AND($A60=$G53,$B60&gt;$D60),AND($E60=$G53,$D60&gt;$B60))),1,0)</f>
        <v>0</v>
      </c>
      <c r="I60">
        <f t="shared" si="65"/>
        <v>0</v>
      </c>
      <c r="J60">
        <f>IF(AND(F60=0,OR(AND($A60=$G53,$B60&lt;$D60),AND($E60=$G53,$D60&lt;$B60))),1,0)</f>
        <v>0</v>
      </c>
      <c r="K60">
        <f>IF(F60&gt;0,0,IF($A60=$G53,$B60,IF($E60=$G53,$D60,0)))</f>
        <v>0</v>
      </c>
      <c r="L60">
        <f>IF(F60&gt;0,0,IF($A60=$G53,$D60,IF($E60=$G53,$B60,0)))</f>
        <v>0</v>
      </c>
      <c r="M60">
        <f t="shared" si="66"/>
        <v>0</v>
      </c>
      <c r="N60">
        <f>IF(AND(F60=0,OR($A60=$N53,$E60=$N53)),1,0)</f>
        <v>0</v>
      </c>
      <c r="O60">
        <f>IF(AND(F60=0,OR(AND($A60=$N53,$B60&gt;$D60),AND($E60=$N53,$D60&gt;$B60))),1,0)</f>
        <v>0</v>
      </c>
      <c r="P60">
        <f t="shared" si="67"/>
        <v>0</v>
      </c>
      <c r="Q60">
        <f>IF(AND(F60=0,OR(AND($A60=$N53,$B60&lt;$D60),AND($E60=$N53,$D60&lt;$B60))),1,0)</f>
        <v>0</v>
      </c>
      <c r="R60">
        <f>IF(F60&gt;0,0,IF($A60=$N53,$B60,IF($E60=$N53,$D60,0)))</f>
        <v>0</v>
      </c>
      <c r="S60">
        <f>IF(F60&gt;0,0,IF($A60=$N53,$D60,IF($E60=$N53,$B60,0)))</f>
        <v>0</v>
      </c>
      <c r="T60">
        <f t="shared" si="68"/>
        <v>0</v>
      </c>
      <c r="U60">
        <f>IF(AND(F60=0,OR($A60=$U53,$E60=$U53)),1,0)</f>
        <v>0</v>
      </c>
      <c r="V60">
        <f>IF(AND(F60=0,OR(AND($A60=$U53,$B60&gt;$D60),AND($E60=$U53,$D60&gt;$B60))),1,0)</f>
        <v>0</v>
      </c>
      <c r="W60">
        <f t="shared" si="69"/>
        <v>0</v>
      </c>
      <c r="X60">
        <f>IF(AND(F60=0,OR(AND($A60=$U53,$B60&lt;$D60),AND($E60=$U53,$D60&lt;$B60))),1,0)</f>
        <v>0</v>
      </c>
      <c r="Y60">
        <f>IF(F60&gt;0,0,IF($A60=$U53,$B60,IF($E60=$U53,$D60,0)))</f>
        <v>0</v>
      </c>
      <c r="Z60">
        <f>IF(F60&gt;0,0,IF($A60=$U53,$D60,IF($E60=$U53,$B60,0)))</f>
        <v>0</v>
      </c>
      <c r="AA60">
        <f t="shared" si="70"/>
        <v>0</v>
      </c>
      <c r="AB60">
        <f>IF(AND(F60=0,OR($A60=$AB53,$E60=$AB53)),1,0)</f>
        <v>0</v>
      </c>
      <c r="AC60">
        <f>IF(AND(F60=0,OR(AND($A60=$AB53,$B60&gt;$D60),AND($E60=$AB53,$D60&gt;$B60))),1,0)</f>
        <v>0</v>
      </c>
      <c r="AD60">
        <f t="shared" si="71"/>
        <v>0</v>
      </c>
      <c r="AE60">
        <f>IF(AND(F60=0,OR(AND($A60=$AB53,$B60&lt;$D60),AND($E60=$AB53,$D60&lt;$B60))),1,0)</f>
        <v>0</v>
      </c>
      <c r="AF60">
        <f>IF(F60&gt;0,0,IF($A60=$AB53,$B60,IF($E60=$AB53,$D60,0)))</f>
        <v>0</v>
      </c>
      <c r="AG60">
        <f>IF(F60&gt;0,0,IF($A60=$AB53,$D60,IF($E60=$AB53,$B60,0)))</f>
        <v>0</v>
      </c>
      <c r="AH60">
        <f t="shared" si="72"/>
        <v>0</v>
      </c>
    </row>
    <row r="61" spans="1:83" ht="15" customHeight="1" x14ac:dyDescent="0.2">
      <c r="A61" t="s">
        <v>30</v>
      </c>
      <c r="B61" s="3">
        <v>3</v>
      </c>
      <c r="G61">
        <f t="shared" ref="G61:AH61" si="77">SUM(G55:G60)</f>
        <v>0</v>
      </c>
      <c r="H61">
        <f t="shared" si="77"/>
        <v>0</v>
      </c>
      <c r="I61">
        <f t="shared" si="77"/>
        <v>0</v>
      </c>
      <c r="J61">
        <f t="shared" si="77"/>
        <v>0</v>
      </c>
      <c r="K61">
        <f t="shared" si="77"/>
        <v>0</v>
      </c>
      <c r="L61">
        <f t="shared" si="77"/>
        <v>0</v>
      </c>
      <c r="M61">
        <f t="shared" si="77"/>
        <v>0</v>
      </c>
      <c r="N61">
        <f t="shared" si="77"/>
        <v>0</v>
      </c>
      <c r="O61">
        <f t="shared" si="77"/>
        <v>0</v>
      </c>
      <c r="P61">
        <f t="shared" si="77"/>
        <v>0</v>
      </c>
      <c r="Q61">
        <f t="shared" si="77"/>
        <v>0</v>
      </c>
      <c r="R61">
        <f t="shared" si="77"/>
        <v>0</v>
      </c>
      <c r="S61">
        <f t="shared" si="77"/>
        <v>0</v>
      </c>
      <c r="T61">
        <f t="shared" si="77"/>
        <v>0</v>
      </c>
      <c r="U61">
        <f t="shared" si="77"/>
        <v>0</v>
      </c>
      <c r="V61">
        <f t="shared" si="77"/>
        <v>0</v>
      </c>
      <c r="W61">
        <f t="shared" si="77"/>
        <v>0</v>
      </c>
      <c r="X61">
        <f t="shared" si="77"/>
        <v>0</v>
      </c>
      <c r="Y61">
        <f t="shared" si="77"/>
        <v>0</v>
      </c>
      <c r="Z61">
        <f t="shared" si="77"/>
        <v>0</v>
      </c>
      <c r="AA61">
        <f t="shared" si="77"/>
        <v>0</v>
      </c>
      <c r="AB61">
        <f t="shared" si="77"/>
        <v>0</v>
      </c>
      <c r="AC61">
        <f t="shared" si="77"/>
        <v>0</v>
      </c>
      <c r="AD61">
        <f t="shared" si="77"/>
        <v>0</v>
      </c>
      <c r="AE61">
        <f t="shared" si="77"/>
        <v>0</v>
      </c>
      <c r="AF61">
        <f t="shared" si="77"/>
        <v>0</v>
      </c>
      <c r="AG61">
        <f t="shared" si="77"/>
        <v>0</v>
      </c>
      <c r="AH61">
        <f t="shared" si="77"/>
        <v>0</v>
      </c>
    </row>
    <row r="62" spans="1:83" ht="15" customHeight="1" x14ac:dyDescent="0.2">
      <c r="B62"/>
      <c r="C62"/>
      <c r="D62"/>
    </row>
    <row r="63" spans="1:83" ht="15" customHeight="1" x14ac:dyDescent="0.2">
      <c r="B63"/>
      <c r="C63"/>
      <c r="D63"/>
    </row>
    <row r="64" spans="1:83" ht="15" customHeight="1" x14ac:dyDescent="0.2">
      <c r="B64"/>
      <c r="C64"/>
      <c r="D64"/>
    </row>
    <row r="65" spans="2:4" ht="15" customHeight="1" x14ac:dyDescent="0.2">
      <c r="B65"/>
      <c r="C65"/>
      <c r="D65"/>
    </row>
    <row r="66" spans="2:4" ht="15" customHeight="1" x14ac:dyDescent="0.2">
      <c r="B66"/>
      <c r="C66"/>
      <c r="D66"/>
    </row>
    <row r="67" spans="2:4" ht="15" customHeight="1" x14ac:dyDescent="0.2">
      <c r="B67"/>
      <c r="C67"/>
      <c r="D67"/>
    </row>
    <row r="68" spans="2:4" ht="15" customHeight="1" x14ac:dyDescent="0.2">
      <c r="B68"/>
      <c r="C68"/>
      <c r="D68"/>
    </row>
    <row r="69" spans="2:4" ht="15" customHeight="1" x14ac:dyDescent="0.2">
      <c r="B69"/>
      <c r="C69"/>
      <c r="D69"/>
    </row>
    <row r="70" spans="2:4" ht="15" customHeight="1" x14ac:dyDescent="0.2">
      <c r="B70"/>
      <c r="C70"/>
      <c r="D70"/>
    </row>
    <row r="71" spans="2:4" ht="15" customHeight="1" x14ac:dyDescent="0.2">
      <c r="B71"/>
      <c r="C71"/>
      <c r="D71"/>
    </row>
    <row r="72" spans="2:4" x14ac:dyDescent="0.2">
      <c r="B72"/>
      <c r="C72"/>
      <c r="D72"/>
    </row>
    <row r="73" spans="2:4" x14ac:dyDescent="0.2">
      <c r="B73"/>
      <c r="C73"/>
      <c r="D73"/>
    </row>
    <row r="74" spans="2:4" x14ac:dyDescent="0.2">
      <c r="B74"/>
      <c r="C74"/>
      <c r="D74"/>
    </row>
    <row r="75" spans="2:4" ht="15" customHeight="1" x14ac:dyDescent="0.2">
      <c r="B75"/>
      <c r="C75"/>
      <c r="D75"/>
    </row>
    <row r="76" spans="2:4" ht="15" customHeight="1" x14ac:dyDescent="0.2">
      <c r="B76"/>
      <c r="C76"/>
      <c r="D76"/>
    </row>
    <row r="77" spans="2:4" ht="15" customHeight="1" x14ac:dyDescent="0.2">
      <c r="B77"/>
      <c r="C77"/>
      <c r="D77"/>
    </row>
    <row r="78" spans="2:4" ht="15" customHeight="1" x14ac:dyDescent="0.2">
      <c r="B78"/>
      <c r="C78"/>
      <c r="D78"/>
    </row>
    <row r="79" spans="2:4" ht="15" customHeight="1" x14ac:dyDescent="0.2">
      <c r="B79"/>
      <c r="C79"/>
      <c r="D79"/>
    </row>
    <row r="80" spans="2:4" ht="15" customHeight="1" x14ac:dyDescent="0.2">
      <c r="B80"/>
      <c r="C80"/>
      <c r="D80"/>
    </row>
    <row r="81" spans="2:4" ht="15" customHeight="1" x14ac:dyDescent="0.2">
      <c r="B81"/>
      <c r="C81"/>
      <c r="D81"/>
    </row>
    <row r="82" spans="2:4" x14ac:dyDescent="0.2">
      <c r="B82"/>
      <c r="C82"/>
      <c r="D82"/>
    </row>
    <row r="83" spans="2:4" x14ac:dyDescent="0.2">
      <c r="B83"/>
      <c r="C83"/>
      <c r="D83"/>
    </row>
    <row r="84" spans="2:4" x14ac:dyDescent="0.2">
      <c r="B84"/>
      <c r="C84"/>
      <c r="D84"/>
    </row>
    <row r="85" spans="2:4" x14ac:dyDescent="0.2">
      <c r="B85"/>
      <c r="C85"/>
      <c r="D85"/>
    </row>
    <row r="86" spans="2:4" x14ac:dyDescent="0.2">
      <c r="B86"/>
      <c r="C86"/>
      <c r="D86"/>
    </row>
    <row r="87" spans="2:4" x14ac:dyDescent="0.2">
      <c r="B87"/>
      <c r="C87"/>
      <c r="D87"/>
    </row>
    <row r="88" spans="2:4" x14ac:dyDescent="0.2">
      <c r="B88"/>
      <c r="C88"/>
      <c r="D88"/>
    </row>
    <row r="89" spans="2:4" x14ac:dyDescent="0.2">
      <c r="B89"/>
      <c r="C89"/>
      <c r="D89"/>
    </row>
    <row r="90" spans="2:4" x14ac:dyDescent="0.2">
      <c r="B90"/>
      <c r="C90"/>
      <c r="D90"/>
    </row>
    <row r="91" spans="2:4" x14ac:dyDescent="0.2">
      <c r="B91"/>
      <c r="C91"/>
      <c r="D91"/>
    </row>
    <row r="92" spans="2:4" x14ac:dyDescent="0.2">
      <c r="B92"/>
      <c r="C92"/>
      <c r="D92"/>
    </row>
    <row r="93" spans="2:4" x14ac:dyDescent="0.2">
      <c r="B93"/>
      <c r="C93"/>
      <c r="D93"/>
    </row>
    <row r="94" spans="2:4" x14ac:dyDescent="0.2">
      <c r="B94"/>
      <c r="C94"/>
      <c r="D94"/>
    </row>
    <row r="95" spans="2:4" x14ac:dyDescent="0.2">
      <c r="B95"/>
      <c r="C95"/>
      <c r="D95"/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42</vt:i4>
      </vt:variant>
    </vt:vector>
  </HeadingPairs>
  <TitlesOfParts>
    <vt:vector size="46" baseType="lpstr">
      <vt:lpstr>Uitslagen</vt:lpstr>
      <vt:lpstr>Geert</vt:lpstr>
      <vt:lpstr>Speelschema</vt:lpstr>
      <vt:lpstr>Calculaties</vt:lpstr>
      <vt:lpstr>Geert!TABLE</vt:lpstr>
      <vt:lpstr>Speelschema!TABLE</vt:lpstr>
      <vt:lpstr>Uitslagen!TABLE</vt:lpstr>
      <vt:lpstr>Geert!TABLE_13</vt:lpstr>
      <vt:lpstr>Speelschema!TABLE_13</vt:lpstr>
      <vt:lpstr>Uitslagen!TABLE_13</vt:lpstr>
      <vt:lpstr>Geert!TABLE_14</vt:lpstr>
      <vt:lpstr>Speelschema!TABLE_14</vt:lpstr>
      <vt:lpstr>Uitslagen!TABLE_14</vt:lpstr>
      <vt:lpstr>Geert!TABLE_16</vt:lpstr>
      <vt:lpstr>Speelschema!TABLE_16</vt:lpstr>
      <vt:lpstr>Uitslagen!TABLE_16</vt:lpstr>
      <vt:lpstr>Geert!TABLE_17</vt:lpstr>
      <vt:lpstr>Speelschema!TABLE_17</vt:lpstr>
      <vt:lpstr>Uitslagen!TABLE_17</vt:lpstr>
      <vt:lpstr>Geert!TABLE_18</vt:lpstr>
      <vt:lpstr>Speelschema!TABLE_18</vt:lpstr>
      <vt:lpstr>Uitslagen!TABLE_18</vt:lpstr>
      <vt:lpstr>Geert!TABLE_2</vt:lpstr>
      <vt:lpstr>Speelschema!TABLE_2</vt:lpstr>
      <vt:lpstr>Uitslagen!TABLE_2</vt:lpstr>
      <vt:lpstr>Geert!TABLE_3</vt:lpstr>
      <vt:lpstr>Speelschema!TABLE_3</vt:lpstr>
      <vt:lpstr>Uitslagen!TABLE_3</vt:lpstr>
      <vt:lpstr>Geert!TABLE_4</vt:lpstr>
      <vt:lpstr>Speelschema!TABLE_4</vt:lpstr>
      <vt:lpstr>Uitslagen!TABLE_4</vt:lpstr>
      <vt:lpstr>Geert!TABLE_5</vt:lpstr>
      <vt:lpstr>Speelschema!TABLE_5</vt:lpstr>
      <vt:lpstr>Uitslagen!TABLE_5</vt:lpstr>
      <vt:lpstr>Geert!TABLE_6</vt:lpstr>
      <vt:lpstr>Speelschema!TABLE_6</vt:lpstr>
      <vt:lpstr>Uitslagen!TABLE_6</vt:lpstr>
      <vt:lpstr>Geert!TABLE_7</vt:lpstr>
      <vt:lpstr>Speelschema!TABLE_7</vt:lpstr>
      <vt:lpstr>Uitslagen!TABLE_7</vt:lpstr>
      <vt:lpstr>Geert!TABLE_8</vt:lpstr>
      <vt:lpstr>Speelschema!TABLE_8</vt:lpstr>
      <vt:lpstr>Uitslagen!TABLE_8</vt:lpstr>
      <vt:lpstr>Geert!TABLE_9</vt:lpstr>
      <vt:lpstr>Speelschema!TABLE_9</vt:lpstr>
      <vt:lpstr>Uitslagen!TABLE_9</vt:lpstr>
    </vt:vector>
  </TitlesOfParts>
  <Company>Thuis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Cup 2010</dc:title>
  <dc:creator>Jonathan Demeulemeester</dc:creator>
  <cp:lastModifiedBy>Jonathan Demeulemeester</cp:lastModifiedBy>
  <cp:lastPrinted>2016-05-03T05:56:08Z</cp:lastPrinted>
  <dcterms:created xsi:type="dcterms:W3CDTF">1997-12-06T06:06:08Z</dcterms:created>
  <dcterms:modified xsi:type="dcterms:W3CDTF">2016-05-03T06:10:08Z</dcterms:modified>
</cp:coreProperties>
</file>