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bookViews>
    <workbookView xWindow="0" yWindow="0" windowWidth="24000" windowHeight="9735"/>
  </bookViews>
  <sheets>
    <sheet name="Activiteiten" sheetId="4" r:id="rId1"/>
    <sheet name="Kosttabel" sheetId="1" r:id="rId2"/>
    <sheet name="Primaire Kost" sheetId="3" r:id="rId3"/>
    <sheet name="Kostallocatie" sheetId="2" r:id="rId4"/>
  </sheets>
  <externalReferences>
    <externalReference r:id="rId5"/>
  </externalReferences>
  <definedNames>
    <definedName name="act">'[1]activity table'!$E$14:$H$124</definedName>
    <definedName name="activi">Activiteiten!$E$2:$H$22</definedName>
    <definedName name="ALG">'[1]primary cost table IND cc'!$N$100:$N$113</definedName>
    <definedName name="dag">Activiteiten!$F$8</definedName>
    <definedName name="FAC">'[1]primary cost table IND cc'!$N$72:$N$85</definedName>
    <definedName name="FACIL">'Primaire Kost'!$N$27:$N$30</definedName>
    <definedName name="indalloc">'[1]allocation IND'!$B$4:$M$72</definedName>
    <definedName name="INTERNOUT">'Primaire Kost'!$N$7:$N$10</definedName>
    <definedName name="INTERNTR">'Primaire Kost'!$N$7:$N$10</definedName>
    <definedName name="INTERNTRANS">'Primaire Kost'!$N$32:$N$35</definedName>
    <definedName name="INTPOUT">'[1]primary cost table IND cc'!$N$16:$N$29</definedName>
    <definedName name="INTTP">'[1]primary cost table IND cc'!$N$86:$N$99</definedName>
    <definedName name="KostAllo">Kostallocatie!$B$4:$M$7</definedName>
    <definedName name="kwal">'[1]primary cost table IND cc'!$N$58:$N$71</definedName>
    <definedName name="KWALI">'Primaire Kost'!$N$22:$N$25</definedName>
    <definedName name="loontar">[1]loontarieven!$D$6:$J$12</definedName>
    <definedName name="ond">'[1]primary cost table IND cc'!$N$44:$N$57</definedName>
    <definedName name="ONDERHOUD">'Primaire Kost'!$N$17:$N$20</definedName>
    <definedName name="PRODALG">'Primaire Kost'!$N$37:$N$40</definedName>
    <definedName name="REC">'[1]primary cost table IND cc'!$N$30:$N$43</definedName>
    <definedName name="RECEPTIEG">'Primaire Kost'!$N$12:$N$15</definedName>
    <definedName name="tweepl">Activiteiten!$F$9</definedName>
    <definedName name="WV">'Primaire Kost'!$N$2:$N$5</definedName>
    <definedName name="WVBOUT">'[1]primary cost table IND cc'!$N$2:$N$15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3" i="1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H7" i="4"/>
  <c r="E7" i="4"/>
  <c r="H8" i="4"/>
  <c r="E6" i="4"/>
  <c r="E5" i="4"/>
  <c r="E4" i="4"/>
  <c r="E3" i="4"/>
  <c r="E2" i="4"/>
  <c r="G2" i="3"/>
  <c r="L40" i="3"/>
  <c r="M40" i="3" s="1"/>
  <c r="J40" i="3"/>
  <c r="N40" i="3" s="1"/>
  <c r="L39" i="3"/>
  <c r="M39" i="3" s="1"/>
  <c r="J39" i="3"/>
  <c r="N39" i="3" s="1"/>
  <c r="L38" i="3"/>
  <c r="M38" i="3" s="1"/>
  <c r="J38" i="3"/>
  <c r="N38" i="3" s="1"/>
  <c r="L37" i="3"/>
  <c r="M37" i="3" s="1"/>
  <c r="J37" i="3"/>
  <c r="L35" i="3"/>
  <c r="M35" i="3" s="1"/>
  <c r="J35" i="3"/>
  <c r="N35" i="3" s="1"/>
  <c r="L34" i="3"/>
  <c r="M34" i="3" s="1"/>
  <c r="J34" i="3"/>
  <c r="N34" i="3" s="1"/>
  <c r="L33" i="3"/>
  <c r="M33" i="3" s="1"/>
  <c r="J33" i="3"/>
  <c r="N33" i="3" s="1"/>
  <c r="L32" i="3"/>
  <c r="M32" i="3" s="1"/>
  <c r="G32" i="3"/>
  <c r="J32" i="3" s="1"/>
  <c r="L30" i="3"/>
  <c r="M30" i="3" s="1"/>
  <c r="J30" i="3"/>
  <c r="N30" i="3" s="1"/>
  <c r="L29" i="3"/>
  <c r="M29" i="3" s="1"/>
  <c r="J29" i="3"/>
  <c r="N29" i="3" s="1"/>
  <c r="L28" i="3"/>
  <c r="M28" i="3" s="1"/>
  <c r="J28" i="3"/>
  <c r="N28" i="3" s="1"/>
  <c r="L27" i="3"/>
  <c r="M27" i="3" s="1"/>
  <c r="G27" i="3"/>
  <c r="J27" i="3" s="1"/>
  <c r="L25" i="3"/>
  <c r="M25" i="3" s="1"/>
  <c r="J25" i="3"/>
  <c r="N25" i="3" s="1"/>
  <c r="L24" i="3"/>
  <c r="M24" i="3" s="1"/>
  <c r="J24" i="3"/>
  <c r="N24" i="3" s="1"/>
  <c r="L23" i="3"/>
  <c r="M23" i="3" s="1"/>
  <c r="J23" i="3"/>
  <c r="N23" i="3" s="1"/>
  <c r="L22" i="3"/>
  <c r="M22" i="3" s="1"/>
  <c r="G22" i="3"/>
  <c r="J22" i="3" s="1"/>
  <c r="L20" i="3"/>
  <c r="M20" i="3" s="1"/>
  <c r="J20" i="3"/>
  <c r="N20" i="3" s="1"/>
  <c r="L19" i="3"/>
  <c r="M19" i="3" s="1"/>
  <c r="J19" i="3"/>
  <c r="N19" i="3" s="1"/>
  <c r="L18" i="3"/>
  <c r="M18" i="3" s="1"/>
  <c r="J18" i="3"/>
  <c r="N18" i="3" s="1"/>
  <c r="L17" i="3"/>
  <c r="M17" i="3" s="1"/>
  <c r="G17" i="3"/>
  <c r="J17" i="3" s="1"/>
  <c r="L15" i="3"/>
  <c r="M15" i="3" s="1"/>
  <c r="J15" i="3"/>
  <c r="N15" i="3" s="1"/>
  <c r="L14" i="3"/>
  <c r="M14" i="3" s="1"/>
  <c r="J14" i="3"/>
  <c r="N14" i="3" s="1"/>
  <c r="L13" i="3"/>
  <c r="M13" i="3" s="1"/>
  <c r="J13" i="3"/>
  <c r="N13" i="3" s="1"/>
  <c r="L12" i="3"/>
  <c r="M12" i="3" s="1"/>
  <c r="G12" i="3"/>
  <c r="J12" i="3" s="1"/>
  <c r="L10" i="3"/>
  <c r="M10" i="3" s="1"/>
  <c r="J10" i="3"/>
  <c r="N10" i="3" s="1"/>
  <c r="L9" i="3"/>
  <c r="M9" i="3" s="1"/>
  <c r="J9" i="3"/>
  <c r="N9" i="3" s="1"/>
  <c r="L8" i="3"/>
  <c r="M8" i="3" s="1"/>
  <c r="J8" i="3"/>
  <c r="N8" i="3" s="1"/>
  <c r="L7" i="3"/>
  <c r="M7" i="3" s="1"/>
  <c r="G7" i="3"/>
  <c r="J7" i="3" s="1"/>
  <c r="L5" i="3"/>
  <c r="M5" i="3" s="1"/>
  <c r="J5" i="3"/>
  <c r="N5" i="3" s="1"/>
  <c r="L4" i="3"/>
  <c r="M4" i="3" s="1"/>
  <c r="J4" i="3"/>
  <c r="N4" i="3" s="1"/>
  <c r="L3" i="3"/>
  <c r="M3" i="3" s="1"/>
  <c r="J3" i="3"/>
  <c r="N3" i="3" s="1"/>
  <c r="L2" i="3"/>
  <c r="M2" i="3" s="1"/>
  <c r="J2" i="3"/>
  <c r="E10" i="2"/>
  <c r="F10" i="2"/>
  <c r="G10" i="2"/>
  <c r="H10" i="2"/>
  <c r="I10" i="2"/>
  <c r="J10" i="2"/>
  <c r="K10" i="2"/>
  <c r="D10" i="2"/>
  <c r="P47" i="1"/>
  <c r="O47" i="1"/>
  <c r="L47" i="1"/>
  <c r="P46" i="1"/>
  <c r="O46" i="1"/>
  <c r="L46" i="1"/>
  <c r="P45" i="1"/>
  <c r="O45" i="1"/>
  <c r="L45" i="1"/>
  <c r="P44" i="1"/>
  <c r="O44" i="1"/>
  <c r="L44" i="1"/>
  <c r="P43" i="1"/>
  <c r="O43" i="1"/>
  <c r="L43" i="1"/>
  <c r="P42" i="1"/>
  <c r="O42" i="1"/>
  <c r="L42" i="1"/>
  <c r="P41" i="1"/>
  <c r="O41" i="1"/>
  <c r="L41" i="1"/>
  <c r="P40" i="1"/>
  <c r="O40" i="1"/>
  <c r="L40" i="1"/>
  <c r="P39" i="1"/>
  <c r="O39" i="1"/>
  <c r="L39" i="1"/>
  <c r="J39" i="1"/>
  <c r="N39" i="1" s="1"/>
  <c r="P38" i="1"/>
  <c r="O38" i="1"/>
  <c r="L38" i="1"/>
  <c r="J38" i="1"/>
  <c r="N38" i="1" s="1"/>
  <c r="Q37" i="1"/>
  <c r="P37" i="1"/>
  <c r="L37" i="1"/>
  <c r="J37" i="1" s="1"/>
  <c r="P36" i="1"/>
  <c r="O36" i="1"/>
  <c r="L36" i="1"/>
  <c r="P35" i="1"/>
  <c r="O35" i="1"/>
  <c r="L35" i="1"/>
  <c r="P34" i="1"/>
  <c r="O34" i="1"/>
  <c r="L34" i="1"/>
  <c r="P33" i="1"/>
  <c r="O33" i="1"/>
  <c r="L33" i="1"/>
  <c r="P32" i="1"/>
  <c r="O32" i="1"/>
  <c r="L32" i="1"/>
  <c r="P31" i="1"/>
  <c r="O31" i="1"/>
  <c r="L31" i="1"/>
  <c r="P30" i="1"/>
  <c r="O30" i="1"/>
  <c r="L30" i="1"/>
  <c r="P29" i="1"/>
  <c r="O29" i="1"/>
  <c r="L29" i="1"/>
  <c r="P28" i="1"/>
  <c r="O28" i="1"/>
  <c r="L28" i="1"/>
  <c r="J28" i="1"/>
  <c r="N28" i="1" s="1"/>
  <c r="Q27" i="1"/>
  <c r="P27" i="1"/>
  <c r="L27" i="1"/>
  <c r="J27" i="1" s="1"/>
  <c r="P26" i="1"/>
  <c r="O26" i="1"/>
  <c r="L26" i="1"/>
  <c r="P25" i="1"/>
  <c r="O25" i="1"/>
  <c r="L25" i="1"/>
  <c r="P24" i="1"/>
  <c r="O24" i="1"/>
  <c r="L24" i="1"/>
  <c r="P23" i="1"/>
  <c r="O23" i="1"/>
  <c r="L23" i="1"/>
  <c r="P22" i="1"/>
  <c r="O22" i="1"/>
  <c r="L22" i="1"/>
  <c r="P21" i="1"/>
  <c r="O21" i="1"/>
  <c r="L21" i="1"/>
  <c r="P20" i="1"/>
  <c r="O20" i="1"/>
  <c r="L20" i="1"/>
  <c r="P19" i="1"/>
  <c r="O19" i="1"/>
  <c r="L19" i="1"/>
  <c r="P18" i="1"/>
  <c r="O18" i="1"/>
  <c r="L18" i="1"/>
  <c r="J18" i="1"/>
  <c r="N18" i="1" s="1"/>
  <c r="Q17" i="1"/>
  <c r="O17" i="1"/>
  <c r="L17" i="1"/>
  <c r="J17" i="1"/>
  <c r="N17" i="1" s="1"/>
  <c r="P16" i="1"/>
  <c r="O16" i="1"/>
  <c r="L16" i="1"/>
  <c r="J16" i="1"/>
  <c r="N16" i="1" s="1"/>
  <c r="Q15" i="1"/>
  <c r="P15" i="1"/>
  <c r="L15" i="1"/>
  <c r="J15" i="1" s="1"/>
  <c r="P14" i="1"/>
  <c r="O14" i="1"/>
  <c r="L14" i="1"/>
  <c r="P13" i="1"/>
  <c r="O13" i="1"/>
  <c r="L13" i="1"/>
  <c r="P12" i="1"/>
  <c r="O12" i="1"/>
  <c r="L12" i="1"/>
  <c r="P11" i="1"/>
  <c r="O11" i="1"/>
  <c r="L11" i="1"/>
  <c r="P10" i="1"/>
  <c r="O10" i="1"/>
  <c r="L10" i="1"/>
  <c r="P9" i="1"/>
  <c r="O9" i="1"/>
  <c r="L9" i="1"/>
  <c r="P8" i="1"/>
  <c r="O8" i="1"/>
  <c r="L8" i="1"/>
  <c r="P7" i="1"/>
  <c r="O7" i="1"/>
  <c r="L7" i="1"/>
  <c r="P6" i="1"/>
  <c r="O6" i="1"/>
  <c r="L6" i="1"/>
  <c r="J6" i="1"/>
  <c r="N6" i="1" s="1"/>
  <c r="Q5" i="1"/>
  <c r="O5" i="1"/>
  <c r="L5" i="1"/>
  <c r="J5" i="1"/>
  <c r="N5" i="1" s="1"/>
  <c r="P4" i="1"/>
  <c r="O4" i="1"/>
  <c r="L4" i="1"/>
  <c r="J4" i="1"/>
  <c r="N4" i="1" s="1"/>
  <c r="Q3" i="1"/>
  <c r="P3" i="1"/>
  <c r="L3" i="1"/>
  <c r="J3" i="1"/>
  <c r="Q4" i="1" l="1"/>
  <c r="P5" i="1"/>
  <c r="Q16" i="1"/>
  <c r="Q18" i="1"/>
  <c r="Q38" i="1"/>
  <c r="Q28" i="1"/>
  <c r="N12" i="3"/>
  <c r="N37" i="3"/>
  <c r="N7" i="3"/>
  <c r="N22" i="3"/>
  <c r="N2" i="3"/>
  <c r="N17" i="3"/>
  <c r="N27" i="3"/>
  <c r="N32" i="3"/>
  <c r="N3" i="1"/>
  <c r="O3" i="1" s="1"/>
  <c r="Q6" i="1"/>
  <c r="Q39" i="1"/>
  <c r="P17" i="1"/>
  <c r="N27" i="1"/>
  <c r="O27" i="1" s="1"/>
  <c r="N15" i="1"/>
  <c r="O15" i="1" s="1"/>
  <c r="N37" i="1"/>
  <c r="O37" i="1" s="1"/>
  <c r="G45" i="1" l="1"/>
  <c r="J45" i="1" s="1"/>
  <c r="N45" i="1" s="1"/>
  <c r="Q45" i="1" s="1"/>
  <c r="G34" i="1"/>
  <c r="J34" i="1" s="1"/>
  <c r="N34" i="1" s="1"/>
  <c r="Q34" i="1" s="1"/>
  <c r="G24" i="1"/>
  <c r="J24" i="1" s="1"/>
  <c r="N24" i="1" s="1"/>
  <c r="Q24" i="1" s="1"/>
  <c r="G12" i="1"/>
  <c r="J12" i="1" s="1"/>
  <c r="N12" i="1" s="1"/>
  <c r="Q12" i="1" s="1"/>
  <c r="G23" i="1"/>
  <c r="J23" i="1" s="1"/>
  <c r="N23" i="1" s="1"/>
  <c r="Q23" i="1" s="1"/>
  <c r="G33" i="1"/>
  <c r="J33" i="1" s="1"/>
  <c r="N33" i="1" s="1"/>
  <c r="Q33" i="1" s="1"/>
  <c r="G44" i="1"/>
  <c r="J44" i="1" s="1"/>
  <c r="N44" i="1" s="1"/>
  <c r="Q44" i="1" s="1"/>
  <c r="G11" i="1"/>
  <c r="J11" i="1" s="1"/>
  <c r="N11" i="1" s="1"/>
  <c r="Q11" i="1" s="1"/>
  <c r="G19" i="1"/>
  <c r="J19" i="1" s="1"/>
  <c r="N19" i="1" s="1"/>
  <c r="Q19" i="1" s="1"/>
  <c r="G29" i="1"/>
  <c r="J29" i="1" s="1"/>
  <c r="N29" i="1" s="1"/>
  <c r="Q29" i="1" s="1"/>
  <c r="G40" i="1"/>
  <c r="J40" i="1" s="1"/>
  <c r="N40" i="1" s="1"/>
  <c r="Q40" i="1" s="1"/>
  <c r="G7" i="1"/>
  <c r="J7" i="1" s="1"/>
  <c r="N7" i="1" s="1"/>
  <c r="Q7" i="1" s="1"/>
  <c r="G47" i="1"/>
  <c r="J47" i="1" s="1"/>
  <c r="N47" i="1" s="1"/>
  <c r="Q47" i="1" s="1"/>
  <c r="G14" i="1"/>
  <c r="J14" i="1" s="1"/>
  <c r="N14" i="1" s="1"/>
  <c r="Q14" i="1" s="1"/>
  <c r="G26" i="1"/>
  <c r="J26" i="1" s="1"/>
  <c r="N26" i="1" s="1"/>
  <c r="Q26" i="1" s="1"/>
  <c r="G36" i="1"/>
  <c r="J36" i="1" s="1"/>
  <c r="N36" i="1" s="1"/>
  <c r="Q36" i="1" s="1"/>
  <c r="G30" i="1"/>
  <c r="J30" i="1" s="1"/>
  <c r="N30" i="1" s="1"/>
  <c r="Q30" i="1" s="1"/>
  <c r="G41" i="1"/>
  <c r="J41" i="1" s="1"/>
  <c r="N41" i="1" s="1"/>
  <c r="Q41" i="1" s="1"/>
  <c r="G8" i="1"/>
  <c r="J8" i="1" s="1"/>
  <c r="N8" i="1" s="1"/>
  <c r="Q8" i="1" s="1"/>
  <c r="G20" i="1"/>
  <c r="J20" i="1" s="1"/>
  <c r="N20" i="1" s="1"/>
  <c r="Q20" i="1" s="1"/>
  <c r="G42" i="1"/>
  <c r="J42" i="1" s="1"/>
  <c r="N42" i="1" s="1"/>
  <c r="Q42" i="1" s="1"/>
  <c r="G9" i="1"/>
  <c r="J9" i="1" s="1"/>
  <c r="N9" i="1" s="1"/>
  <c r="Q9" i="1" s="1"/>
  <c r="G21" i="1"/>
  <c r="J21" i="1" s="1"/>
  <c r="N21" i="1" s="1"/>
  <c r="Q21" i="1" s="1"/>
  <c r="G31" i="1"/>
  <c r="J31" i="1" s="1"/>
  <c r="N31" i="1" s="1"/>
  <c r="Q31" i="1" s="1"/>
  <c r="G10" i="1"/>
  <c r="J10" i="1" s="1"/>
  <c r="N10" i="1" s="1"/>
  <c r="Q10" i="1" s="1"/>
  <c r="G22" i="1"/>
  <c r="J22" i="1" s="1"/>
  <c r="N22" i="1" s="1"/>
  <c r="Q22" i="1" s="1"/>
  <c r="G32" i="1"/>
  <c r="J32" i="1" s="1"/>
  <c r="N32" i="1" s="1"/>
  <c r="Q32" i="1" s="1"/>
  <c r="G43" i="1"/>
  <c r="J43" i="1" s="1"/>
  <c r="N43" i="1" s="1"/>
  <c r="Q43" i="1" s="1"/>
  <c r="G35" i="1"/>
  <c r="J35" i="1" s="1"/>
  <c r="N35" i="1" s="1"/>
  <c r="Q35" i="1" s="1"/>
  <c r="G46" i="1"/>
  <c r="J46" i="1" s="1"/>
  <c r="N46" i="1" s="1"/>
  <c r="Q46" i="1" s="1"/>
  <c r="G13" i="1"/>
  <c r="J13" i="1" s="1"/>
  <c r="N13" i="1" s="1"/>
  <c r="Q13" i="1" s="1"/>
  <c r="G25" i="1"/>
  <c r="J25" i="1" s="1"/>
  <c r="N25" i="1" s="1"/>
  <c r="Q25" i="1" s="1"/>
</calcChain>
</file>

<file path=xl/comments1.xml><?xml version="1.0" encoding="utf-8"?>
<comments xmlns="http://schemas.openxmlformats.org/spreadsheetml/2006/main">
  <authors>
    <author>Bruno Callewaert</author>
  </authors>
  <commentList>
    <comment ref="D7" authorId="0" shapeId="0">
      <text>
        <r>
          <rPr>
            <b/>
            <sz val="9"/>
            <color indexed="81"/>
            <rFont val="Tahoma"/>
            <family val="2"/>
          </rPr>
          <t>Indirecte kosten :
set van 8 lijnen copieren waar nodig
volstaat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Indirecte kosten :
set van 8 lijnen copieren waar nodig
volstaat</t>
        </r>
      </text>
    </comment>
    <comment ref="D29" authorId="0" shapeId="0">
      <text>
        <r>
          <rPr>
            <b/>
            <sz val="9"/>
            <color indexed="81"/>
            <rFont val="Tahoma"/>
            <family val="2"/>
          </rPr>
          <t>Indirecte kosten :
set van 8 lijnen copieren waar nodig
volstaat</t>
        </r>
      </text>
    </comment>
    <comment ref="D40" authorId="0" shapeId="0">
      <text>
        <r>
          <rPr>
            <b/>
            <sz val="9"/>
            <color indexed="81"/>
            <rFont val="Tahoma"/>
            <family val="2"/>
          </rPr>
          <t>Indirecte kosten :
set van 8 lijnen copieren waar nodig
volstaat</t>
        </r>
      </text>
    </comment>
  </commentList>
</comments>
</file>

<file path=xl/sharedStrings.xml><?xml version="1.0" encoding="utf-8"?>
<sst xmlns="http://schemas.openxmlformats.org/spreadsheetml/2006/main" count="745" uniqueCount="97">
  <si>
    <t>DIRECTE PRODUKTIECOSTCENTERS</t>
  </si>
  <si>
    <t>comp</t>
  </si>
  <si>
    <t>cost area</t>
  </si>
  <si>
    <t>cost area description</t>
  </si>
  <si>
    <t>DIR/IND</t>
  </si>
  <si>
    <t>CE GROUP</t>
  </si>
  <si>
    <t>F/V</t>
  </si>
  <si>
    <t>QTY</t>
  </si>
  <si>
    <t>PER</t>
  </si>
  <si>
    <t>unit cost</t>
  </si>
  <si>
    <t>total</t>
  </si>
  <si>
    <t>TAR SEGMENT</t>
  </si>
  <si>
    <t>key</t>
  </si>
  <si>
    <t>Activity</t>
  </si>
  <si>
    <t>NOM YR BUDGET</t>
  </si>
  <si>
    <t>PER MANH</t>
  </si>
  <si>
    <t>PER MACH</t>
  </si>
  <si>
    <t>PER OVH</t>
  </si>
  <si>
    <t>C010</t>
  </si>
  <si>
    <t>100</t>
  </si>
  <si>
    <t xml:space="preserve">FREEZEN PROFIELEN </t>
  </si>
  <si>
    <t>DIR</t>
  </si>
  <si>
    <t>Personnel cost blue collars</t>
  </si>
  <si>
    <t>V</t>
  </si>
  <si>
    <t>MANH</t>
  </si>
  <si>
    <t>Depreciation &amp; Amortizations</t>
  </si>
  <si>
    <t xml:space="preserve">F </t>
  </si>
  <si>
    <t>YEAR</t>
  </si>
  <si>
    <t>OVH</t>
  </si>
  <si>
    <t>Maintenance costs</t>
  </si>
  <si>
    <t>MACH</t>
  </si>
  <si>
    <t>Personnel cost white collars</t>
  </si>
  <si>
    <t>IND</t>
  </si>
  <si>
    <t>Werkvoorb Outdoor (A350)</t>
  </si>
  <si>
    <t>Intern Transport Out (A390)</t>
  </si>
  <si>
    <t>Receptie Goederen (A400)</t>
  </si>
  <si>
    <t>Onderhoud (A510)</t>
  </si>
  <si>
    <t>Kwaliteit (A530)</t>
  </si>
  <si>
    <t>Intern Transport (A685)</t>
  </si>
  <si>
    <t>Algemene Leiding (A690)</t>
  </si>
  <si>
    <t>Huisvesting &amp; Fac (A670)</t>
  </si>
  <si>
    <t>102</t>
  </si>
  <si>
    <t>PONSEN</t>
  </si>
  <si>
    <t>133</t>
  </si>
  <si>
    <t>VOORMONTAGE VAN STUK</t>
  </si>
  <si>
    <t>140</t>
  </si>
  <si>
    <t>ZAGEN</t>
  </si>
  <si>
    <t xml:space="preserve"> </t>
  </si>
  <si>
    <t>103</t>
  </si>
  <si>
    <t>ROLLEN PROFIELEN</t>
  </si>
  <si>
    <t>104</t>
  </si>
  <si>
    <t xml:space="preserve">BEWERKINGEN BESLAG </t>
  </si>
  <si>
    <t>105</t>
  </si>
  <si>
    <t>PERSAFDELING</t>
  </si>
  <si>
    <t>110</t>
  </si>
  <si>
    <t>VERWERKING VAN DOEKEN</t>
  </si>
  <si>
    <t>120</t>
  </si>
  <si>
    <t>VOORBEREIDING</t>
  </si>
  <si>
    <t>121</t>
  </si>
  <si>
    <t>VOORBEREIDING LENGTEN</t>
  </si>
  <si>
    <t>122</t>
  </si>
  <si>
    <t>VOORBEREIDING VAN STUK</t>
  </si>
  <si>
    <t>130</t>
  </si>
  <si>
    <t>VOORMONTAGE</t>
  </si>
  <si>
    <t>INT TP OUTD</t>
  </si>
  <si>
    <t>Rec goederen</t>
  </si>
  <si>
    <t>Onderhoud</t>
  </si>
  <si>
    <t>Kwaliteit</t>
  </si>
  <si>
    <t>Intern Transp</t>
  </si>
  <si>
    <t>Alg Leiding</t>
  </si>
  <si>
    <t>Huisvesting</t>
  </si>
  <si>
    <t>TAR UNIT</t>
  </si>
  <si>
    <t>WERKVOORBEIDING OUTDOOR</t>
  </si>
  <si>
    <t>F</t>
  </si>
  <si>
    <t>INTERN TRANSPORT OUTDOOR</t>
  </si>
  <si>
    <t>RECEPTIE GOEDEREN</t>
  </si>
  <si>
    <t>510</t>
  </si>
  <si>
    <t>ONDERHOUD</t>
  </si>
  <si>
    <t>530</t>
  </si>
  <si>
    <r>
      <t>KWALITEITS</t>
    </r>
    <r>
      <rPr>
        <sz val="11"/>
        <rFont val="Calibri"/>
        <family val="2"/>
        <scheme val="minor"/>
      </rPr>
      <t>DIENST</t>
    </r>
  </si>
  <si>
    <t>670</t>
  </si>
  <si>
    <t>FACILITIES PRODUKTIE</t>
  </si>
  <si>
    <t>Service Fees</t>
  </si>
  <si>
    <t>685</t>
  </si>
  <si>
    <t>INTERN TRANSPORT</t>
  </si>
  <si>
    <t>690</t>
  </si>
  <si>
    <t>PRODUCTIELEIDING ALGEMEEN</t>
  </si>
  <si>
    <t>fdsq</t>
  </si>
  <si>
    <t>Comp</t>
  </si>
  <si>
    <t>cc</t>
  </si>
  <si>
    <t>oms</t>
  </si>
  <si>
    <t>key1</t>
  </si>
  <si>
    <t>act type</t>
  </si>
  <si>
    <t>ploeg</t>
  </si>
  <si>
    <t>activity</t>
  </si>
  <si>
    <t>SET-UP</t>
  </si>
  <si>
    <t>WERKVOORB OUTDOOR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</si>
</sst>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0"/>
      <name val="Verdana"/>
      <family val="2"/>
    </font>
    <font>
      <sz val="10"/>
      <color rgb="FF0070C0"/>
      <name val="Verdana"/>
      <family val="2"/>
    </font>
    <font>
      <b/>
      <sz val="10"/>
      <color rgb="FF7030A0"/>
      <name val="Verdana"/>
      <family val="2"/>
    </font>
    <font>
      <sz val="8"/>
      <name val="Verdana"/>
      <family val="2"/>
    </font>
    <font>
      <sz val="10"/>
      <color rgb="FFFF0000"/>
      <name val="Verdan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0"/>
      <color rgb="FF0070C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2" fillId="2" borderId="0" xfId="0" applyFont="1" applyFill="1" applyAlignment="1"/>
    <xf numFmtId="0" fontId="3" fillId="2" borderId="0" xfId="0" applyFont="1" applyFill="1" applyAlignment="1"/>
    <xf numFmtId="0" fontId="0" fillId="0" borderId="0" xfId="0" applyAlignment="1"/>
    <xf numFmtId="3" fontId="0" fillId="0" borderId="0" xfId="0" applyNumberFormat="1" applyAlignment="1"/>
    <xf numFmtId="0" fontId="4" fillId="0" borderId="0" xfId="0" applyFont="1" applyAlignment="1"/>
    <xf numFmtId="0" fontId="5" fillId="0" borderId="0" xfId="0" applyFont="1" applyAlignment="1"/>
    <xf numFmtId="3" fontId="4" fillId="0" borderId="0" xfId="0" applyNumberFormat="1" applyFont="1" applyAlignment="1"/>
    <xf numFmtId="0" fontId="6" fillId="0" borderId="0" xfId="0" applyFont="1" applyAlignment="1"/>
    <xf numFmtId="0" fontId="0" fillId="2" borderId="0" xfId="0" applyFill="1" applyAlignment="1"/>
    <xf numFmtId="0" fontId="0" fillId="2" borderId="0" xfId="0" applyFill="1" applyAlignment="1">
      <alignment horizontal="center"/>
    </xf>
    <xf numFmtId="0" fontId="0" fillId="0" borderId="1" xfId="0" applyBorder="1" applyAlignment="1"/>
    <xf numFmtId="3" fontId="0" fillId="0" borderId="1" xfId="0" applyNumberFormat="1" applyBorder="1" applyAlignment="1">
      <alignment horizontal="center"/>
    </xf>
    <xf numFmtId="0" fontId="4" fillId="0" borderId="1" xfId="0" applyFont="1" applyBorder="1" applyAlignment="1"/>
    <xf numFmtId="0" fontId="5" fillId="0" borderId="1" xfId="0" applyFont="1" applyBorder="1" applyAlignment="1"/>
    <xf numFmtId="0" fontId="0" fillId="0" borderId="1" xfId="0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4" fillId="3" borderId="0" xfId="0" applyFont="1" applyFill="1" applyAlignment="1"/>
    <xf numFmtId="0" fontId="4" fillId="3" borderId="0" xfId="0" applyFont="1" applyFill="1" applyAlignment="1">
      <alignment horizontal="center"/>
    </xf>
    <xf numFmtId="3" fontId="5" fillId="0" borderId="0" xfId="0" applyNumberFormat="1" applyFont="1" applyAlignment="1"/>
    <xf numFmtId="0" fontId="0" fillId="0" borderId="0" xfId="0" applyFont="1" applyAlignment="1"/>
    <xf numFmtId="4" fontId="4" fillId="0" borderId="0" xfId="0" applyNumberFormat="1" applyFont="1" applyAlignment="1"/>
    <xf numFmtId="0" fontId="7" fillId="0" borderId="0" xfId="0" applyFont="1" applyAlignment="1"/>
    <xf numFmtId="2" fontId="6" fillId="0" borderId="0" xfId="0" applyNumberFormat="1" applyFont="1" applyAlignment="1"/>
    <xf numFmtId="0" fontId="8" fillId="3" borderId="0" xfId="0" applyFont="1" applyFill="1" applyAlignment="1"/>
    <xf numFmtId="0" fontId="8" fillId="3" borderId="0" xfId="0" applyFont="1" applyFill="1" applyAlignment="1">
      <alignment horizontal="center"/>
    </xf>
    <xf numFmtId="0" fontId="8" fillId="0" borderId="0" xfId="0" applyFont="1" applyAlignment="1"/>
    <xf numFmtId="0" fontId="4" fillId="4" borderId="0" xfId="0" applyFont="1" applyFill="1" applyAlignment="1"/>
    <xf numFmtId="0" fontId="4" fillId="4" borderId="0" xfId="0" applyFont="1" applyFill="1" applyAlignment="1">
      <alignment horizontal="center"/>
    </xf>
    <xf numFmtId="0" fontId="0" fillId="4" borderId="0" xfId="0" applyFill="1" applyAlignment="1"/>
    <xf numFmtId="0" fontId="8" fillId="4" borderId="0" xfId="0" applyFont="1" applyFill="1" applyAlignment="1"/>
    <xf numFmtId="0" fontId="8" fillId="4" borderId="0" xfId="0" applyFont="1" applyFill="1" applyAlignment="1">
      <alignment horizontal="center"/>
    </xf>
    <xf numFmtId="0" fontId="4" fillId="3" borderId="0" xfId="0" applyFont="1" applyFill="1"/>
    <xf numFmtId="9" fontId="0" fillId="0" borderId="3" xfId="1" applyFont="1" applyBorder="1"/>
    <xf numFmtId="0" fontId="0" fillId="4" borderId="0" xfId="0" applyFill="1"/>
    <xf numFmtId="0" fontId="0" fillId="4" borderId="2" xfId="0" applyFill="1" applyBorder="1" applyAlignment="1">
      <alignment horizontal="right"/>
    </xf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right"/>
    </xf>
    <xf numFmtId="9" fontId="0" fillId="0" borderId="0" xfId="0" applyNumberFormat="1"/>
    <xf numFmtId="0" fontId="0" fillId="0" borderId="6" xfId="0" applyBorder="1" applyAlignment="1"/>
    <xf numFmtId="3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4" fillId="3" borderId="7" xfId="0" applyFont="1" applyFill="1" applyBorder="1" applyAlignment="1">
      <alignment horizontal="center"/>
    </xf>
    <xf numFmtId="0" fontId="4" fillId="3" borderId="6" xfId="0" applyFont="1" applyFill="1" applyBorder="1" applyAlignment="1"/>
    <xf numFmtId="0" fontId="5" fillId="0" borderId="6" xfId="0" applyFont="1" applyBorder="1" applyAlignment="1"/>
    <xf numFmtId="3" fontId="5" fillId="0" borderId="6" xfId="0" applyNumberFormat="1" applyFont="1" applyBorder="1" applyAlignment="1"/>
    <xf numFmtId="2" fontId="5" fillId="0" borderId="6" xfId="0" applyNumberFormat="1" applyFont="1" applyBorder="1" applyAlignment="1"/>
    <xf numFmtId="3" fontId="4" fillId="0" borderId="6" xfId="0" applyNumberFormat="1" applyFont="1" applyBorder="1" applyAlignment="1"/>
    <xf numFmtId="0" fontId="7" fillId="0" borderId="6" xfId="0" applyFont="1" applyBorder="1" applyAlignment="1"/>
    <xf numFmtId="3" fontId="0" fillId="0" borderId="6" xfId="0" applyNumberFormat="1" applyBorder="1" applyAlignment="1"/>
    <xf numFmtId="3" fontId="0" fillId="0" borderId="2" xfId="0" applyNumberFormat="1" applyBorder="1" applyAlignment="1"/>
    <xf numFmtId="0" fontId="4" fillId="3" borderId="8" xfId="0" applyFont="1" applyFill="1" applyBorder="1" applyAlignment="1">
      <alignment horizontal="center"/>
    </xf>
    <xf numFmtId="0" fontId="4" fillId="3" borderId="0" xfId="0" applyFont="1" applyFill="1" applyBorder="1" applyAlignment="1"/>
    <xf numFmtId="0" fontId="0" fillId="0" borderId="0" xfId="0" applyBorder="1" applyAlignment="1"/>
    <xf numFmtId="0" fontId="5" fillId="0" borderId="0" xfId="0" applyFont="1" applyBorder="1" applyAlignment="1"/>
    <xf numFmtId="3" fontId="5" fillId="0" borderId="0" xfId="0" applyNumberFormat="1" applyFont="1" applyBorder="1" applyAlignment="1"/>
    <xf numFmtId="2" fontId="5" fillId="0" borderId="0" xfId="0" applyNumberFormat="1" applyFont="1" applyBorder="1" applyAlignment="1"/>
    <xf numFmtId="3" fontId="4" fillId="0" borderId="0" xfId="0" applyNumberFormat="1" applyFont="1" applyBorder="1" applyAlignment="1"/>
    <xf numFmtId="0" fontId="7" fillId="0" borderId="0" xfId="0" applyFont="1" applyBorder="1" applyAlignment="1"/>
    <xf numFmtId="3" fontId="0" fillId="0" borderId="0" xfId="0" applyNumberFormat="1" applyBorder="1" applyAlignment="1"/>
    <xf numFmtId="3" fontId="0" fillId="0" borderId="4" xfId="0" applyNumberFormat="1" applyBorder="1" applyAlignment="1"/>
    <xf numFmtId="164" fontId="5" fillId="0" borderId="0" xfId="0" applyNumberFormat="1" applyFont="1" applyBorder="1" applyAlignment="1"/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/>
    <xf numFmtId="0" fontId="0" fillId="0" borderId="10" xfId="0" applyBorder="1" applyAlignment="1"/>
    <xf numFmtId="0" fontId="5" fillId="0" borderId="10" xfId="0" applyFont="1" applyBorder="1" applyAlignment="1"/>
    <xf numFmtId="3" fontId="5" fillId="0" borderId="10" xfId="0" applyNumberFormat="1" applyFont="1" applyBorder="1" applyAlignment="1"/>
    <xf numFmtId="3" fontId="4" fillId="0" borderId="10" xfId="0" applyNumberFormat="1" applyFont="1" applyBorder="1" applyAlignment="1"/>
    <xf numFmtId="0" fontId="7" fillId="0" borderId="10" xfId="0" applyFont="1" applyBorder="1" applyAlignment="1"/>
    <xf numFmtId="3" fontId="0" fillId="0" borderId="10" xfId="0" applyNumberFormat="1" applyBorder="1" applyAlignment="1"/>
    <xf numFmtId="3" fontId="0" fillId="0" borderId="5" xfId="0" applyNumberFormat="1" applyBorder="1" applyAlignment="1"/>
    <xf numFmtId="0" fontId="0" fillId="0" borderId="6" xfId="0" applyFont="1" applyBorder="1" applyAlignment="1"/>
    <xf numFmtId="0" fontId="0" fillId="0" borderId="0" xfId="0" applyFont="1" applyBorder="1" applyAlignment="1"/>
    <xf numFmtId="0" fontId="11" fillId="0" borderId="10" xfId="0" applyFont="1" applyBorder="1" applyAlignment="1"/>
    <xf numFmtId="0" fontId="10" fillId="3" borderId="7" xfId="0" quotePrefix="1" applyFont="1" applyFill="1" applyBorder="1" applyAlignment="1">
      <alignment horizontal="center"/>
    </xf>
    <xf numFmtId="0" fontId="10" fillId="3" borderId="6" xfId="0" applyFont="1" applyFill="1" applyBorder="1" applyAlignment="1"/>
    <xf numFmtId="0" fontId="10" fillId="3" borderId="8" xfId="0" quotePrefix="1" applyFont="1" applyFill="1" applyBorder="1" applyAlignment="1">
      <alignment horizontal="center"/>
    </xf>
    <xf numFmtId="0" fontId="10" fillId="3" borderId="0" xfId="0" applyFont="1" applyFill="1" applyBorder="1" applyAlignment="1"/>
    <xf numFmtId="0" fontId="10" fillId="3" borderId="9" xfId="0" quotePrefix="1" applyFont="1" applyFill="1" applyBorder="1" applyAlignment="1">
      <alignment horizontal="center"/>
    </xf>
    <xf numFmtId="0" fontId="10" fillId="3" borderId="10" xfId="0" applyFont="1" applyFill="1" applyBorder="1" applyAlignment="1"/>
    <xf numFmtId="0" fontId="0" fillId="0" borderId="0" xfId="0" applyFill="1" applyAlignment="1"/>
    <xf numFmtId="0" fontId="5" fillId="0" borderId="0" xfId="0" applyFont="1" applyFill="1" applyAlignment="1"/>
    <xf numFmtId="3" fontId="5" fillId="0" borderId="0" xfId="0" applyNumberFormat="1" applyFont="1" applyFill="1" applyAlignment="1"/>
    <xf numFmtId="4" fontId="4" fillId="0" borderId="0" xfId="0" applyNumberFormat="1" applyFont="1" applyFill="1" applyAlignment="1"/>
    <xf numFmtId="0" fontId="7" fillId="0" borderId="0" xfId="0" applyFont="1" applyFill="1" applyAlignment="1"/>
    <xf numFmtId="3" fontId="4" fillId="0" borderId="0" xfId="0" applyNumberFormat="1" applyFont="1" applyFill="1" applyAlignment="1"/>
    <xf numFmtId="2" fontId="6" fillId="0" borderId="0" xfId="0" applyNumberFormat="1" applyFont="1" applyFill="1" applyAlignment="1"/>
    <xf numFmtId="0" fontId="8" fillId="0" borderId="0" xfId="0" applyFont="1" applyFill="1" applyAlignment="1"/>
    <xf numFmtId="0" fontId="11" fillId="0" borderId="1" xfId="0" applyFont="1" applyBorder="1"/>
    <xf numFmtId="0" fontId="12" fillId="0" borderId="1" xfId="0" applyFont="1" applyBorder="1"/>
    <xf numFmtId="0" fontId="5" fillId="0" borderId="0" xfId="0" applyFont="1"/>
    <xf numFmtId="0" fontId="4" fillId="4" borderId="0" xfId="0" applyFont="1" applyFill="1"/>
    <xf numFmtId="0" fontId="13" fillId="0" borderId="0" xfId="0" applyFont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Finance\Ventilation\Controlling\COSTING\Tariff%20calculation\TariffcalculationTEST28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activity table"/>
      <sheetName val="cost table DIR"/>
      <sheetName val="primary cost table IND cc"/>
      <sheetName val="allocation IND"/>
      <sheetName val="pivot check IND"/>
      <sheetName val="loontarieven"/>
      <sheetName val="voorbeeld BUCO"/>
    </sheetNames>
    <sheetDataSet>
      <sheetData sheetId="0"/>
      <sheetData sheetId="1">
        <row r="14">
          <cell r="E14" t="str">
            <v>C010100MACH</v>
          </cell>
          <cell r="F14" t="str">
            <v>MACH</v>
          </cell>
          <cell r="G14">
            <v>2</v>
          </cell>
          <cell r="H14">
            <v>3541.9999999999995</v>
          </cell>
        </row>
        <row r="15">
          <cell r="E15" t="str">
            <v>C010100MANH</v>
          </cell>
          <cell r="F15" t="str">
            <v>MANH</v>
          </cell>
          <cell r="G15">
            <v>2</v>
          </cell>
          <cell r="H15">
            <v>3541.9999999999995</v>
          </cell>
        </row>
        <row r="16">
          <cell r="E16" t="str">
            <v>C010100OVH</v>
          </cell>
          <cell r="F16" t="str">
            <v>OVH</v>
          </cell>
          <cell r="G16">
            <v>2</v>
          </cell>
          <cell r="H16">
            <v>3541.9999999999995</v>
          </cell>
        </row>
        <row r="17">
          <cell r="E17" t="str">
            <v>C010100SET-UP</v>
          </cell>
          <cell r="F17" t="str">
            <v>SET-UP</v>
          </cell>
          <cell r="G17">
            <v>2</v>
          </cell>
          <cell r="H17">
            <v>0</v>
          </cell>
        </row>
        <row r="18">
          <cell r="E18" t="str">
            <v>C010102MACH</v>
          </cell>
          <cell r="F18" t="str">
            <v>MACH</v>
          </cell>
          <cell r="G18">
            <v>1</v>
          </cell>
          <cell r="H18">
            <v>7083.9999999999991</v>
          </cell>
        </row>
        <row r="19">
          <cell r="E19" t="str">
            <v>C010102MANH</v>
          </cell>
          <cell r="F19" t="str">
            <v>MANH</v>
          </cell>
          <cell r="G19">
            <v>1</v>
          </cell>
          <cell r="H19">
            <v>3541.9999999999995</v>
          </cell>
        </row>
        <row r="20">
          <cell r="E20" t="str">
            <v>C010102OVH</v>
          </cell>
          <cell r="F20" t="str">
            <v>OVH</v>
          </cell>
          <cell r="G20">
            <v>1</v>
          </cell>
          <cell r="H20">
            <v>7083.9999999999991</v>
          </cell>
        </row>
        <row r="21">
          <cell r="E21" t="str">
            <v>C010102SET-UP</v>
          </cell>
          <cell r="F21" t="str">
            <v>SET-UP</v>
          </cell>
          <cell r="G21">
            <v>1</v>
          </cell>
          <cell r="H21">
            <v>0</v>
          </cell>
        </row>
        <row r="22">
          <cell r="E22" t="str">
            <v>C010103</v>
          </cell>
        </row>
        <row r="23">
          <cell r="E23" t="str">
            <v>C010104</v>
          </cell>
        </row>
        <row r="24">
          <cell r="E24" t="str">
            <v>C010105</v>
          </cell>
        </row>
        <row r="25">
          <cell r="E25" t="str">
            <v>C010110</v>
          </cell>
        </row>
        <row r="26">
          <cell r="E26" t="str">
            <v>C010120</v>
          </cell>
        </row>
        <row r="27">
          <cell r="E27" t="str">
            <v>C010121</v>
          </cell>
        </row>
        <row r="28">
          <cell r="E28" t="str">
            <v>C010122</v>
          </cell>
        </row>
        <row r="29">
          <cell r="E29" t="str">
            <v>C010130</v>
          </cell>
        </row>
        <row r="30">
          <cell r="E30" t="str">
            <v>C010133MANH</v>
          </cell>
          <cell r="F30" t="str">
            <v>MANH</v>
          </cell>
          <cell r="G30">
            <v>1</v>
          </cell>
          <cell r="H30">
            <v>3542</v>
          </cell>
        </row>
        <row r="31">
          <cell r="E31" t="str">
            <v>C010133OVH</v>
          </cell>
          <cell r="F31" t="str">
            <v>OVH</v>
          </cell>
          <cell r="G31">
            <v>1</v>
          </cell>
          <cell r="H31">
            <v>3542</v>
          </cell>
        </row>
        <row r="32">
          <cell r="E32" t="str">
            <v>C010140MACH</v>
          </cell>
          <cell r="F32" t="str">
            <v>MACH</v>
          </cell>
          <cell r="G32">
            <v>1</v>
          </cell>
          <cell r="H32">
            <v>8500</v>
          </cell>
        </row>
        <row r="33">
          <cell r="E33" t="str">
            <v>C010140MANH</v>
          </cell>
          <cell r="F33" t="str">
            <v>MANH</v>
          </cell>
          <cell r="G33">
            <v>1</v>
          </cell>
          <cell r="H33">
            <v>8500</v>
          </cell>
        </row>
        <row r="34">
          <cell r="E34" t="str">
            <v>C010140OVH</v>
          </cell>
          <cell r="F34" t="str">
            <v>OVH</v>
          </cell>
          <cell r="G34">
            <v>1</v>
          </cell>
          <cell r="H34">
            <v>8500</v>
          </cell>
        </row>
        <row r="35">
          <cell r="E35" t="str">
            <v>C010141MANH</v>
          </cell>
          <cell r="F35" t="str">
            <v>MANH</v>
          </cell>
          <cell r="G35">
            <v>1</v>
          </cell>
          <cell r="H35">
            <v>6800</v>
          </cell>
        </row>
        <row r="36">
          <cell r="E36" t="str">
            <v>C010141OVH</v>
          </cell>
          <cell r="F36" t="str">
            <v>OVH</v>
          </cell>
          <cell r="G36">
            <v>1</v>
          </cell>
          <cell r="H36">
            <v>6800</v>
          </cell>
        </row>
        <row r="37">
          <cell r="E37" t="str">
            <v>C010142MANH</v>
          </cell>
          <cell r="F37" t="str">
            <v>MANH</v>
          </cell>
          <cell r="G37">
            <v>1</v>
          </cell>
          <cell r="H37">
            <v>3400</v>
          </cell>
        </row>
        <row r="38">
          <cell r="E38" t="str">
            <v>C010142OVH</v>
          </cell>
          <cell r="F38" t="str">
            <v>OVH</v>
          </cell>
          <cell r="G38">
            <v>1</v>
          </cell>
          <cell r="H38">
            <v>3400</v>
          </cell>
        </row>
        <row r="39">
          <cell r="E39" t="str">
            <v>C010143</v>
          </cell>
        </row>
        <row r="40">
          <cell r="E40" t="str">
            <v>C010150</v>
          </cell>
        </row>
        <row r="41">
          <cell r="E41" t="str">
            <v>C010151</v>
          </cell>
        </row>
        <row r="42">
          <cell r="E42" t="str">
            <v>C010200MACH</v>
          </cell>
          <cell r="F42" t="str">
            <v>MACH</v>
          </cell>
          <cell r="G42">
            <v>3</v>
          </cell>
          <cell r="H42">
            <v>8235.9999999999982</v>
          </cell>
        </row>
        <row r="43">
          <cell r="E43" t="str">
            <v>C010200MANH</v>
          </cell>
          <cell r="F43" t="str">
            <v>MANH</v>
          </cell>
          <cell r="G43">
            <v>3</v>
          </cell>
          <cell r="H43">
            <v>69700</v>
          </cell>
        </row>
        <row r="44">
          <cell r="E44" t="str">
            <v>C010200OVH</v>
          </cell>
          <cell r="F44" t="str">
            <v>OVH</v>
          </cell>
          <cell r="G44">
            <v>3</v>
          </cell>
          <cell r="H44">
            <v>8235.9999999999982</v>
          </cell>
        </row>
        <row r="45">
          <cell r="E45" t="str">
            <v>C010200SET-UP</v>
          </cell>
          <cell r="F45" t="str">
            <v>SET-UP</v>
          </cell>
          <cell r="G45">
            <v>3</v>
          </cell>
          <cell r="H45">
            <v>0</v>
          </cell>
        </row>
        <row r="46">
          <cell r="E46" t="str">
            <v>C010210</v>
          </cell>
          <cell r="G46">
            <v>1</v>
          </cell>
        </row>
        <row r="47">
          <cell r="E47" t="str">
            <v>C010220MANH</v>
          </cell>
          <cell r="F47" t="str">
            <v>MANH</v>
          </cell>
          <cell r="G47">
            <v>1</v>
          </cell>
          <cell r="H47">
            <v>5950</v>
          </cell>
        </row>
        <row r="48">
          <cell r="E48" t="str">
            <v>C010220OVH</v>
          </cell>
          <cell r="F48" t="str">
            <v>OVH</v>
          </cell>
          <cell r="G48">
            <v>1</v>
          </cell>
          <cell r="H48">
            <v>5950</v>
          </cell>
        </row>
        <row r="49">
          <cell r="E49" t="str">
            <v>C010302MACH</v>
          </cell>
          <cell r="F49" t="str">
            <v>MACH</v>
          </cell>
          <cell r="G49">
            <v>1</v>
          </cell>
          <cell r="H49">
            <v>30106.999999999996</v>
          </cell>
        </row>
        <row r="50">
          <cell r="E50" t="str">
            <v>C010302MANH</v>
          </cell>
          <cell r="F50" t="str">
            <v>MANH</v>
          </cell>
          <cell r="G50">
            <v>1</v>
          </cell>
          <cell r="H50">
            <v>30106.999999999996</v>
          </cell>
        </row>
        <row r="51">
          <cell r="E51" t="str">
            <v>C010302OVH</v>
          </cell>
          <cell r="F51" t="str">
            <v>OVH</v>
          </cell>
          <cell r="G51">
            <v>1</v>
          </cell>
          <cell r="H51">
            <v>30106.999999999996</v>
          </cell>
        </row>
        <row r="52">
          <cell r="E52" t="str">
            <v>C010303MACH</v>
          </cell>
          <cell r="F52" t="str">
            <v>MACH</v>
          </cell>
          <cell r="G52">
            <v>1</v>
          </cell>
          <cell r="H52">
            <v>8854.9999999999982</v>
          </cell>
        </row>
        <row r="53">
          <cell r="E53" t="str">
            <v>C010303MANH</v>
          </cell>
          <cell r="F53" t="str">
            <v>MANH</v>
          </cell>
          <cell r="G53">
            <v>2</v>
          </cell>
          <cell r="H53">
            <v>8854.9999999999982</v>
          </cell>
        </row>
        <row r="54">
          <cell r="E54" t="str">
            <v>C010303OVH</v>
          </cell>
          <cell r="F54" t="str">
            <v>OVH</v>
          </cell>
          <cell r="G54">
            <v>1</v>
          </cell>
          <cell r="H54">
            <v>8854.9999999999982</v>
          </cell>
        </row>
        <row r="55">
          <cell r="E55" t="str">
            <v>C010303SET-UP</v>
          </cell>
          <cell r="F55" t="str">
            <v>SET-UP</v>
          </cell>
          <cell r="G55">
            <v>1</v>
          </cell>
          <cell r="H55">
            <v>0</v>
          </cell>
        </row>
        <row r="56">
          <cell r="E56" t="str">
            <v>C010304</v>
          </cell>
        </row>
        <row r="57">
          <cell r="E57" t="str">
            <v>C010305</v>
          </cell>
        </row>
        <row r="58">
          <cell r="E58" t="str">
            <v>C010306MANH</v>
          </cell>
          <cell r="F58" t="str">
            <v>MANH</v>
          </cell>
          <cell r="G58">
            <v>1</v>
          </cell>
          <cell r="H58">
            <v>17000</v>
          </cell>
        </row>
        <row r="59">
          <cell r="E59" t="str">
            <v>C010306OVH</v>
          </cell>
          <cell r="F59" t="str">
            <v>OVH</v>
          </cell>
          <cell r="G59">
            <v>1</v>
          </cell>
          <cell r="H59">
            <v>17000</v>
          </cell>
        </row>
        <row r="60">
          <cell r="E60" t="str">
            <v>C010307MANH</v>
          </cell>
          <cell r="F60" t="str">
            <v>MANH</v>
          </cell>
          <cell r="G60">
            <v>1</v>
          </cell>
          <cell r="H60">
            <v>18700</v>
          </cell>
        </row>
        <row r="61">
          <cell r="E61" t="str">
            <v>C010307OVH</v>
          </cell>
          <cell r="F61" t="str">
            <v>OVH</v>
          </cell>
          <cell r="G61">
            <v>1</v>
          </cell>
          <cell r="H61">
            <v>18700</v>
          </cell>
        </row>
        <row r="62">
          <cell r="E62" t="str">
            <v>C010308MANH</v>
          </cell>
          <cell r="F62" t="str">
            <v>MANH</v>
          </cell>
          <cell r="G62">
            <v>1</v>
          </cell>
          <cell r="H62">
            <v>6800</v>
          </cell>
        </row>
        <row r="63">
          <cell r="E63" t="str">
            <v>C010308OVH</v>
          </cell>
          <cell r="F63" t="str">
            <v>OVH</v>
          </cell>
          <cell r="G63">
            <v>1</v>
          </cell>
          <cell r="H63">
            <v>6800</v>
          </cell>
        </row>
        <row r="64">
          <cell r="E64" t="str">
            <v>C010309</v>
          </cell>
        </row>
        <row r="65">
          <cell r="E65" t="str">
            <v>C010310MANH</v>
          </cell>
          <cell r="F65" t="str">
            <v>MANH</v>
          </cell>
          <cell r="G65">
            <v>1</v>
          </cell>
          <cell r="H65">
            <v>10200</v>
          </cell>
        </row>
        <row r="66">
          <cell r="E66" t="str">
            <v>C010310MANH</v>
          </cell>
          <cell r="F66" t="str">
            <v>MANH</v>
          </cell>
          <cell r="G66">
            <v>1</v>
          </cell>
          <cell r="H66">
            <v>10200</v>
          </cell>
        </row>
        <row r="67">
          <cell r="E67" t="str">
            <v>C010310OVH</v>
          </cell>
          <cell r="F67" t="str">
            <v>OVH</v>
          </cell>
          <cell r="G67">
            <v>1</v>
          </cell>
          <cell r="H67">
            <v>10200</v>
          </cell>
        </row>
        <row r="68">
          <cell r="E68" t="str">
            <v>C010311</v>
          </cell>
          <cell r="G68">
            <v>1</v>
          </cell>
        </row>
        <row r="69">
          <cell r="E69" t="str">
            <v>C010312</v>
          </cell>
          <cell r="G69">
            <v>1</v>
          </cell>
        </row>
        <row r="70">
          <cell r="E70" t="str">
            <v>C010313MACH</v>
          </cell>
          <cell r="F70" t="str">
            <v>MACH</v>
          </cell>
          <cell r="G70">
            <v>1</v>
          </cell>
          <cell r="H70">
            <v>6800</v>
          </cell>
        </row>
        <row r="71">
          <cell r="E71" t="str">
            <v>C010313MANH</v>
          </cell>
          <cell r="F71" t="str">
            <v>MANH</v>
          </cell>
          <cell r="G71">
            <v>1</v>
          </cell>
          <cell r="H71">
            <v>6800</v>
          </cell>
        </row>
        <row r="72">
          <cell r="E72" t="str">
            <v>C010313OVH</v>
          </cell>
          <cell r="F72" t="str">
            <v>OVH</v>
          </cell>
          <cell r="G72">
            <v>1</v>
          </cell>
          <cell r="H72">
            <v>6800</v>
          </cell>
        </row>
        <row r="73">
          <cell r="E73" t="str">
            <v>C010314</v>
          </cell>
        </row>
        <row r="74">
          <cell r="E74" t="str">
            <v>C010315</v>
          </cell>
          <cell r="G74">
            <v>1</v>
          </cell>
        </row>
        <row r="75">
          <cell r="E75" t="str">
            <v>C010316</v>
          </cell>
          <cell r="G75">
            <v>1</v>
          </cell>
        </row>
        <row r="76">
          <cell r="E76" t="str">
            <v>C010317</v>
          </cell>
          <cell r="G76">
            <v>1</v>
          </cell>
        </row>
        <row r="77">
          <cell r="E77" t="str">
            <v>C010318MANH</v>
          </cell>
          <cell r="F77" t="str">
            <v>MANH</v>
          </cell>
          <cell r="G77">
            <v>1</v>
          </cell>
          <cell r="H77">
            <v>17000</v>
          </cell>
        </row>
        <row r="78">
          <cell r="E78" t="str">
            <v>C010318MACH</v>
          </cell>
          <cell r="F78" t="str">
            <v>MACH</v>
          </cell>
          <cell r="G78">
            <v>1</v>
          </cell>
          <cell r="H78">
            <v>17000</v>
          </cell>
        </row>
        <row r="79">
          <cell r="E79" t="str">
            <v>C010318OVH</v>
          </cell>
          <cell r="F79" t="str">
            <v>OVH</v>
          </cell>
          <cell r="G79">
            <v>1</v>
          </cell>
          <cell r="H79">
            <v>17000</v>
          </cell>
        </row>
        <row r="80">
          <cell r="E80" t="str">
            <v>C010319OVH</v>
          </cell>
          <cell r="F80" t="str">
            <v>OVH</v>
          </cell>
          <cell r="G80">
            <v>1</v>
          </cell>
          <cell r="H80">
            <v>1</v>
          </cell>
        </row>
        <row r="81">
          <cell r="E81" t="str">
            <v>C010320</v>
          </cell>
          <cell r="G81">
            <v>1</v>
          </cell>
        </row>
        <row r="82">
          <cell r="E82" t="str">
            <v>C010321</v>
          </cell>
          <cell r="G82">
            <v>1</v>
          </cell>
        </row>
        <row r="83">
          <cell r="E83" t="str">
            <v>C010350OVH</v>
          </cell>
          <cell r="F83" t="str">
            <v>OVH</v>
          </cell>
          <cell r="G83">
            <v>1</v>
          </cell>
          <cell r="H83">
            <v>1</v>
          </cell>
        </row>
        <row r="84">
          <cell r="E84" t="str">
            <v>C010352</v>
          </cell>
          <cell r="G84">
            <v>1</v>
          </cell>
        </row>
        <row r="85">
          <cell r="E85" t="str">
            <v>C010355</v>
          </cell>
          <cell r="G85">
            <v>1</v>
          </cell>
        </row>
        <row r="86">
          <cell r="E86" t="str">
            <v>C010360MACH</v>
          </cell>
          <cell r="F86" t="str">
            <v>MACH</v>
          </cell>
          <cell r="G86">
            <v>1</v>
          </cell>
          <cell r="H86">
            <v>10625.999999999998</v>
          </cell>
        </row>
        <row r="87">
          <cell r="E87" t="str">
            <v>C010360MANH</v>
          </cell>
          <cell r="F87" t="str">
            <v>MANH</v>
          </cell>
          <cell r="G87">
            <v>1</v>
          </cell>
          <cell r="H87">
            <v>10625.999999999998</v>
          </cell>
        </row>
        <row r="88">
          <cell r="E88" t="str">
            <v>C010360OVH</v>
          </cell>
          <cell r="F88" t="str">
            <v>OVH</v>
          </cell>
          <cell r="G88">
            <v>1</v>
          </cell>
          <cell r="H88">
            <v>10625.999999999998</v>
          </cell>
        </row>
        <row r="89">
          <cell r="E89" t="str">
            <v>C010360SET-UP</v>
          </cell>
          <cell r="F89" t="str">
            <v>SET-UP</v>
          </cell>
          <cell r="G89">
            <v>1</v>
          </cell>
          <cell r="H89">
            <v>0</v>
          </cell>
        </row>
        <row r="90">
          <cell r="E90" t="str">
            <v>C010365</v>
          </cell>
          <cell r="G90">
            <v>1</v>
          </cell>
        </row>
        <row r="91">
          <cell r="E91" t="str">
            <v>C010370</v>
          </cell>
          <cell r="G91">
            <v>1</v>
          </cell>
        </row>
        <row r="92">
          <cell r="E92" t="str">
            <v>C010372</v>
          </cell>
          <cell r="G92">
            <v>1</v>
          </cell>
        </row>
        <row r="93">
          <cell r="E93" t="str">
            <v>C010373</v>
          </cell>
          <cell r="G93">
            <v>1</v>
          </cell>
        </row>
        <row r="94">
          <cell r="E94" t="str">
            <v>C010379</v>
          </cell>
          <cell r="G94">
            <v>1</v>
          </cell>
        </row>
        <row r="95">
          <cell r="E95" t="str">
            <v>C010380</v>
          </cell>
          <cell r="G95">
            <v>1</v>
          </cell>
        </row>
        <row r="96">
          <cell r="E96" t="str">
            <v>C010390OVH</v>
          </cell>
          <cell r="F96" t="str">
            <v>OVH</v>
          </cell>
          <cell r="G96">
            <v>1</v>
          </cell>
          <cell r="H96">
            <v>1</v>
          </cell>
        </row>
        <row r="97">
          <cell r="E97" t="str">
            <v>C010400OVH</v>
          </cell>
          <cell r="F97" t="str">
            <v>OVH</v>
          </cell>
          <cell r="G97">
            <v>1</v>
          </cell>
          <cell r="H97">
            <v>1</v>
          </cell>
        </row>
        <row r="98">
          <cell r="E98" t="str">
            <v>C010401</v>
          </cell>
          <cell r="G98">
            <v>1</v>
          </cell>
        </row>
        <row r="99">
          <cell r="E99" t="str">
            <v>C010402</v>
          </cell>
          <cell r="G99">
            <v>1</v>
          </cell>
        </row>
        <row r="100">
          <cell r="E100" t="str">
            <v>C010403</v>
          </cell>
          <cell r="G100">
            <v>1</v>
          </cell>
        </row>
        <row r="101">
          <cell r="E101" t="str">
            <v>C010404</v>
          </cell>
          <cell r="G101">
            <v>1</v>
          </cell>
        </row>
        <row r="102">
          <cell r="E102" t="str">
            <v>C010410</v>
          </cell>
          <cell r="G102">
            <v>1</v>
          </cell>
        </row>
        <row r="103">
          <cell r="E103" t="str">
            <v>C010411</v>
          </cell>
          <cell r="G103">
            <v>1</v>
          </cell>
        </row>
        <row r="104">
          <cell r="E104" t="str">
            <v>C010412</v>
          </cell>
          <cell r="G104">
            <v>1</v>
          </cell>
        </row>
        <row r="105">
          <cell r="E105" t="str">
            <v>C010420MANH</v>
          </cell>
          <cell r="F105" t="str">
            <v>MANH</v>
          </cell>
          <cell r="G105">
            <v>1</v>
          </cell>
          <cell r="H105">
            <v>10625.999999999998</v>
          </cell>
        </row>
        <row r="106">
          <cell r="E106" t="str">
            <v>C011420MACH</v>
          </cell>
          <cell r="F106" t="str">
            <v>MACH</v>
          </cell>
          <cell r="G106">
            <v>1</v>
          </cell>
          <cell r="H106">
            <v>10625.999999999998</v>
          </cell>
        </row>
        <row r="107">
          <cell r="E107" t="str">
            <v>C012420OVH</v>
          </cell>
          <cell r="F107" t="str">
            <v>OVH</v>
          </cell>
          <cell r="G107">
            <v>1</v>
          </cell>
          <cell r="H107">
            <v>10625.999999999998</v>
          </cell>
        </row>
        <row r="108">
          <cell r="E108" t="str">
            <v>C010422</v>
          </cell>
          <cell r="G108">
            <v>1</v>
          </cell>
          <cell r="H108">
            <v>3541.9999999999995</v>
          </cell>
        </row>
        <row r="109">
          <cell r="E109" t="str">
            <v>C010422</v>
          </cell>
          <cell r="G109">
            <v>1</v>
          </cell>
          <cell r="H109">
            <v>3541.9999999999995</v>
          </cell>
        </row>
        <row r="110">
          <cell r="E110" t="str">
            <v>C010422</v>
          </cell>
          <cell r="G110">
            <v>1</v>
          </cell>
          <cell r="H110">
            <v>3541.9999999999995</v>
          </cell>
        </row>
        <row r="111">
          <cell r="E111" t="str">
            <v>C010423</v>
          </cell>
          <cell r="G111">
            <v>1</v>
          </cell>
        </row>
        <row r="112">
          <cell r="E112" t="str">
            <v>C010424</v>
          </cell>
          <cell r="G112">
            <v>1</v>
          </cell>
        </row>
        <row r="113">
          <cell r="E113" t="str">
            <v>C010425</v>
          </cell>
          <cell r="G113">
            <v>1</v>
          </cell>
        </row>
        <row r="114">
          <cell r="E114" t="str">
            <v>C010426</v>
          </cell>
          <cell r="G114">
            <v>1</v>
          </cell>
        </row>
        <row r="115">
          <cell r="E115" t="str">
            <v>C010510OVH</v>
          </cell>
          <cell r="F115" t="str">
            <v>OVH</v>
          </cell>
          <cell r="G115">
            <v>1</v>
          </cell>
          <cell r="H115">
            <v>1</v>
          </cell>
        </row>
        <row r="116">
          <cell r="E116" t="str">
            <v>C010530OVH</v>
          </cell>
          <cell r="F116" t="str">
            <v>OVH</v>
          </cell>
          <cell r="G116">
            <v>1</v>
          </cell>
          <cell r="H116">
            <v>1</v>
          </cell>
        </row>
        <row r="117">
          <cell r="E117" t="str">
            <v>C010600</v>
          </cell>
          <cell r="G117">
            <v>1</v>
          </cell>
        </row>
        <row r="118">
          <cell r="E118" t="str">
            <v>C010610</v>
          </cell>
          <cell r="G118">
            <v>1</v>
          </cell>
        </row>
        <row r="119">
          <cell r="E119" t="str">
            <v>C010670OVH</v>
          </cell>
          <cell r="F119" t="str">
            <v>OVH</v>
          </cell>
          <cell r="G119">
            <v>1</v>
          </cell>
          <cell r="H119">
            <v>1</v>
          </cell>
        </row>
        <row r="120">
          <cell r="E120" t="str">
            <v>C010680OVH</v>
          </cell>
          <cell r="F120" t="str">
            <v>OVH</v>
          </cell>
          <cell r="G120">
            <v>1</v>
          </cell>
          <cell r="H120">
            <v>1</v>
          </cell>
        </row>
        <row r="121">
          <cell r="E121" t="str">
            <v>C010685OVH</v>
          </cell>
          <cell r="F121" t="str">
            <v>OVH</v>
          </cell>
          <cell r="G121">
            <v>1</v>
          </cell>
          <cell r="H121">
            <v>1</v>
          </cell>
        </row>
        <row r="122">
          <cell r="E122" t="str">
            <v>C010690OVH</v>
          </cell>
          <cell r="F122" t="str">
            <v>OVH</v>
          </cell>
          <cell r="G122">
            <v>1</v>
          </cell>
          <cell r="H122">
            <v>1</v>
          </cell>
        </row>
        <row r="123">
          <cell r="E123" t="str">
            <v>C010699</v>
          </cell>
          <cell r="G123">
            <v>1</v>
          </cell>
        </row>
      </sheetData>
      <sheetData sheetId="2"/>
      <sheetData sheetId="3">
        <row r="2">
          <cell r="N2">
            <v>147900</v>
          </cell>
        </row>
        <row r="3">
          <cell r="N3">
            <v>3000</v>
          </cell>
        </row>
        <row r="4">
          <cell r="N4">
            <v>120000</v>
          </cell>
        </row>
        <row r="5">
          <cell r="N5">
            <v>80000</v>
          </cell>
        </row>
        <row r="16">
          <cell r="N16">
            <v>174000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0</v>
          </cell>
        </row>
        <row r="30">
          <cell r="N30">
            <v>290580</v>
          </cell>
        </row>
        <row r="31">
          <cell r="N31">
            <v>0</v>
          </cell>
        </row>
        <row r="32">
          <cell r="N32">
            <v>0</v>
          </cell>
        </row>
        <row r="33">
          <cell r="N33">
            <v>80000</v>
          </cell>
        </row>
        <row r="44">
          <cell r="N44">
            <v>313200</v>
          </cell>
        </row>
        <row r="45">
          <cell r="N45">
            <v>3000</v>
          </cell>
        </row>
        <row r="46">
          <cell r="N46">
            <v>120000</v>
          </cell>
        </row>
        <row r="47">
          <cell r="N47">
            <v>210000</v>
          </cell>
        </row>
        <row r="58">
          <cell r="N58">
            <v>129600</v>
          </cell>
        </row>
        <row r="59">
          <cell r="N59">
            <v>3000</v>
          </cell>
        </row>
        <row r="60">
          <cell r="N60">
            <v>120000</v>
          </cell>
        </row>
        <row r="61">
          <cell r="N61">
            <v>260000</v>
          </cell>
        </row>
        <row r="72">
          <cell r="N72">
            <v>81000</v>
          </cell>
        </row>
        <row r="73">
          <cell r="N73">
            <v>3000</v>
          </cell>
        </row>
        <row r="74">
          <cell r="N74">
            <v>120000</v>
          </cell>
        </row>
        <row r="75">
          <cell r="N75">
            <v>80000</v>
          </cell>
        </row>
        <row r="86">
          <cell r="N86">
            <v>324000</v>
          </cell>
        </row>
        <row r="87">
          <cell r="N87">
            <v>3000</v>
          </cell>
        </row>
        <row r="88">
          <cell r="N88">
            <v>120000</v>
          </cell>
        </row>
        <row r="89">
          <cell r="N89">
            <v>6500</v>
          </cell>
        </row>
        <row r="100">
          <cell r="N100">
            <v>0</v>
          </cell>
        </row>
        <row r="101">
          <cell r="N101">
            <v>6397</v>
          </cell>
        </row>
        <row r="102">
          <cell r="N102">
            <v>200000</v>
          </cell>
        </row>
        <row r="103">
          <cell r="N103">
            <v>600000</v>
          </cell>
        </row>
      </sheetData>
      <sheetData sheetId="4">
        <row r="4">
          <cell r="B4" t="str">
            <v>100</v>
          </cell>
          <cell r="C4" t="str">
            <v xml:space="preserve">FREEZEN PROFIELEN </v>
          </cell>
          <cell r="G4">
            <v>0.05</v>
          </cell>
          <cell r="H4">
            <v>0.02</v>
          </cell>
          <cell r="J4">
            <v>0.05</v>
          </cell>
          <cell r="K4">
            <v>0.01</v>
          </cell>
        </row>
        <row r="5">
          <cell r="B5" t="str">
            <v>102</v>
          </cell>
          <cell r="C5" t="str">
            <v>PONSEN</v>
          </cell>
          <cell r="G5">
            <v>0.05</v>
          </cell>
          <cell r="H5">
            <v>0.05</v>
          </cell>
          <cell r="K5">
            <v>0.05</v>
          </cell>
        </row>
        <row r="6">
          <cell r="B6" t="str">
            <v>103</v>
          </cell>
          <cell r="C6" t="str">
            <v>ROLLEN PROFIELEN</v>
          </cell>
        </row>
        <row r="7">
          <cell r="B7" t="str">
            <v>104</v>
          </cell>
          <cell r="C7" t="str">
            <v xml:space="preserve">BEWERKINGEN BESLAG </v>
          </cell>
        </row>
        <row r="8">
          <cell r="B8" t="str">
            <v>105</v>
          </cell>
          <cell r="C8" t="str">
            <v>PERSAFDELING</v>
          </cell>
        </row>
        <row r="9">
          <cell r="B9" t="str">
            <v>110</v>
          </cell>
          <cell r="C9" t="str">
            <v>VERWERKING VAN DOEKEN</v>
          </cell>
        </row>
        <row r="10">
          <cell r="B10" t="str">
            <v>120</v>
          </cell>
          <cell r="C10" t="str">
            <v>VOORBEREIDING</v>
          </cell>
        </row>
        <row r="11">
          <cell r="B11" t="str">
            <v>121</v>
          </cell>
          <cell r="C11" t="str">
            <v>VOORBEREIDING LENGTEN</v>
          </cell>
        </row>
        <row r="12">
          <cell r="B12" t="str">
            <v>122</v>
          </cell>
          <cell r="C12" t="str">
            <v>VOORBEREIDING VAN STUK</v>
          </cell>
        </row>
        <row r="13">
          <cell r="B13" t="str">
            <v>130</v>
          </cell>
          <cell r="C13" t="str">
            <v>VOORMONTAGE</v>
          </cell>
        </row>
        <row r="14">
          <cell r="B14" t="str">
            <v>133</v>
          </cell>
          <cell r="C14" t="str">
            <v>VOORMONTAGE VAN STUK</v>
          </cell>
        </row>
        <row r="15">
          <cell r="B15" t="str">
            <v>140</v>
          </cell>
          <cell r="C15" t="str">
            <v>ZAGEN</v>
          </cell>
          <cell r="G15">
            <v>0.05</v>
          </cell>
          <cell r="J15">
            <v>0.05</v>
          </cell>
          <cell r="K15">
            <v>0.05</v>
          </cell>
        </row>
        <row r="16">
          <cell r="B16" t="str">
            <v>141</v>
          </cell>
          <cell r="C16" t="str">
            <v>ZAGEN PROFIELEN</v>
          </cell>
          <cell r="H16">
            <v>0.05</v>
          </cell>
        </row>
        <row r="17">
          <cell r="B17" t="str">
            <v>142</v>
          </cell>
          <cell r="C17" t="str">
            <v>ZAGEN VAN STUK</v>
          </cell>
        </row>
        <row r="18">
          <cell r="B18" t="str">
            <v>143</v>
          </cell>
          <cell r="C18" t="str">
            <v>ZAGEN VAN STUK  AKOEST MAT</v>
          </cell>
        </row>
        <row r="19">
          <cell r="B19" t="str">
            <v>150</v>
          </cell>
          <cell r="C19" t="str">
            <v xml:space="preserve">BEWERKINGEN BOUWBESLAG </v>
          </cell>
        </row>
        <row r="20">
          <cell r="B20" t="str">
            <v>151</v>
          </cell>
          <cell r="C20" t="str">
            <v xml:space="preserve">BEWERKINGEN PAUMELLEN </v>
          </cell>
        </row>
        <row r="21">
          <cell r="B21" t="str">
            <v>200</v>
          </cell>
          <cell r="C21" t="str">
            <v>MOFFELEN</v>
          </cell>
          <cell r="F21">
            <v>1</v>
          </cell>
          <cell r="G21">
            <v>0.4</v>
          </cell>
          <cell r="H21">
            <v>0.15</v>
          </cell>
          <cell r="I21">
            <v>0.8</v>
          </cell>
          <cell r="J21">
            <v>0.15</v>
          </cell>
          <cell r="K21">
            <v>0.2</v>
          </cell>
        </row>
        <row r="22">
          <cell r="B22" t="str">
            <v>210</v>
          </cell>
          <cell r="C22" t="str">
            <v>ANODISATIE</v>
          </cell>
        </row>
        <row r="23">
          <cell r="B23" t="str">
            <v>220</v>
          </cell>
          <cell r="C23" t="str">
            <v>NATLAKKEN</v>
          </cell>
          <cell r="G23">
            <v>0.05</v>
          </cell>
          <cell r="K23">
            <v>0.05</v>
          </cell>
        </row>
        <row r="24">
          <cell r="B24" t="str">
            <v>302</v>
          </cell>
          <cell r="C24" t="str">
            <v>MONTAGE KLEPVERLUCHTING</v>
          </cell>
          <cell r="J24">
            <v>0.05</v>
          </cell>
          <cell r="K24">
            <v>0.05</v>
          </cell>
        </row>
        <row r="25">
          <cell r="B25" t="str">
            <v>303</v>
          </cell>
          <cell r="C25" t="str">
            <v>MONTAGE LENGTEN</v>
          </cell>
          <cell r="G25">
            <v>0.05</v>
          </cell>
          <cell r="I25">
            <v>0.2</v>
          </cell>
          <cell r="K25">
            <v>0.05</v>
          </cell>
        </row>
        <row r="26">
          <cell r="B26" t="str">
            <v>304</v>
          </cell>
          <cell r="C26" t="str">
            <v>MONTAGE LENGTEN AKOESTISCH</v>
          </cell>
        </row>
        <row r="27">
          <cell r="B27" t="str">
            <v>305</v>
          </cell>
          <cell r="C27" t="str">
            <v>MONTAGE AKOESTISCH</v>
          </cell>
        </row>
        <row r="28">
          <cell r="B28" t="str">
            <v>306</v>
          </cell>
          <cell r="C28" t="str">
            <v xml:space="preserve">MONTAGE PROJECTEN </v>
          </cell>
          <cell r="H28">
            <v>0.1</v>
          </cell>
          <cell r="J28">
            <v>0.05</v>
          </cell>
          <cell r="K28">
            <v>0.15</v>
          </cell>
        </row>
        <row r="29">
          <cell r="B29" t="str">
            <v>307</v>
          </cell>
          <cell r="C29" t="str">
            <v>MONTAGE STUKWERK</v>
          </cell>
          <cell r="H29">
            <v>0.1</v>
          </cell>
          <cell r="J29">
            <v>0.05</v>
          </cell>
          <cell r="K29">
            <v>0.05</v>
          </cell>
        </row>
        <row r="30">
          <cell r="B30" t="str">
            <v>308</v>
          </cell>
          <cell r="C30" t="str">
            <v>MONTAGE SPECIAAL STUKWERK</v>
          </cell>
        </row>
        <row r="31">
          <cell r="B31" t="str">
            <v>309</v>
          </cell>
          <cell r="C31" t="str">
            <v>MONTAGE TABLET ROOSTERS</v>
          </cell>
          <cell r="K31">
            <v>0.1</v>
          </cell>
        </row>
        <row r="32">
          <cell r="B32" t="str">
            <v>310</v>
          </cell>
          <cell r="C32" t="str">
            <v>MONTAGE SCREENVENT</v>
          </cell>
          <cell r="G32">
            <v>0.05</v>
          </cell>
          <cell r="H32">
            <v>0.05</v>
          </cell>
          <cell r="J32">
            <v>0.05</v>
          </cell>
          <cell r="K32">
            <v>0.05</v>
          </cell>
        </row>
        <row r="33">
          <cell r="B33" t="str">
            <v>311</v>
          </cell>
          <cell r="C33" t="str">
            <v xml:space="preserve">MONTAGE VERTICALE ZONWERING </v>
          </cell>
        </row>
        <row r="34">
          <cell r="B34" t="str">
            <v>312</v>
          </cell>
          <cell r="C34" t="str">
            <v>MONTAGE DOEK OP ROL</v>
          </cell>
        </row>
        <row r="35">
          <cell r="B35">
            <v>313</v>
          </cell>
          <cell r="C35" t="str">
            <v>MONTAGE SCHUIFVERLUCHTINGEN</v>
          </cell>
          <cell r="K35">
            <v>0.05</v>
          </cell>
        </row>
        <row r="36">
          <cell r="B36" t="str">
            <v>314</v>
          </cell>
          <cell r="C36" t="str">
            <v xml:space="preserve">MONTAGE HORIZ DOEKZONWERING </v>
          </cell>
        </row>
        <row r="37">
          <cell r="B37" t="str">
            <v>315</v>
          </cell>
          <cell r="C37" t="str">
            <v>MONTAGE KOPSCHOTTEN</v>
          </cell>
        </row>
        <row r="38">
          <cell r="B38" t="str">
            <v>316</v>
          </cell>
          <cell r="C38" t="str">
            <v xml:space="preserve">MONTAGE BOUWBESLAG </v>
          </cell>
        </row>
        <row r="39">
          <cell r="B39" t="str">
            <v>317</v>
          </cell>
          <cell r="C39" t="str">
            <v xml:space="preserve">MONTAGE PAUMELLEN </v>
          </cell>
        </row>
        <row r="40">
          <cell r="B40" t="str">
            <v>318</v>
          </cell>
          <cell r="C40" t="str">
            <v>MONTAGE MECH VENTILATIE</v>
          </cell>
          <cell r="G40">
            <v>0.05</v>
          </cell>
          <cell r="H40">
            <v>0.1</v>
          </cell>
          <cell r="J40">
            <v>0.05</v>
          </cell>
        </row>
        <row r="41">
          <cell r="B41" t="str">
            <v>320</v>
          </cell>
          <cell r="C41" t="str">
            <v>DRAADTREKKEN</v>
          </cell>
        </row>
        <row r="42">
          <cell r="B42">
            <v>352</v>
          </cell>
          <cell r="C42" t="str">
            <v>MAGAZIJN OUTDOOR</v>
          </cell>
          <cell r="D42">
            <v>0.05</v>
          </cell>
          <cell r="E42">
            <v>0.1</v>
          </cell>
        </row>
        <row r="43">
          <cell r="B43">
            <v>355</v>
          </cell>
          <cell r="C43" t="str">
            <v>ZAGEN OUTDOOR</v>
          </cell>
          <cell r="D43">
            <v>0.1</v>
          </cell>
          <cell r="E43">
            <v>0.1</v>
          </cell>
          <cell r="G43">
            <v>0.05</v>
          </cell>
          <cell r="J43">
            <v>0.05</v>
          </cell>
        </row>
        <row r="44">
          <cell r="B44">
            <v>360</v>
          </cell>
          <cell r="C44" t="str">
            <v>FREZEN OUTDOOR</v>
          </cell>
          <cell r="D44">
            <v>0.2</v>
          </cell>
          <cell r="E44">
            <v>0.4</v>
          </cell>
          <cell r="G44">
            <v>0.15</v>
          </cell>
          <cell r="H44">
            <v>0.08</v>
          </cell>
          <cell r="J44">
            <v>0.05</v>
          </cell>
          <cell r="K44">
            <v>0.04</v>
          </cell>
        </row>
        <row r="45">
          <cell r="B45">
            <v>365</v>
          </cell>
          <cell r="C45" t="str">
            <v>SCHUREN &amp; PUNTLASSEN OUT</v>
          </cell>
          <cell r="D45">
            <v>0.05</v>
          </cell>
        </row>
        <row r="46">
          <cell r="B46">
            <v>370</v>
          </cell>
          <cell r="C46" t="str">
            <v>VOORMONTAGE OUTDOOR</v>
          </cell>
          <cell r="D46">
            <v>0.05</v>
          </cell>
        </row>
        <row r="47">
          <cell r="B47">
            <v>372</v>
          </cell>
          <cell r="C47" t="str">
            <v>AFMONTEREN LAMELLEN OUT</v>
          </cell>
          <cell r="D47">
            <v>0.05</v>
          </cell>
        </row>
        <row r="48">
          <cell r="B48">
            <v>373</v>
          </cell>
          <cell r="C48" t="str">
            <v>LED-/GLASLAMELLEN OUT</v>
          </cell>
          <cell r="D48">
            <v>0.05</v>
          </cell>
        </row>
        <row r="49">
          <cell r="B49">
            <v>379</v>
          </cell>
          <cell r="C49" t="str">
            <v>MONTAGE OUTDOOR</v>
          </cell>
          <cell r="D49">
            <v>0.35</v>
          </cell>
          <cell r="E49">
            <v>0.4</v>
          </cell>
          <cell r="H49">
            <v>0.3</v>
          </cell>
          <cell r="J49">
            <v>0.1</v>
          </cell>
          <cell r="K49">
            <v>0.1</v>
          </cell>
        </row>
        <row r="50">
          <cell r="B50">
            <v>380</v>
          </cell>
          <cell r="C50" t="str">
            <v>VERPAKKING OUTDOOR</v>
          </cell>
          <cell r="D50">
            <v>0.1</v>
          </cell>
          <cell r="G50">
            <v>0.05</v>
          </cell>
        </row>
        <row r="51">
          <cell r="B51" t="str">
            <v>400</v>
          </cell>
          <cell r="C51" t="str">
            <v>MAGAZIJN GRONDSTOFFEN</v>
          </cell>
        </row>
        <row r="52">
          <cell r="B52" t="str">
            <v>401</v>
          </cell>
          <cell r="C52" t="str">
            <v>MAGAZIJN PROFIELEN</v>
          </cell>
        </row>
        <row r="53">
          <cell r="B53" t="str">
            <v>402</v>
          </cell>
          <cell r="C53" t="str">
            <v xml:space="preserve">MAGAZIJN DOEKEN </v>
          </cell>
        </row>
        <row r="54">
          <cell r="B54" t="str">
            <v>403</v>
          </cell>
          <cell r="C54" t="str">
            <v xml:space="preserve">MAGAZIJN PROFIELEN PROJ </v>
          </cell>
        </row>
        <row r="55">
          <cell r="B55" t="str">
            <v>404</v>
          </cell>
          <cell r="C55" t="str">
            <v>MAGAZIJN GRONDSTOFFEN PROJ</v>
          </cell>
        </row>
        <row r="56">
          <cell r="B56" t="str">
            <v>410</v>
          </cell>
          <cell r="C56" t="str">
            <v>MAGAZIJN VK ARTIKELEN</v>
          </cell>
        </row>
        <row r="57">
          <cell r="B57" t="str">
            <v>411</v>
          </cell>
          <cell r="C57" t="str">
            <v>MAGAZIJN VK PROFIELEN LENGTEN</v>
          </cell>
        </row>
        <row r="58">
          <cell r="B58" t="str">
            <v>412</v>
          </cell>
          <cell r="C58" t="str">
            <v xml:space="preserve">MAGAZIJN VK PROJECTEN </v>
          </cell>
        </row>
        <row r="59">
          <cell r="B59" t="str">
            <v>420</v>
          </cell>
          <cell r="C59" t="str">
            <v>VERPAKKEN VK ARTIKELEN</v>
          </cell>
          <cell r="J59">
            <v>0.05</v>
          </cell>
        </row>
        <row r="60">
          <cell r="B60" t="str">
            <v>421</v>
          </cell>
          <cell r="C60" t="str">
            <v>VERPAKKEN LENGTEN</v>
          </cell>
        </row>
        <row r="61">
          <cell r="B61">
            <v>422</v>
          </cell>
          <cell r="C61" t="str">
            <v>VERPAKKING SCREENVENT</v>
          </cell>
        </row>
        <row r="62">
          <cell r="B62" t="str">
            <v>423</v>
          </cell>
          <cell r="C62" t="str">
            <v>VERPAKKEN PROJECTEN</v>
          </cell>
        </row>
        <row r="63">
          <cell r="B63" t="str">
            <v>424</v>
          </cell>
          <cell r="C63" t="str">
            <v>VERPAKKEN ROOSTERS</v>
          </cell>
        </row>
        <row r="64">
          <cell r="B64" t="str">
            <v>425</v>
          </cell>
          <cell r="C64" t="str">
            <v>VERPAKKING STUKWERK</v>
          </cell>
        </row>
        <row r="65">
          <cell r="B65" t="str">
            <v>426</v>
          </cell>
          <cell r="C65" t="str">
            <v>VERPAKKEN AKOEST + SPECIAAL</v>
          </cell>
        </row>
        <row r="66">
          <cell r="B66" t="str">
            <v>600</v>
          </cell>
          <cell r="C66" t="str">
            <v xml:space="preserve">SPUITGIETEN </v>
          </cell>
        </row>
        <row r="67">
          <cell r="B67" t="str">
            <v>610</v>
          </cell>
          <cell r="C67" t="str">
            <v>MATRIJZENBOUW/OUTILLAGE</v>
          </cell>
        </row>
        <row r="68">
          <cell r="B68" t="str">
            <v>680</v>
          </cell>
          <cell r="C68" t="str">
            <v>VERWERV MATRIJZEN VOOR PROD</v>
          </cell>
        </row>
        <row r="69">
          <cell r="C69" t="str">
            <v>SCREENS</v>
          </cell>
          <cell r="J69">
            <v>0.15</v>
          </cell>
        </row>
        <row r="70">
          <cell r="C70" t="str">
            <v>ARGENTA</v>
          </cell>
          <cell r="J70">
            <v>0.1</v>
          </cell>
        </row>
        <row r="71">
          <cell r="C71" t="str">
            <v>ARALCO</v>
          </cell>
        </row>
      </sheetData>
      <sheetData sheetId="5"/>
      <sheetData sheetId="6">
        <row r="6">
          <cell r="D6" t="str">
            <v>Personnel cost blue collars K4</v>
          </cell>
          <cell r="E6">
            <v>25.88</v>
          </cell>
          <cell r="F6">
            <v>26.32</v>
          </cell>
          <cell r="G6">
            <v>29.89</v>
          </cell>
          <cell r="H6">
            <v>45</v>
          </cell>
          <cell r="I6">
            <v>27.51</v>
          </cell>
          <cell r="J6">
            <v>30.626547563805104</v>
          </cell>
        </row>
        <row r="7">
          <cell r="D7" t="str">
            <v>Personnel cost blue collars K5</v>
          </cell>
          <cell r="E7">
            <v>26.59</v>
          </cell>
          <cell r="F7">
            <v>27.04</v>
          </cell>
          <cell r="G7">
            <v>30.71</v>
          </cell>
          <cell r="H7">
            <v>46.23</v>
          </cell>
          <cell r="I7">
            <v>28.263333333333332</v>
          </cell>
          <cell r="J7">
            <v>31.464818252126836</v>
          </cell>
        </row>
        <row r="8">
          <cell r="D8" t="str">
            <v>Personnel cost blue collars K6</v>
          </cell>
          <cell r="E8">
            <v>27.07</v>
          </cell>
          <cell r="F8">
            <v>27.53</v>
          </cell>
          <cell r="G8">
            <v>31.26</v>
          </cell>
          <cell r="H8">
            <v>47.06</v>
          </cell>
          <cell r="I8">
            <v>28.773333333333337</v>
          </cell>
          <cell r="J8">
            <v>32.031839133797376</v>
          </cell>
        </row>
        <row r="9">
          <cell r="D9" t="str">
            <v>Personnel cost blue collars K7</v>
          </cell>
          <cell r="E9">
            <v>27.51</v>
          </cell>
          <cell r="F9">
            <v>27.97</v>
          </cell>
          <cell r="G9">
            <v>31.77</v>
          </cell>
          <cell r="H9">
            <v>47.83</v>
          </cell>
          <cell r="I9">
            <v>29.236666666666665</v>
          </cell>
          <cell r="J9">
            <v>32.549817478731633</v>
          </cell>
        </row>
        <row r="10">
          <cell r="D10" t="str">
            <v>Personnel cost blue collars K8</v>
          </cell>
          <cell r="E10">
            <v>27.98</v>
          </cell>
          <cell r="F10">
            <v>28.45</v>
          </cell>
          <cell r="G10">
            <v>32.31</v>
          </cell>
          <cell r="H10">
            <v>48.65</v>
          </cell>
          <cell r="I10">
            <v>29.736666666666668</v>
          </cell>
          <cell r="J10">
            <v>33.106838360402165</v>
          </cell>
        </row>
        <row r="11">
          <cell r="D11" t="str">
            <v>Personnel cost blue collars K9</v>
          </cell>
          <cell r="E11">
            <v>30.03</v>
          </cell>
          <cell r="F11">
            <v>30.54</v>
          </cell>
          <cell r="G11">
            <v>34.68</v>
          </cell>
          <cell r="H11">
            <v>52.22</v>
          </cell>
          <cell r="I11">
            <v>31.919999999999998</v>
          </cell>
          <cell r="J11">
            <v>35.53726218097448</v>
          </cell>
        </row>
        <row r="12">
          <cell r="D12" t="str">
            <v>Personnel cost blue collars</v>
          </cell>
          <cell r="E12">
            <v>27</v>
          </cell>
          <cell r="F12">
            <v>27.46</v>
          </cell>
          <cell r="G12">
            <v>31.18</v>
          </cell>
          <cell r="H12">
            <v>46.94</v>
          </cell>
          <cell r="I12">
            <v>28.7</v>
          </cell>
          <cell r="J12">
            <v>31.95019025522042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tabSelected="1" workbookViewId="0">
      <selection activeCell="H23" sqref="H23"/>
    </sheetView>
  </sheetViews>
  <sheetFormatPr defaultRowHeight="15" x14ac:dyDescent="0.25"/>
  <cols>
    <col min="4" max="4" width="27" bestFit="1" customWidth="1"/>
    <col min="5" max="5" width="16.42578125" bestFit="1" customWidth="1"/>
    <col min="7" max="7" width="7" bestFit="1" customWidth="1"/>
    <col min="8" max="8" width="11.140625" bestFit="1" customWidth="1"/>
  </cols>
  <sheetData>
    <row r="1" spans="2:8" x14ac:dyDescent="0.25">
      <c r="B1" s="90" t="s">
        <v>88</v>
      </c>
      <c r="C1" s="90" t="s">
        <v>89</v>
      </c>
      <c r="D1" s="90" t="s">
        <v>90</v>
      </c>
      <c r="E1" s="90" t="s">
        <v>91</v>
      </c>
      <c r="F1" s="90" t="s">
        <v>92</v>
      </c>
      <c r="G1" s="91" t="s">
        <v>93</v>
      </c>
      <c r="H1" s="91" t="s">
        <v>94</v>
      </c>
    </row>
    <row r="2" spans="2:8" x14ac:dyDescent="0.25">
      <c r="B2" t="s">
        <v>18</v>
      </c>
      <c r="C2" s="19">
        <v>100</v>
      </c>
      <c r="D2" s="33" t="s">
        <v>20</v>
      </c>
      <c r="E2" s="33" t="str">
        <f t="shared" ref="E2:E22" si="0">B2&amp;C2&amp;F2</f>
        <v>C010100MACH</v>
      </c>
      <c r="F2" t="s">
        <v>30</v>
      </c>
      <c r="G2" s="92">
        <v>2</v>
      </c>
      <c r="H2" s="92">
        <v>1000</v>
      </c>
    </row>
    <row r="3" spans="2:8" x14ac:dyDescent="0.25">
      <c r="B3" t="s">
        <v>18</v>
      </c>
      <c r="C3" s="19">
        <v>100</v>
      </c>
      <c r="D3" s="33" t="s">
        <v>20</v>
      </c>
      <c r="E3" s="33" t="str">
        <f t="shared" si="0"/>
        <v>C010100MANH</v>
      </c>
      <c r="F3" t="s">
        <v>24</v>
      </c>
      <c r="G3" s="92">
        <v>2</v>
      </c>
      <c r="H3" s="92">
        <v>1000</v>
      </c>
    </row>
    <row r="4" spans="2:8" x14ac:dyDescent="0.25">
      <c r="B4" t="s">
        <v>18</v>
      </c>
      <c r="C4" s="19">
        <v>100</v>
      </c>
      <c r="D4" s="33" t="s">
        <v>20</v>
      </c>
      <c r="E4" s="33" t="str">
        <f t="shared" si="0"/>
        <v>C010100OVH</v>
      </c>
      <c r="F4" t="s">
        <v>28</v>
      </c>
      <c r="G4" s="92">
        <v>2</v>
      </c>
      <c r="H4" s="92">
        <v>1000</v>
      </c>
    </row>
    <row r="5" spans="2:8" x14ac:dyDescent="0.25">
      <c r="B5" t="s">
        <v>18</v>
      </c>
      <c r="C5" s="19">
        <v>100</v>
      </c>
      <c r="D5" s="33" t="s">
        <v>20</v>
      </c>
      <c r="E5" s="33" t="str">
        <f t="shared" si="0"/>
        <v>C010100SET-UP</v>
      </c>
      <c r="F5" t="s">
        <v>95</v>
      </c>
      <c r="G5" s="92">
        <v>2</v>
      </c>
      <c r="H5" s="92">
        <v>0</v>
      </c>
    </row>
    <row r="6" spans="2:8" x14ac:dyDescent="0.25">
      <c r="B6" t="s">
        <v>18</v>
      </c>
      <c r="C6" s="19" t="s">
        <v>41</v>
      </c>
      <c r="D6" s="33" t="s">
        <v>42</v>
      </c>
      <c r="E6" s="33" t="str">
        <f t="shared" si="0"/>
        <v>C010102MACH</v>
      </c>
      <c r="F6" t="s">
        <v>30</v>
      </c>
      <c r="G6" s="92">
        <v>1</v>
      </c>
      <c r="H6" s="92">
        <v>1000</v>
      </c>
    </row>
    <row r="7" spans="2:8" x14ac:dyDescent="0.25">
      <c r="B7" t="s">
        <v>18</v>
      </c>
      <c r="C7" s="19" t="s">
        <v>41</v>
      </c>
      <c r="D7" s="33" t="s">
        <v>42</v>
      </c>
      <c r="E7" s="33" t="str">
        <f t="shared" si="0"/>
        <v>C010102MANH</v>
      </c>
      <c r="F7" t="s">
        <v>24</v>
      </c>
      <c r="G7" s="92">
        <v>1</v>
      </c>
      <c r="H7" s="92">
        <f>+H6*0.5</f>
        <v>500</v>
      </c>
    </row>
    <row r="8" spans="2:8" x14ac:dyDescent="0.25">
      <c r="B8" t="s">
        <v>18</v>
      </c>
      <c r="C8" s="19" t="s">
        <v>41</v>
      </c>
      <c r="D8" s="33" t="s">
        <v>42</v>
      </c>
      <c r="E8" s="33" t="str">
        <f t="shared" si="0"/>
        <v>C010102OVH</v>
      </c>
      <c r="F8" t="s">
        <v>28</v>
      </c>
      <c r="G8" s="92">
        <v>1</v>
      </c>
      <c r="H8" s="92">
        <f>+H6</f>
        <v>1000</v>
      </c>
    </row>
    <row r="9" spans="2:8" x14ac:dyDescent="0.25">
      <c r="B9" t="s">
        <v>18</v>
      </c>
      <c r="C9" s="19" t="s">
        <v>41</v>
      </c>
      <c r="D9" s="33" t="s">
        <v>42</v>
      </c>
      <c r="E9" s="33" t="str">
        <f t="shared" si="0"/>
        <v>C010102SET-UP</v>
      </c>
      <c r="F9" t="s">
        <v>95</v>
      </c>
      <c r="G9" s="92">
        <v>1</v>
      </c>
      <c r="H9" s="92">
        <v>0</v>
      </c>
    </row>
    <row r="10" spans="2:8" x14ac:dyDescent="0.25">
      <c r="B10" t="s">
        <v>18</v>
      </c>
      <c r="C10" s="29" t="s">
        <v>48</v>
      </c>
      <c r="D10" s="93" t="s">
        <v>49</v>
      </c>
      <c r="E10" s="33" t="str">
        <f t="shared" si="0"/>
        <v>C010103</v>
      </c>
      <c r="G10" s="92"/>
      <c r="H10" s="92"/>
    </row>
    <row r="11" spans="2:8" x14ac:dyDescent="0.25">
      <c r="B11" t="s">
        <v>18</v>
      </c>
      <c r="C11" s="29" t="s">
        <v>50</v>
      </c>
      <c r="D11" s="93" t="s">
        <v>51</v>
      </c>
      <c r="E11" s="33" t="str">
        <f t="shared" si="0"/>
        <v>C010104</v>
      </c>
      <c r="G11" s="92"/>
      <c r="H11" s="92"/>
    </row>
    <row r="12" spans="2:8" x14ac:dyDescent="0.25">
      <c r="B12" t="s">
        <v>18</v>
      </c>
      <c r="C12" s="29" t="s">
        <v>52</v>
      </c>
      <c r="D12" s="93" t="s">
        <v>53</v>
      </c>
      <c r="E12" s="33" t="str">
        <f t="shared" si="0"/>
        <v>C010105</v>
      </c>
      <c r="G12" s="92"/>
      <c r="H12" s="92"/>
    </row>
    <row r="13" spans="2:8" x14ac:dyDescent="0.25">
      <c r="B13" t="s">
        <v>18</v>
      </c>
      <c r="C13" s="29" t="s">
        <v>54</v>
      </c>
      <c r="D13" s="93" t="s">
        <v>55</v>
      </c>
      <c r="E13" s="33" t="str">
        <f t="shared" si="0"/>
        <v>C010110</v>
      </c>
      <c r="G13" s="92"/>
      <c r="H13" s="92"/>
    </row>
    <row r="14" spans="2:8" x14ac:dyDescent="0.25">
      <c r="B14" t="s">
        <v>18</v>
      </c>
      <c r="C14" s="29" t="s">
        <v>56</v>
      </c>
      <c r="D14" s="93" t="s">
        <v>57</v>
      </c>
      <c r="E14" s="33" t="str">
        <f t="shared" si="0"/>
        <v>C010120</v>
      </c>
      <c r="G14" s="92"/>
      <c r="H14" s="92"/>
    </row>
    <row r="15" spans="2:8" x14ac:dyDescent="0.25">
      <c r="B15" t="s">
        <v>18</v>
      </c>
      <c r="C15" s="29" t="s">
        <v>58</v>
      </c>
      <c r="D15" s="93" t="s">
        <v>59</v>
      </c>
      <c r="E15" s="33" t="str">
        <f t="shared" si="0"/>
        <v>C010121</v>
      </c>
      <c r="G15" s="92"/>
      <c r="H15" s="92"/>
    </row>
    <row r="16" spans="2:8" x14ac:dyDescent="0.25">
      <c r="B16" t="s">
        <v>18</v>
      </c>
      <c r="C16" s="29" t="s">
        <v>60</v>
      </c>
      <c r="D16" s="93" t="s">
        <v>61</v>
      </c>
      <c r="E16" s="33" t="str">
        <f t="shared" si="0"/>
        <v>C010122</v>
      </c>
      <c r="G16" s="92"/>
      <c r="H16" s="92"/>
    </row>
    <row r="17" spans="2:8" x14ac:dyDescent="0.25">
      <c r="B17" t="s">
        <v>18</v>
      </c>
      <c r="C17" s="29" t="s">
        <v>62</v>
      </c>
      <c r="D17" s="93" t="s">
        <v>63</v>
      </c>
      <c r="E17" s="33" t="str">
        <f t="shared" si="0"/>
        <v>C010130</v>
      </c>
      <c r="G17" s="92"/>
      <c r="H17" s="92"/>
    </row>
    <row r="18" spans="2:8" x14ac:dyDescent="0.25">
      <c r="B18" t="s">
        <v>18</v>
      </c>
      <c r="C18" s="19" t="s">
        <v>43</v>
      </c>
      <c r="D18" s="33" t="s">
        <v>44</v>
      </c>
      <c r="E18" s="33" t="str">
        <f t="shared" si="0"/>
        <v>C010133MANH</v>
      </c>
      <c r="F18" t="s">
        <v>24</v>
      </c>
      <c r="G18" s="92">
        <v>1</v>
      </c>
      <c r="H18" s="92">
        <v>1000</v>
      </c>
    </row>
    <row r="19" spans="2:8" x14ac:dyDescent="0.25">
      <c r="B19" t="s">
        <v>18</v>
      </c>
      <c r="C19" s="19" t="s">
        <v>43</v>
      </c>
      <c r="D19" s="33" t="s">
        <v>44</v>
      </c>
      <c r="E19" s="33" t="str">
        <f t="shared" si="0"/>
        <v>C010133OVH</v>
      </c>
      <c r="F19" t="s">
        <v>28</v>
      </c>
      <c r="G19" s="92">
        <v>1</v>
      </c>
      <c r="H19" s="92">
        <v>1000</v>
      </c>
    </row>
    <row r="20" spans="2:8" x14ac:dyDescent="0.25">
      <c r="B20" t="s">
        <v>18</v>
      </c>
      <c r="C20" s="19" t="s">
        <v>45</v>
      </c>
      <c r="D20" s="33" t="s">
        <v>46</v>
      </c>
      <c r="E20" s="33" t="str">
        <f t="shared" si="0"/>
        <v>C010140MACH</v>
      </c>
      <c r="F20" t="s">
        <v>30</v>
      </c>
      <c r="G20" s="92">
        <v>1</v>
      </c>
      <c r="H20" s="94">
        <v>2000</v>
      </c>
    </row>
    <row r="21" spans="2:8" x14ac:dyDescent="0.25">
      <c r="B21" t="s">
        <v>18</v>
      </c>
      <c r="C21" s="19" t="s">
        <v>45</v>
      </c>
      <c r="D21" s="33" t="s">
        <v>46</v>
      </c>
      <c r="E21" s="33" t="str">
        <f t="shared" si="0"/>
        <v>C010140MANH</v>
      </c>
      <c r="F21" t="s">
        <v>24</v>
      </c>
      <c r="G21" s="92">
        <v>1</v>
      </c>
      <c r="H21" s="94">
        <v>2000</v>
      </c>
    </row>
    <row r="22" spans="2:8" x14ac:dyDescent="0.25">
      <c r="B22" t="s">
        <v>18</v>
      </c>
      <c r="C22" s="19" t="s">
        <v>45</v>
      </c>
      <c r="D22" s="33" t="s">
        <v>46</v>
      </c>
      <c r="E22" s="33" t="str">
        <f t="shared" si="0"/>
        <v>C010140OVH</v>
      </c>
      <c r="F22" t="s">
        <v>28</v>
      </c>
      <c r="G22" s="92">
        <v>1</v>
      </c>
      <c r="H22" s="94">
        <v>2000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7"/>
  <sheetViews>
    <sheetView workbookViewId="0">
      <selection activeCell="M3" sqref="M3"/>
    </sheetView>
  </sheetViews>
  <sheetFormatPr defaultRowHeight="15" x14ac:dyDescent="0.25"/>
  <cols>
    <col min="3" max="3" width="26.42578125" bestFit="1" customWidth="1"/>
    <col min="5" max="5" width="28.7109375" bestFit="1" customWidth="1"/>
    <col min="7" max="7" width="11.5703125" bestFit="1" customWidth="1"/>
    <col min="10" max="10" width="17.85546875" bestFit="1" customWidth="1"/>
    <col min="12" max="12" width="13.28515625" bestFit="1" customWidth="1"/>
    <col min="14" max="14" width="16.7109375" bestFit="1" customWidth="1"/>
    <col min="15" max="15" width="11.85546875" bestFit="1" customWidth="1"/>
    <col min="17" max="17" width="12.28515625" bestFit="1" customWidth="1"/>
  </cols>
  <sheetData>
    <row r="1" spans="1:23" x14ac:dyDescent="0.25">
      <c r="A1" s="1" t="s">
        <v>0</v>
      </c>
      <c r="B1" s="2"/>
      <c r="C1" s="2"/>
      <c r="D1" s="3"/>
      <c r="E1" s="3"/>
      <c r="F1" s="3"/>
      <c r="G1" s="4"/>
      <c r="H1" s="3"/>
      <c r="I1" s="3"/>
      <c r="J1" s="5"/>
      <c r="K1" s="6"/>
      <c r="L1" s="5"/>
      <c r="M1" s="3"/>
      <c r="N1" s="7"/>
      <c r="O1" s="8"/>
      <c r="P1" s="8"/>
      <c r="Q1" s="8"/>
    </row>
    <row r="2" spans="1:23" x14ac:dyDescent="0.25">
      <c r="A2" s="9" t="s">
        <v>1</v>
      </c>
      <c r="B2" s="10" t="s">
        <v>2</v>
      </c>
      <c r="C2" s="9" t="s">
        <v>3</v>
      </c>
      <c r="D2" s="9" t="s">
        <v>4</v>
      </c>
      <c r="E2" s="11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3" t="s">
        <v>10</v>
      </c>
      <c r="K2" s="14" t="s">
        <v>11</v>
      </c>
      <c r="L2" s="13" t="s">
        <v>12</v>
      </c>
      <c r="M2" s="15" t="s">
        <v>13</v>
      </c>
      <c r="N2" s="16" t="s">
        <v>14</v>
      </c>
      <c r="O2" s="17" t="s">
        <v>15</v>
      </c>
      <c r="P2" s="17" t="s">
        <v>16</v>
      </c>
      <c r="Q2" s="17" t="s">
        <v>17</v>
      </c>
    </row>
    <row r="3" spans="1:23" x14ac:dyDescent="0.25">
      <c r="A3" s="18" t="s">
        <v>18</v>
      </c>
      <c r="B3" s="19" t="s">
        <v>19</v>
      </c>
      <c r="C3" s="18" t="s">
        <v>20</v>
      </c>
      <c r="D3" s="3" t="s">
        <v>21</v>
      </c>
      <c r="E3" s="6" t="s">
        <v>22</v>
      </c>
      <c r="F3" s="6" t="s">
        <v>23</v>
      </c>
      <c r="G3" s="20">
        <v>1</v>
      </c>
      <c r="H3" s="6" t="s">
        <v>24</v>
      </c>
      <c r="I3" s="21">
        <v>1</v>
      </c>
      <c r="J3" s="22">
        <f t="shared" ref="J3:J47" si="0">+G3*I3</f>
        <v>1</v>
      </c>
      <c r="K3" s="6" t="s">
        <v>24</v>
      </c>
      <c r="L3" s="23" t="str">
        <f t="shared" ref="L3:L47" si="1">A3&amp;B3&amp;K3</f>
        <v>C010100MANH</v>
      </c>
      <c r="M3" s="4">
        <f t="shared" ref="M3:M47" si="2">VLOOKUP(L3,activi,4,0)</f>
        <v>1000</v>
      </c>
      <c r="N3" s="7">
        <f t="shared" ref="N3:N47" si="3">IF(H3="YEAR",J3,+M3*J3)</f>
        <v>1000</v>
      </c>
      <c r="O3" s="24">
        <f t="shared" ref="O3:O47" si="4">IF(K3="MANH",N3/M3,"")</f>
        <v>1</v>
      </c>
      <c r="P3" s="24" t="str">
        <f t="shared" ref="P3:P47" si="5">IF(K3="MACH",N3/M3,"")</f>
        <v/>
      </c>
      <c r="Q3" s="24" t="str">
        <f t="shared" ref="Q3:Q47" si="6">IF(K3="OVH",N3/M3,"")</f>
        <v/>
      </c>
    </row>
    <row r="4" spans="1:23" x14ac:dyDescent="0.25">
      <c r="A4" s="18" t="s">
        <v>18</v>
      </c>
      <c r="B4" s="19" t="s">
        <v>19</v>
      </c>
      <c r="C4" s="18" t="s">
        <v>20</v>
      </c>
      <c r="D4" s="3" t="s">
        <v>21</v>
      </c>
      <c r="E4" s="6" t="s">
        <v>25</v>
      </c>
      <c r="F4" s="6" t="s">
        <v>26</v>
      </c>
      <c r="G4" s="20">
        <v>2</v>
      </c>
      <c r="H4" s="6" t="s">
        <v>27</v>
      </c>
      <c r="I4" s="6">
        <v>1</v>
      </c>
      <c r="J4" s="22">
        <f t="shared" si="0"/>
        <v>2</v>
      </c>
      <c r="K4" s="6" t="s">
        <v>28</v>
      </c>
      <c r="L4" s="23" t="str">
        <f t="shared" si="1"/>
        <v>C010100OVH</v>
      </c>
      <c r="M4" s="4">
        <f t="shared" si="2"/>
        <v>1000</v>
      </c>
      <c r="N4" s="7">
        <f t="shared" si="3"/>
        <v>2</v>
      </c>
      <c r="O4" s="24" t="str">
        <f t="shared" si="4"/>
        <v/>
      </c>
      <c r="P4" s="24" t="str">
        <f t="shared" si="5"/>
        <v/>
      </c>
      <c r="Q4" s="24">
        <f t="shared" si="6"/>
        <v>2E-3</v>
      </c>
    </row>
    <row r="5" spans="1:23" x14ac:dyDescent="0.25">
      <c r="A5" s="18" t="s">
        <v>18</v>
      </c>
      <c r="B5" s="19" t="s">
        <v>19</v>
      </c>
      <c r="C5" s="18" t="s">
        <v>20</v>
      </c>
      <c r="D5" s="3" t="s">
        <v>21</v>
      </c>
      <c r="E5" s="6" t="s">
        <v>29</v>
      </c>
      <c r="F5" s="6" t="s">
        <v>26</v>
      </c>
      <c r="G5" s="20">
        <v>3</v>
      </c>
      <c r="H5" s="6" t="s">
        <v>27</v>
      </c>
      <c r="I5" s="21">
        <v>1</v>
      </c>
      <c r="J5" s="22">
        <f t="shared" si="0"/>
        <v>3</v>
      </c>
      <c r="K5" s="6" t="s">
        <v>30</v>
      </c>
      <c r="L5" s="23" t="str">
        <f t="shared" si="1"/>
        <v>C010100MACH</v>
      </c>
      <c r="M5" s="4">
        <f t="shared" si="2"/>
        <v>1000</v>
      </c>
      <c r="N5" s="7">
        <f t="shared" si="3"/>
        <v>3</v>
      </c>
      <c r="O5" s="24" t="str">
        <f t="shared" si="4"/>
        <v/>
      </c>
      <c r="P5" s="24">
        <f t="shared" si="5"/>
        <v>3.0000000000000001E-3</v>
      </c>
      <c r="Q5" s="24" t="str">
        <f t="shared" si="6"/>
        <v/>
      </c>
    </row>
    <row r="6" spans="1:23" x14ac:dyDescent="0.25">
      <c r="A6" s="18" t="s">
        <v>18</v>
      </c>
      <c r="B6" s="19" t="s">
        <v>19</v>
      </c>
      <c r="C6" s="18" t="s">
        <v>20</v>
      </c>
      <c r="D6" s="3" t="s">
        <v>21</v>
      </c>
      <c r="E6" s="6" t="s">
        <v>31</v>
      </c>
      <c r="F6" s="6" t="s">
        <v>26</v>
      </c>
      <c r="G6" s="20">
        <v>4</v>
      </c>
      <c r="H6" s="6" t="s">
        <v>27</v>
      </c>
      <c r="I6" s="6">
        <v>1</v>
      </c>
      <c r="J6" s="22">
        <f t="shared" si="0"/>
        <v>4</v>
      </c>
      <c r="K6" s="6" t="s">
        <v>28</v>
      </c>
      <c r="L6" s="23" t="str">
        <f t="shared" si="1"/>
        <v>C010100OVH</v>
      </c>
      <c r="M6" s="4">
        <f t="shared" si="2"/>
        <v>1000</v>
      </c>
      <c r="N6" s="7">
        <f t="shared" si="3"/>
        <v>4</v>
      </c>
      <c r="O6" s="24" t="str">
        <f t="shared" si="4"/>
        <v/>
      </c>
      <c r="P6" s="24" t="str">
        <f t="shared" si="5"/>
        <v/>
      </c>
      <c r="Q6" s="24">
        <f t="shared" si="6"/>
        <v>4.0000000000000001E-3</v>
      </c>
    </row>
    <row r="7" spans="1:23" x14ac:dyDescent="0.25">
      <c r="A7" s="25" t="s">
        <v>18</v>
      </c>
      <c r="B7" s="26" t="s">
        <v>19</v>
      </c>
      <c r="C7" s="25" t="s">
        <v>20</v>
      </c>
      <c r="D7" s="27" t="s">
        <v>32</v>
      </c>
      <c r="E7" s="27" t="s">
        <v>33</v>
      </c>
      <c r="F7" s="27" t="s">
        <v>26</v>
      </c>
      <c r="G7" s="20">
        <f>SUM(WV)*VLOOKUP(B7,KostAllo,3)</f>
        <v>0</v>
      </c>
      <c r="H7" s="27" t="s">
        <v>27</v>
      </c>
      <c r="I7" s="21">
        <v>1</v>
      </c>
      <c r="J7" s="22">
        <f t="shared" si="0"/>
        <v>0</v>
      </c>
      <c r="K7" s="6" t="s">
        <v>28</v>
      </c>
      <c r="L7" s="23" t="str">
        <f t="shared" si="1"/>
        <v>C010100OVH</v>
      </c>
      <c r="M7" s="4">
        <f t="shared" si="2"/>
        <v>1000</v>
      </c>
      <c r="N7" s="7">
        <f t="shared" si="3"/>
        <v>0</v>
      </c>
      <c r="O7" s="24" t="str">
        <f t="shared" si="4"/>
        <v/>
      </c>
      <c r="P7" s="24" t="str">
        <f t="shared" si="5"/>
        <v/>
      </c>
      <c r="Q7" s="24">
        <f t="shared" si="6"/>
        <v>0</v>
      </c>
    </row>
    <row r="8" spans="1:23" x14ac:dyDescent="0.25">
      <c r="A8" s="25" t="s">
        <v>18</v>
      </c>
      <c r="B8" s="26" t="s">
        <v>19</v>
      </c>
      <c r="C8" s="25" t="s">
        <v>20</v>
      </c>
      <c r="D8" s="27" t="s">
        <v>32</v>
      </c>
      <c r="E8" s="27" t="s">
        <v>34</v>
      </c>
      <c r="F8" s="27" t="s">
        <v>26</v>
      </c>
      <c r="G8" s="20">
        <f>SUM(INTERNOUT)*VLOOKUP(B8,KostAllo,4)</f>
        <v>0</v>
      </c>
      <c r="H8" s="27" t="s">
        <v>27</v>
      </c>
      <c r="I8" s="6">
        <v>1</v>
      </c>
      <c r="J8" s="22">
        <f t="shared" si="0"/>
        <v>0</v>
      </c>
      <c r="K8" s="6" t="s">
        <v>28</v>
      </c>
      <c r="L8" s="23" t="str">
        <f t="shared" si="1"/>
        <v>C010100OVH</v>
      </c>
      <c r="M8" s="4">
        <f t="shared" si="2"/>
        <v>1000</v>
      </c>
      <c r="N8" s="7">
        <f t="shared" si="3"/>
        <v>0</v>
      </c>
      <c r="O8" s="24" t="str">
        <f t="shared" si="4"/>
        <v/>
      </c>
      <c r="P8" s="24" t="str">
        <f t="shared" si="5"/>
        <v/>
      </c>
      <c r="Q8" s="24">
        <f t="shared" si="6"/>
        <v>0</v>
      </c>
    </row>
    <row r="9" spans="1:23" x14ac:dyDescent="0.25">
      <c r="A9" s="25" t="s">
        <v>18</v>
      </c>
      <c r="B9" s="26" t="s">
        <v>19</v>
      </c>
      <c r="C9" s="25" t="s">
        <v>20</v>
      </c>
      <c r="D9" s="27" t="s">
        <v>32</v>
      </c>
      <c r="E9" s="27" t="s">
        <v>35</v>
      </c>
      <c r="F9" s="27" t="s">
        <v>26</v>
      </c>
      <c r="G9" s="20">
        <f>SUM(RECEPTIEG)*VLOOKUP(B9,KostAllo,5)</f>
        <v>1002400</v>
      </c>
      <c r="H9" s="27" t="s">
        <v>27</v>
      </c>
      <c r="I9" s="21">
        <v>1</v>
      </c>
      <c r="J9" s="22">
        <f t="shared" si="0"/>
        <v>1002400</v>
      </c>
      <c r="K9" s="6" t="s">
        <v>28</v>
      </c>
      <c r="L9" s="23" t="str">
        <f t="shared" si="1"/>
        <v>C010100OVH</v>
      </c>
      <c r="M9" s="4">
        <f t="shared" si="2"/>
        <v>1000</v>
      </c>
      <c r="N9" s="7">
        <f t="shared" si="3"/>
        <v>1002400</v>
      </c>
      <c r="O9" s="24" t="str">
        <f t="shared" si="4"/>
        <v/>
      </c>
      <c r="P9" s="24" t="str">
        <f t="shared" si="5"/>
        <v/>
      </c>
      <c r="Q9" s="24">
        <f t="shared" si="6"/>
        <v>1002.4</v>
      </c>
    </row>
    <row r="10" spans="1:23" x14ac:dyDescent="0.25">
      <c r="A10" s="25" t="s">
        <v>18</v>
      </c>
      <c r="B10" s="26" t="s">
        <v>19</v>
      </c>
      <c r="C10" s="25" t="s">
        <v>20</v>
      </c>
      <c r="D10" s="27" t="s">
        <v>32</v>
      </c>
      <c r="E10" s="27" t="s">
        <v>36</v>
      </c>
      <c r="F10" s="27" t="s">
        <v>26</v>
      </c>
      <c r="G10" s="20">
        <f>SUM(ONDERHOUD)*VLOOKUP(B10,KostAllo,6)</f>
        <v>4441700</v>
      </c>
      <c r="H10" s="27" t="s">
        <v>27</v>
      </c>
      <c r="I10" s="6">
        <v>1</v>
      </c>
      <c r="J10" s="22">
        <f t="shared" si="0"/>
        <v>4441700</v>
      </c>
      <c r="K10" s="6" t="s">
        <v>28</v>
      </c>
      <c r="L10" s="23" t="str">
        <f t="shared" si="1"/>
        <v>C010100OVH</v>
      </c>
      <c r="M10" s="4">
        <f t="shared" si="2"/>
        <v>1000</v>
      </c>
      <c r="N10" s="7">
        <f t="shared" si="3"/>
        <v>4441700</v>
      </c>
      <c r="O10" s="24" t="str">
        <f t="shared" si="4"/>
        <v/>
      </c>
      <c r="P10" s="24" t="str">
        <f t="shared" si="5"/>
        <v/>
      </c>
      <c r="Q10" s="24">
        <f t="shared" si="6"/>
        <v>4441.7</v>
      </c>
    </row>
    <row r="11" spans="1:23" x14ac:dyDescent="0.25">
      <c r="A11" s="25" t="s">
        <v>18</v>
      </c>
      <c r="B11" s="26" t="s">
        <v>19</v>
      </c>
      <c r="C11" s="25" t="s">
        <v>20</v>
      </c>
      <c r="D11" s="27" t="s">
        <v>32</v>
      </c>
      <c r="E11" s="27" t="s">
        <v>37</v>
      </c>
      <c r="F11" s="27" t="s">
        <v>26</v>
      </c>
      <c r="G11" s="20">
        <f>SUM(KWALI)*VLOOKUP(B11,KostAllo,7)</f>
        <v>198200</v>
      </c>
      <c r="H11" s="27" t="s">
        <v>27</v>
      </c>
      <c r="I11" s="21">
        <v>1</v>
      </c>
      <c r="J11" s="22">
        <f t="shared" si="0"/>
        <v>198200</v>
      </c>
      <c r="K11" s="6" t="s">
        <v>28</v>
      </c>
      <c r="L11" s="23" t="str">
        <f t="shared" si="1"/>
        <v>C010100OVH</v>
      </c>
      <c r="M11" s="4">
        <f t="shared" si="2"/>
        <v>1000</v>
      </c>
      <c r="N11" s="7">
        <f t="shared" si="3"/>
        <v>198200</v>
      </c>
      <c r="O11" s="24" t="str">
        <f t="shared" si="4"/>
        <v/>
      </c>
      <c r="P11" s="24" t="str">
        <f t="shared" si="5"/>
        <v/>
      </c>
      <c r="Q11" s="24">
        <f t="shared" si="6"/>
        <v>198.2</v>
      </c>
    </row>
    <row r="12" spans="1:23" x14ac:dyDescent="0.25">
      <c r="A12" s="25" t="s">
        <v>18</v>
      </c>
      <c r="B12" s="26" t="s">
        <v>19</v>
      </c>
      <c r="C12" s="25" t="s">
        <v>20</v>
      </c>
      <c r="D12" s="27" t="s">
        <v>32</v>
      </c>
      <c r="E12" s="27" t="s">
        <v>38</v>
      </c>
      <c r="F12" s="27" t="s">
        <v>26</v>
      </c>
      <c r="G12" s="20">
        <f>SUM(INTERNTRANS)*VLOOKUP(B12,KostAllo,8)</f>
        <v>2885700</v>
      </c>
      <c r="H12" s="27" t="s">
        <v>27</v>
      </c>
      <c r="I12" s="6">
        <v>1</v>
      </c>
      <c r="J12" s="22">
        <f t="shared" si="0"/>
        <v>2885700</v>
      </c>
      <c r="K12" s="6" t="s">
        <v>28</v>
      </c>
      <c r="L12" s="23" t="str">
        <f t="shared" si="1"/>
        <v>C010100OVH</v>
      </c>
      <c r="M12" s="4">
        <f t="shared" si="2"/>
        <v>1000</v>
      </c>
      <c r="N12" s="7">
        <f t="shared" si="3"/>
        <v>2885700</v>
      </c>
      <c r="O12" s="24" t="str">
        <f t="shared" si="4"/>
        <v/>
      </c>
      <c r="P12" s="24" t="str">
        <f t="shared" si="5"/>
        <v/>
      </c>
      <c r="Q12" s="24">
        <f t="shared" si="6"/>
        <v>2885.7</v>
      </c>
    </row>
    <row r="13" spans="1:23" x14ac:dyDescent="0.25">
      <c r="A13" s="25" t="s">
        <v>18</v>
      </c>
      <c r="B13" s="26" t="s">
        <v>19</v>
      </c>
      <c r="C13" s="25" t="s">
        <v>20</v>
      </c>
      <c r="D13" s="27" t="s">
        <v>32</v>
      </c>
      <c r="E13" s="27" t="s">
        <v>39</v>
      </c>
      <c r="F13" s="27" t="s">
        <v>26</v>
      </c>
      <c r="G13" s="20">
        <f>SUM(PRODALG)*VLOOKUP(B13,KostAllo,9)</f>
        <v>11250</v>
      </c>
      <c r="H13" s="27" t="s">
        <v>27</v>
      </c>
      <c r="I13" s="21">
        <v>1</v>
      </c>
      <c r="J13" s="22">
        <f t="shared" si="0"/>
        <v>11250</v>
      </c>
      <c r="K13" s="6" t="s">
        <v>28</v>
      </c>
      <c r="L13" s="23" t="str">
        <f t="shared" si="1"/>
        <v>C010100OVH</v>
      </c>
      <c r="M13" s="4">
        <f t="shared" si="2"/>
        <v>1000</v>
      </c>
      <c r="N13" s="7">
        <f t="shared" si="3"/>
        <v>11250</v>
      </c>
      <c r="O13" s="24" t="str">
        <f t="shared" si="4"/>
        <v/>
      </c>
      <c r="P13" s="24" t="str">
        <f t="shared" si="5"/>
        <v/>
      </c>
      <c r="Q13" s="24">
        <f t="shared" si="6"/>
        <v>11.25</v>
      </c>
    </row>
    <row r="14" spans="1:23" x14ac:dyDescent="0.25">
      <c r="A14" s="25" t="s">
        <v>18</v>
      </c>
      <c r="B14" s="26" t="s">
        <v>19</v>
      </c>
      <c r="C14" s="25" t="s">
        <v>20</v>
      </c>
      <c r="D14" s="27" t="s">
        <v>32</v>
      </c>
      <c r="E14" s="27" t="s">
        <v>40</v>
      </c>
      <c r="F14" s="27" t="s">
        <v>26</v>
      </c>
      <c r="G14" s="20">
        <f>SUM(FACIL)*VLOOKUP(B14,KostAllo,10)</f>
        <v>30550</v>
      </c>
      <c r="H14" s="27" t="s">
        <v>27</v>
      </c>
      <c r="I14" s="6">
        <v>1</v>
      </c>
      <c r="J14" s="22">
        <f t="shared" si="0"/>
        <v>30550</v>
      </c>
      <c r="K14" s="6" t="s">
        <v>28</v>
      </c>
      <c r="L14" s="23" t="str">
        <f t="shared" si="1"/>
        <v>C010100OVH</v>
      </c>
      <c r="M14" s="4">
        <f t="shared" si="2"/>
        <v>1000</v>
      </c>
      <c r="N14" s="7">
        <f t="shared" si="3"/>
        <v>30550</v>
      </c>
      <c r="O14" s="24" t="str">
        <f t="shared" si="4"/>
        <v/>
      </c>
      <c r="P14" s="24" t="str">
        <f t="shared" si="5"/>
        <v/>
      </c>
      <c r="Q14" s="24">
        <f t="shared" si="6"/>
        <v>30.55</v>
      </c>
      <c r="W14" t="s">
        <v>87</v>
      </c>
    </row>
    <row r="15" spans="1:23" x14ac:dyDescent="0.25">
      <c r="A15" s="18" t="s">
        <v>18</v>
      </c>
      <c r="B15" s="19" t="s">
        <v>41</v>
      </c>
      <c r="C15" s="18" t="s">
        <v>42</v>
      </c>
      <c r="D15" s="3" t="s">
        <v>21</v>
      </c>
      <c r="E15" s="6" t="s">
        <v>22</v>
      </c>
      <c r="F15" s="6" t="s">
        <v>23</v>
      </c>
      <c r="G15" s="20">
        <v>13</v>
      </c>
      <c r="H15" s="6" t="s">
        <v>24</v>
      </c>
      <c r="I15" s="21">
        <v>1</v>
      </c>
      <c r="J15" s="22">
        <f t="shared" si="0"/>
        <v>13</v>
      </c>
      <c r="K15" s="6" t="s">
        <v>24</v>
      </c>
      <c r="L15" s="23" t="str">
        <f t="shared" si="1"/>
        <v>C010102MANH</v>
      </c>
      <c r="M15" s="4">
        <f t="shared" si="2"/>
        <v>500</v>
      </c>
      <c r="N15" s="7">
        <f t="shared" si="3"/>
        <v>6500</v>
      </c>
      <c r="O15" s="24">
        <f t="shared" si="4"/>
        <v>13</v>
      </c>
      <c r="P15" s="24" t="str">
        <f t="shared" si="5"/>
        <v/>
      </c>
      <c r="Q15" s="24" t="str">
        <f t="shared" si="6"/>
        <v/>
      </c>
    </row>
    <row r="16" spans="1:23" x14ac:dyDescent="0.25">
      <c r="A16" s="18" t="s">
        <v>18</v>
      </c>
      <c r="B16" s="19" t="s">
        <v>41</v>
      </c>
      <c r="C16" s="18" t="s">
        <v>42</v>
      </c>
      <c r="D16" s="3" t="s">
        <v>21</v>
      </c>
      <c r="E16" s="6" t="s">
        <v>25</v>
      </c>
      <c r="F16" s="6" t="s">
        <v>26</v>
      </c>
      <c r="G16" s="20">
        <v>14</v>
      </c>
      <c r="H16" s="6" t="s">
        <v>27</v>
      </c>
      <c r="I16" s="6">
        <v>1</v>
      </c>
      <c r="J16" s="22">
        <f t="shared" si="0"/>
        <v>14</v>
      </c>
      <c r="K16" s="6" t="s">
        <v>28</v>
      </c>
      <c r="L16" s="23" t="str">
        <f t="shared" si="1"/>
        <v>C010102OVH</v>
      </c>
      <c r="M16" s="4">
        <f t="shared" si="2"/>
        <v>1000</v>
      </c>
      <c r="N16" s="7">
        <f t="shared" si="3"/>
        <v>14</v>
      </c>
      <c r="O16" s="24" t="str">
        <f t="shared" si="4"/>
        <v/>
      </c>
      <c r="P16" s="24" t="str">
        <f t="shared" si="5"/>
        <v/>
      </c>
      <c r="Q16" s="24">
        <f t="shared" si="6"/>
        <v>1.4E-2</v>
      </c>
    </row>
    <row r="17" spans="1:17" x14ac:dyDescent="0.25">
      <c r="A17" s="18" t="s">
        <v>18</v>
      </c>
      <c r="B17" s="19" t="s">
        <v>41</v>
      </c>
      <c r="C17" s="18" t="s">
        <v>42</v>
      </c>
      <c r="D17" s="3" t="s">
        <v>21</v>
      </c>
      <c r="E17" s="6" t="s">
        <v>29</v>
      </c>
      <c r="F17" s="6" t="s">
        <v>26</v>
      </c>
      <c r="G17" s="20">
        <v>15</v>
      </c>
      <c r="H17" s="6" t="s">
        <v>27</v>
      </c>
      <c r="I17" s="21">
        <v>1</v>
      </c>
      <c r="J17" s="22">
        <f t="shared" si="0"/>
        <v>15</v>
      </c>
      <c r="K17" s="6" t="s">
        <v>30</v>
      </c>
      <c r="L17" s="23" t="str">
        <f t="shared" si="1"/>
        <v>C010102MACH</v>
      </c>
      <c r="M17" s="4">
        <f t="shared" si="2"/>
        <v>1000</v>
      </c>
      <c r="N17" s="7">
        <f t="shared" si="3"/>
        <v>15</v>
      </c>
      <c r="O17" s="24" t="str">
        <f t="shared" si="4"/>
        <v/>
      </c>
      <c r="P17" s="24">
        <f t="shared" si="5"/>
        <v>1.4999999999999999E-2</v>
      </c>
      <c r="Q17" s="24" t="str">
        <f t="shared" si="6"/>
        <v/>
      </c>
    </row>
    <row r="18" spans="1:17" x14ac:dyDescent="0.25">
      <c r="A18" s="18" t="s">
        <v>18</v>
      </c>
      <c r="B18" s="19" t="s">
        <v>41</v>
      </c>
      <c r="C18" s="18" t="s">
        <v>42</v>
      </c>
      <c r="D18" s="3" t="s">
        <v>21</v>
      </c>
      <c r="E18" s="6" t="s">
        <v>31</v>
      </c>
      <c r="F18" s="6" t="s">
        <v>26</v>
      </c>
      <c r="G18" s="20">
        <v>16</v>
      </c>
      <c r="H18" s="6" t="s">
        <v>27</v>
      </c>
      <c r="I18" s="6">
        <v>1</v>
      </c>
      <c r="J18" s="22">
        <f t="shared" si="0"/>
        <v>16</v>
      </c>
      <c r="K18" s="6" t="s">
        <v>28</v>
      </c>
      <c r="L18" s="23" t="str">
        <f t="shared" si="1"/>
        <v>C010102OVH</v>
      </c>
      <c r="M18" s="4">
        <f t="shared" si="2"/>
        <v>1000</v>
      </c>
      <c r="N18" s="7">
        <f t="shared" si="3"/>
        <v>16</v>
      </c>
      <c r="O18" s="24" t="str">
        <f t="shared" si="4"/>
        <v/>
      </c>
      <c r="P18" s="24" t="str">
        <f t="shared" si="5"/>
        <v/>
      </c>
      <c r="Q18" s="24">
        <f t="shared" si="6"/>
        <v>1.6E-2</v>
      </c>
    </row>
    <row r="19" spans="1:17" x14ac:dyDescent="0.25">
      <c r="A19" s="25" t="s">
        <v>18</v>
      </c>
      <c r="B19" s="26" t="s">
        <v>41</v>
      </c>
      <c r="C19" s="25" t="s">
        <v>42</v>
      </c>
      <c r="D19" s="27" t="s">
        <v>32</v>
      </c>
      <c r="E19" s="27" t="s">
        <v>33</v>
      </c>
      <c r="F19" s="27" t="s">
        <v>26</v>
      </c>
      <c r="G19" s="20">
        <f>SUM(WV)*VLOOKUP(B19,KostAllo,3)</f>
        <v>183000</v>
      </c>
      <c r="H19" s="27" t="s">
        <v>27</v>
      </c>
      <c r="I19" s="21">
        <v>1</v>
      </c>
      <c r="J19" s="22">
        <f t="shared" si="0"/>
        <v>183000</v>
      </c>
      <c r="K19" s="6" t="s">
        <v>28</v>
      </c>
      <c r="L19" s="23" t="str">
        <f t="shared" si="1"/>
        <v>C010102OVH</v>
      </c>
      <c r="M19" s="4">
        <f t="shared" si="2"/>
        <v>1000</v>
      </c>
      <c r="N19" s="7">
        <f t="shared" si="3"/>
        <v>183000</v>
      </c>
      <c r="O19" s="24" t="str">
        <f t="shared" si="4"/>
        <v/>
      </c>
      <c r="P19" s="24" t="str">
        <f t="shared" si="5"/>
        <v/>
      </c>
      <c r="Q19" s="24">
        <f t="shared" si="6"/>
        <v>183</v>
      </c>
    </row>
    <row r="20" spans="1:17" x14ac:dyDescent="0.25">
      <c r="A20" s="25" t="s">
        <v>18</v>
      </c>
      <c r="B20" s="26" t="s">
        <v>41</v>
      </c>
      <c r="C20" s="25" t="s">
        <v>42</v>
      </c>
      <c r="D20" s="27" t="s">
        <v>32</v>
      </c>
      <c r="E20" s="27" t="s">
        <v>34</v>
      </c>
      <c r="F20" s="27" t="s">
        <v>26</v>
      </c>
      <c r="G20" s="20">
        <f>SUM(INTERNOUT)*VLOOKUP(B20,KostAllo,4)</f>
        <v>0</v>
      </c>
      <c r="H20" s="27" t="s">
        <v>27</v>
      </c>
      <c r="I20" s="6">
        <v>1</v>
      </c>
      <c r="J20" s="22">
        <f t="shared" si="0"/>
        <v>0</v>
      </c>
      <c r="K20" s="6" t="s">
        <v>28</v>
      </c>
      <c r="L20" s="23" t="str">
        <f t="shared" si="1"/>
        <v>C010102OVH</v>
      </c>
      <c r="M20" s="4">
        <f t="shared" si="2"/>
        <v>1000</v>
      </c>
      <c r="N20" s="7">
        <f t="shared" si="3"/>
        <v>0</v>
      </c>
      <c r="O20" s="24" t="str">
        <f t="shared" si="4"/>
        <v/>
      </c>
      <c r="P20" s="24" t="str">
        <f t="shared" si="5"/>
        <v/>
      </c>
      <c r="Q20" s="24">
        <f t="shared" si="6"/>
        <v>0</v>
      </c>
    </row>
    <row r="21" spans="1:17" x14ac:dyDescent="0.25">
      <c r="A21" s="25" t="s">
        <v>18</v>
      </c>
      <c r="B21" s="26" t="s">
        <v>41</v>
      </c>
      <c r="C21" s="25" t="s">
        <v>42</v>
      </c>
      <c r="D21" s="27" t="s">
        <v>32</v>
      </c>
      <c r="E21" s="27" t="s">
        <v>35</v>
      </c>
      <c r="F21" s="27" t="s">
        <v>26</v>
      </c>
      <c r="G21" s="20">
        <f>SUM(RECEPTIEG)*VLOOKUP(B21,KostAllo,5)</f>
        <v>0</v>
      </c>
      <c r="H21" s="27" t="s">
        <v>27</v>
      </c>
      <c r="I21" s="21">
        <v>1</v>
      </c>
      <c r="J21" s="22">
        <f t="shared" si="0"/>
        <v>0</v>
      </c>
      <c r="K21" s="6" t="s">
        <v>28</v>
      </c>
      <c r="L21" s="23" t="str">
        <f t="shared" si="1"/>
        <v>C010102OVH</v>
      </c>
      <c r="M21" s="4">
        <f t="shared" si="2"/>
        <v>1000</v>
      </c>
      <c r="N21" s="7">
        <f t="shared" si="3"/>
        <v>0</v>
      </c>
      <c r="O21" s="24" t="str">
        <f t="shared" si="4"/>
        <v/>
      </c>
      <c r="P21" s="24" t="str">
        <f t="shared" si="5"/>
        <v/>
      </c>
      <c r="Q21" s="24">
        <f t="shared" si="6"/>
        <v>0</v>
      </c>
    </row>
    <row r="22" spans="1:17" x14ac:dyDescent="0.25">
      <c r="A22" s="25" t="s">
        <v>18</v>
      </c>
      <c r="B22" s="26" t="s">
        <v>41</v>
      </c>
      <c r="C22" s="25" t="s">
        <v>42</v>
      </c>
      <c r="D22" s="27" t="s">
        <v>32</v>
      </c>
      <c r="E22" s="27" t="s">
        <v>36</v>
      </c>
      <c r="F22" s="27" t="s">
        <v>26</v>
      </c>
      <c r="G22" s="20">
        <f>SUM(ONDERHOUD)*VLOOKUP(B22,KostAllo,6)</f>
        <v>22208500</v>
      </c>
      <c r="H22" s="27" t="s">
        <v>27</v>
      </c>
      <c r="I22" s="6">
        <v>1</v>
      </c>
      <c r="J22" s="22">
        <f t="shared" si="0"/>
        <v>22208500</v>
      </c>
      <c r="K22" s="6" t="s">
        <v>28</v>
      </c>
      <c r="L22" s="23" t="str">
        <f t="shared" si="1"/>
        <v>C010102OVH</v>
      </c>
      <c r="M22" s="4">
        <f t="shared" si="2"/>
        <v>1000</v>
      </c>
      <c r="N22" s="7">
        <f t="shared" si="3"/>
        <v>22208500</v>
      </c>
      <c r="O22" s="24" t="str">
        <f t="shared" si="4"/>
        <v/>
      </c>
      <c r="P22" s="24" t="str">
        <f t="shared" si="5"/>
        <v/>
      </c>
      <c r="Q22" s="24">
        <f t="shared" si="6"/>
        <v>22208.5</v>
      </c>
    </row>
    <row r="23" spans="1:17" x14ac:dyDescent="0.25">
      <c r="A23" s="25" t="s">
        <v>18</v>
      </c>
      <c r="B23" s="26" t="s">
        <v>41</v>
      </c>
      <c r="C23" s="25" t="s">
        <v>42</v>
      </c>
      <c r="D23" s="27" t="s">
        <v>32</v>
      </c>
      <c r="E23" s="27" t="s">
        <v>37</v>
      </c>
      <c r="F23" s="27" t="s">
        <v>26</v>
      </c>
      <c r="G23" s="20">
        <f>SUM(KWALI)*VLOOKUP(B23,KostAllo,7)</f>
        <v>495500</v>
      </c>
      <c r="H23" s="27" t="s">
        <v>27</v>
      </c>
      <c r="I23" s="21">
        <v>1</v>
      </c>
      <c r="J23" s="22">
        <f t="shared" si="0"/>
        <v>495500</v>
      </c>
      <c r="K23" s="6" t="s">
        <v>28</v>
      </c>
      <c r="L23" s="23" t="str">
        <f t="shared" si="1"/>
        <v>C010102OVH</v>
      </c>
      <c r="M23" s="4">
        <f t="shared" si="2"/>
        <v>1000</v>
      </c>
      <c r="N23" s="7">
        <f t="shared" si="3"/>
        <v>495500</v>
      </c>
      <c r="O23" s="24" t="str">
        <f t="shared" si="4"/>
        <v/>
      </c>
      <c r="P23" s="24" t="str">
        <f t="shared" si="5"/>
        <v/>
      </c>
      <c r="Q23" s="24">
        <f t="shared" si="6"/>
        <v>495.5</v>
      </c>
    </row>
    <row r="24" spans="1:17" x14ac:dyDescent="0.25">
      <c r="A24" s="25" t="s">
        <v>18</v>
      </c>
      <c r="B24" s="26" t="s">
        <v>41</v>
      </c>
      <c r="C24" s="25" t="s">
        <v>42</v>
      </c>
      <c r="D24" s="27" t="s">
        <v>32</v>
      </c>
      <c r="E24" s="27" t="s">
        <v>38</v>
      </c>
      <c r="F24" s="27" t="s">
        <v>26</v>
      </c>
      <c r="G24" s="20">
        <f>SUM(INTERNTRANS)*VLOOKUP(B24,KostAllo,8)</f>
        <v>0</v>
      </c>
      <c r="H24" s="27" t="s">
        <v>27</v>
      </c>
      <c r="I24" s="6">
        <v>1</v>
      </c>
      <c r="J24" s="22">
        <f t="shared" si="0"/>
        <v>0</v>
      </c>
      <c r="K24" s="6" t="s">
        <v>28</v>
      </c>
      <c r="L24" s="23" t="str">
        <f t="shared" si="1"/>
        <v>C010102OVH</v>
      </c>
      <c r="M24" s="4">
        <f t="shared" si="2"/>
        <v>1000</v>
      </c>
      <c r="N24" s="7">
        <f t="shared" si="3"/>
        <v>0</v>
      </c>
      <c r="O24" s="24" t="str">
        <f t="shared" si="4"/>
        <v/>
      </c>
      <c r="P24" s="24" t="str">
        <f t="shared" si="5"/>
        <v/>
      </c>
      <c r="Q24" s="24">
        <f t="shared" si="6"/>
        <v>0</v>
      </c>
    </row>
    <row r="25" spans="1:17" x14ac:dyDescent="0.25">
      <c r="A25" s="25" t="s">
        <v>18</v>
      </c>
      <c r="B25" s="26" t="s">
        <v>41</v>
      </c>
      <c r="C25" s="25" t="s">
        <v>42</v>
      </c>
      <c r="D25" s="27" t="s">
        <v>32</v>
      </c>
      <c r="E25" s="27" t="s">
        <v>39</v>
      </c>
      <c r="F25" s="27" t="s">
        <v>26</v>
      </c>
      <c r="G25" s="20">
        <f>SUM(PRODALG)*VLOOKUP(B25,KostAllo,9)</f>
        <v>0</v>
      </c>
      <c r="H25" s="27" t="s">
        <v>27</v>
      </c>
      <c r="I25" s="21">
        <v>1</v>
      </c>
      <c r="J25" s="22">
        <f t="shared" si="0"/>
        <v>0</v>
      </c>
      <c r="K25" s="6" t="s">
        <v>28</v>
      </c>
      <c r="L25" s="23" t="str">
        <f t="shared" si="1"/>
        <v>C010102OVH</v>
      </c>
      <c r="M25" s="4">
        <f t="shared" si="2"/>
        <v>1000</v>
      </c>
      <c r="N25" s="7">
        <f t="shared" si="3"/>
        <v>0</v>
      </c>
      <c r="O25" s="24" t="str">
        <f t="shared" si="4"/>
        <v/>
      </c>
      <c r="P25" s="24" t="str">
        <f t="shared" si="5"/>
        <v/>
      </c>
      <c r="Q25" s="24">
        <f t="shared" si="6"/>
        <v>0</v>
      </c>
    </row>
    <row r="26" spans="1:17" x14ac:dyDescent="0.25">
      <c r="A26" s="25" t="s">
        <v>18</v>
      </c>
      <c r="B26" s="26" t="s">
        <v>41</v>
      </c>
      <c r="C26" s="25" t="s">
        <v>42</v>
      </c>
      <c r="D26" s="27" t="s">
        <v>32</v>
      </c>
      <c r="E26" s="27" t="s">
        <v>40</v>
      </c>
      <c r="F26" s="27" t="s">
        <v>26</v>
      </c>
      <c r="G26" s="20">
        <f>SUM(FACIL)*VLOOKUP(B26,KostAllo,10)</f>
        <v>30550</v>
      </c>
      <c r="H26" s="27" t="s">
        <v>27</v>
      </c>
      <c r="I26" s="6">
        <v>1</v>
      </c>
      <c r="J26" s="22">
        <f t="shared" si="0"/>
        <v>30550</v>
      </c>
      <c r="K26" s="6" t="s">
        <v>28</v>
      </c>
      <c r="L26" s="23" t="str">
        <f t="shared" si="1"/>
        <v>C010102OVH</v>
      </c>
      <c r="M26" s="4">
        <f t="shared" si="2"/>
        <v>1000</v>
      </c>
      <c r="N26" s="7">
        <f t="shared" si="3"/>
        <v>30550</v>
      </c>
      <c r="O26" s="24" t="str">
        <f t="shared" si="4"/>
        <v/>
      </c>
      <c r="P26" s="24" t="str">
        <f t="shared" si="5"/>
        <v/>
      </c>
      <c r="Q26" s="24">
        <f t="shared" si="6"/>
        <v>30.55</v>
      </c>
    </row>
    <row r="27" spans="1:17" x14ac:dyDescent="0.25">
      <c r="A27" s="28" t="s">
        <v>18</v>
      </c>
      <c r="B27" s="29" t="s">
        <v>43</v>
      </c>
      <c r="C27" s="28" t="s">
        <v>44</v>
      </c>
      <c r="D27" s="82" t="s">
        <v>21</v>
      </c>
      <c r="E27" s="83" t="s">
        <v>22</v>
      </c>
      <c r="F27" s="83" t="s">
        <v>23</v>
      </c>
      <c r="G27" s="84">
        <v>25</v>
      </c>
      <c r="H27" s="83" t="s">
        <v>24</v>
      </c>
      <c r="I27" s="21">
        <v>1</v>
      </c>
      <c r="J27" s="85">
        <f t="shared" si="0"/>
        <v>25</v>
      </c>
      <c r="K27" s="83" t="s">
        <v>24</v>
      </c>
      <c r="L27" s="86" t="str">
        <f t="shared" si="1"/>
        <v>C010133MANH</v>
      </c>
      <c r="M27" s="4">
        <f t="shared" si="2"/>
        <v>1000</v>
      </c>
      <c r="N27" s="87">
        <f t="shared" si="3"/>
        <v>25000</v>
      </c>
      <c r="O27" s="88">
        <f t="shared" si="4"/>
        <v>25</v>
      </c>
      <c r="P27" s="88" t="str">
        <f t="shared" si="5"/>
        <v/>
      </c>
      <c r="Q27" s="88" t="str">
        <f t="shared" si="6"/>
        <v/>
      </c>
    </row>
    <row r="28" spans="1:17" x14ac:dyDescent="0.25">
      <c r="A28" s="28" t="s">
        <v>18</v>
      </c>
      <c r="B28" s="29" t="s">
        <v>43</v>
      </c>
      <c r="C28" s="28" t="s">
        <v>44</v>
      </c>
      <c r="D28" s="82" t="s">
        <v>21</v>
      </c>
      <c r="E28" s="83" t="s">
        <v>25</v>
      </c>
      <c r="F28" s="83" t="s">
        <v>26</v>
      </c>
      <c r="G28" s="84">
        <v>26</v>
      </c>
      <c r="H28" s="83" t="s">
        <v>27</v>
      </c>
      <c r="I28" s="6">
        <v>1</v>
      </c>
      <c r="J28" s="85">
        <f t="shared" si="0"/>
        <v>26</v>
      </c>
      <c r="K28" s="83" t="s">
        <v>28</v>
      </c>
      <c r="L28" s="86" t="str">
        <f t="shared" si="1"/>
        <v>C010133OVH</v>
      </c>
      <c r="M28" s="4">
        <f t="shared" si="2"/>
        <v>1000</v>
      </c>
      <c r="N28" s="87">
        <f t="shared" si="3"/>
        <v>26</v>
      </c>
      <c r="O28" s="88" t="str">
        <f t="shared" si="4"/>
        <v/>
      </c>
      <c r="P28" s="88" t="str">
        <f t="shared" si="5"/>
        <v/>
      </c>
      <c r="Q28" s="88">
        <f t="shared" si="6"/>
        <v>2.5999999999999999E-2</v>
      </c>
    </row>
    <row r="29" spans="1:17" x14ac:dyDescent="0.25">
      <c r="A29" s="31" t="s">
        <v>18</v>
      </c>
      <c r="B29" s="32" t="s">
        <v>43</v>
      </c>
      <c r="C29" s="31" t="s">
        <v>44</v>
      </c>
      <c r="D29" s="89" t="s">
        <v>32</v>
      </c>
      <c r="E29" s="89" t="s">
        <v>33</v>
      </c>
      <c r="F29" s="89" t="s">
        <v>26</v>
      </c>
      <c r="G29" s="20">
        <f>SUM(WV)*VLOOKUP(B29,KostAllo,3)</f>
        <v>0</v>
      </c>
      <c r="H29" s="89" t="s">
        <v>27</v>
      </c>
      <c r="I29" s="21">
        <v>1</v>
      </c>
      <c r="J29" s="85">
        <f t="shared" si="0"/>
        <v>0</v>
      </c>
      <c r="K29" s="83" t="s">
        <v>28</v>
      </c>
      <c r="L29" s="86" t="str">
        <f t="shared" si="1"/>
        <v>C010133OVH</v>
      </c>
      <c r="M29" s="4">
        <f t="shared" si="2"/>
        <v>1000</v>
      </c>
      <c r="N29" s="87">
        <f t="shared" si="3"/>
        <v>0</v>
      </c>
      <c r="O29" s="88" t="str">
        <f t="shared" si="4"/>
        <v/>
      </c>
      <c r="P29" s="88" t="str">
        <f t="shared" si="5"/>
        <v/>
      </c>
      <c r="Q29" s="88">
        <f t="shared" si="6"/>
        <v>0</v>
      </c>
    </row>
    <row r="30" spans="1:17" x14ac:dyDescent="0.25">
      <c r="A30" s="31" t="s">
        <v>18</v>
      </c>
      <c r="B30" s="32" t="s">
        <v>43</v>
      </c>
      <c r="C30" s="31" t="s">
        <v>44</v>
      </c>
      <c r="D30" s="89" t="s">
        <v>32</v>
      </c>
      <c r="E30" s="89" t="s">
        <v>34</v>
      </c>
      <c r="F30" s="89" t="s">
        <v>26</v>
      </c>
      <c r="G30" s="20">
        <f>SUM(INTERNOUT)*VLOOKUP(B30,KostAllo,4)</f>
        <v>0</v>
      </c>
      <c r="H30" s="89" t="s">
        <v>27</v>
      </c>
      <c r="I30" s="6">
        <v>1</v>
      </c>
      <c r="J30" s="85">
        <f t="shared" si="0"/>
        <v>0</v>
      </c>
      <c r="K30" s="83" t="s">
        <v>28</v>
      </c>
      <c r="L30" s="86" t="str">
        <f t="shared" si="1"/>
        <v>C010133OVH</v>
      </c>
      <c r="M30" s="4">
        <f t="shared" si="2"/>
        <v>1000</v>
      </c>
      <c r="N30" s="87">
        <f t="shared" si="3"/>
        <v>0</v>
      </c>
      <c r="O30" s="88" t="str">
        <f t="shared" si="4"/>
        <v/>
      </c>
      <c r="P30" s="88" t="str">
        <f t="shared" si="5"/>
        <v/>
      </c>
      <c r="Q30" s="88">
        <f t="shared" si="6"/>
        <v>0</v>
      </c>
    </row>
    <row r="31" spans="1:17" x14ac:dyDescent="0.25">
      <c r="A31" s="31" t="s">
        <v>18</v>
      </c>
      <c r="B31" s="32" t="s">
        <v>43</v>
      </c>
      <c r="C31" s="31" t="s">
        <v>44</v>
      </c>
      <c r="D31" s="89" t="s">
        <v>32</v>
      </c>
      <c r="E31" s="89" t="s">
        <v>35</v>
      </c>
      <c r="F31" s="89" t="s">
        <v>26</v>
      </c>
      <c r="G31" s="20">
        <f>SUM(RECEPTIEG)*VLOOKUP(B31,KostAllo,5)</f>
        <v>0</v>
      </c>
      <c r="H31" s="89" t="s">
        <v>27</v>
      </c>
      <c r="I31" s="21">
        <v>1</v>
      </c>
      <c r="J31" s="85">
        <f t="shared" si="0"/>
        <v>0</v>
      </c>
      <c r="K31" s="83" t="s">
        <v>28</v>
      </c>
      <c r="L31" s="86" t="str">
        <f t="shared" si="1"/>
        <v>C010133OVH</v>
      </c>
      <c r="M31" s="4">
        <f t="shared" si="2"/>
        <v>1000</v>
      </c>
      <c r="N31" s="87">
        <f t="shared" si="3"/>
        <v>0</v>
      </c>
      <c r="O31" s="88" t="str">
        <f t="shared" si="4"/>
        <v/>
      </c>
      <c r="P31" s="88" t="str">
        <f t="shared" si="5"/>
        <v/>
      </c>
      <c r="Q31" s="88">
        <f t="shared" si="6"/>
        <v>0</v>
      </c>
    </row>
    <row r="32" spans="1:17" x14ac:dyDescent="0.25">
      <c r="A32" s="31" t="s">
        <v>18</v>
      </c>
      <c r="B32" s="32" t="s">
        <v>43</v>
      </c>
      <c r="C32" s="31" t="s">
        <v>44</v>
      </c>
      <c r="D32" s="89" t="s">
        <v>32</v>
      </c>
      <c r="E32" s="89" t="s">
        <v>36</v>
      </c>
      <c r="F32" s="89" t="s">
        <v>26</v>
      </c>
      <c r="G32" s="20">
        <f>SUM(ONDERHOUD)*VLOOKUP(B32,KostAllo,6)</f>
        <v>0</v>
      </c>
      <c r="H32" s="89" t="s">
        <v>27</v>
      </c>
      <c r="I32" s="6">
        <v>1</v>
      </c>
      <c r="J32" s="85">
        <f t="shared" si="0"/>
        <v>0</v>
      </c>
      <c r="K32" s="83" t="s">
        <v>28</v>
      </c>
      <c r="L32" s="86" t="str">
        <f t="shared" si="1"/>
        <v>C010133OVH</v>
      </c>
      <c r="M32" s="4">
        <f t="shared" si="2"/>
        <v>1000</v>
      </c>
      <c r="N32" s="87">
        <f t="shared" si="3"/>
        <v>0</v>
      </c>
      <c r="O32" s="88" t="str">
        <f t="shared" si="4"/>
        <v/>
      </c>
      <c r="P32" s="88" t="str">
        <f t="shared" si="5"/>
        <v/>
      </c>
      <c r="Q32" s="88">
        <f t="shared" si="6"/>
        <v>0</v>
      </c>
    </row>
    <row r="33" spans="1:17" x14ac:dyDescent="0.25">
      <c r="A33" s="31" t="s">
        <v>18</v>
      </c>
      <c r="B33" s="32" t="s">
        <v>43</v>
      </c>
      <c r="C33" s="31" t="s">
        <v>44</v>
      </c>
      <c r="D33" s="89" t="s">
        <v>32</v>
      </c>
      <c r="E33" s="89" t="s">
        <v>37</v>
      </c>
      <c r="F33" s="89" t="s">
        <v>26</v>
      </c>
      <c r="G33" s="20">
        <f>SUM(KWALI)*VLOOKUP(B33,KostAllo,7)</f>
        <v>0</v>
      </c>
      <c r="H33" s="89" t="s">
        <v>27</v>
      </c>
      <c r="I33" s="21">
        <v>1</v>
      </c>
      <c r="J33" s="85">
        <f t="shared" si="0"/>
        <v>0</v>
      </c>
      <c r="K33" s="83" t="s">
        <v>28</v>
      </c>
      <c r="L33" s="86" t="str">
        <f t="shared" si="1"/>
        <v>C010133OVH</v>
      </c>
      <c r="M33" s="4">
        <f t="shared" si="2"/>
        <v>1000</v>
      </c>
      <c r="N33" s="87">
        <f t="shared" si="3"/>
        <v>0</v>
      </c>
      <c r="O33" s="88" t="str">
        <f t="shared" si="4"/>
        <v/>
      </c>
      <c r="P33" s="88" t="str">
        <f t="shared" si="5"/>
        <v/>
      </c>
      <c r="Q33" s="88">
        <f t="shared" si="6"/>
        <v>0</v>
      </c>
    </row>
    <row r="34" spans="1:17" x14ac:dyDescent="0.25">
      <c r="A34" s="31" t="s">
        <v>18</v>
      </c>
      <c r="B34" s="32" t="s">
        <v>43</v>
      </c>
      <c r="C34" s="31" t="s">
        <v>44</v>
      </c>
      <c r="D34" s="89" t="s">
        <v>32</v>
      </c>
      <c r="E34" s="89" t="s">
        <v>38</v>
      </c>
      <c r="F34" s="89" t="s">
        <v>26</v>
      </c>
      <c r="G34" s="20">
        <f>SUM(INTERNTRANS)*VLOOKUP(B34,KostAllo,8)</f>
        <v>0</v>
      </c>
      <c r="H34" s="89" t="s">
        <v>27</v>
      </c>
      <c r="I34" s="6">
        <v>1</v>
      </c>
      <c r="J34" s="85">
        <f t="shared" si="0"/>
        <v>0</v>
      </c>
      <c r="K34" s="83" t="s">
        <v>28</v>
      </c>
      <c r="L34" s="86" t="str">
        <f t="shared" si="1"/>
        <v>C010133OVH</v>
      </c>
      <c r="M34" s="4">
        <f t="shared" si="2"/>
        <v>1000</v>
      </c>
      <c r="N34" s="87">
        <f t="shared" si="3"/>
        <v>0</v>
      </c>
      <c r="O34" s="88" t="str">
        <f t="shared" si="4"/>
        <v/>
      </c>
      <c r="P34" s="88" t="str">
        <f t="shared" si="5"/>
        <v/>
      </c>
      <c r="Q34" s="88">
        <f t="shared" si="6"/>
        <v>0</v>
      </c>
    </row>
    <row r="35" spans="1:17" x14ac:dyDescent="0.25">
      <c r="A35" s="31" t="s">
        <v>18</v>
      </c>
      <c r="B35" s="32" t="s">
        <v>43</v>
      </c>
      <c r="C35" s="31" t="s">
        <v>44</v>
      </c>
      <c r="D35" s="89" t="s">
        <v>32</v>
      </c>
      <c r="E35" s="89" t="s">
        <v>39</v>
      </c>
      <c r="F35" s="89" t="s">
        <v>26</v>
      </c>
      <c r="G35" s="20">
        <f>SUM(PRODALG)*VLOOKUP(B35,KostAllo,9)</f>
        <v>22500</v>
      </c>
      <c r="H35" s="89" t="s">
        <v>27</v>
      </c>
      <c r="I35" s="21">
        <v>1</v>
      </c>
      <c r="J35" s="85">
        <f t="shared" si="0"/>
        <v>22500</v>
      </c>
      <c r="K35" s="83" t="s">
        <v>28</v>
      </c>
      <c r="L35" s="86" t="str">
        <f t="shared" si="1"/>
        <v>C010133OVH</v>
      </c>
      <c r="M35" s="4">
        <f t="shared" si="2"/>
        <v>1000</v>
      </c>
      <c r="N35" s="87">
        <f t="shared" si="3"/>
        <v>22500</v>
      </c>
      <c r="O35" s="88" t="str">
        <f t="shared" si="4"/>
        <v/>
      </c>
      <c r="P35" s="88" t="str">
        <f t="shared" si="5"/>
        <v/>
      </c>
      <c r="Q35" s="88">
        <f t="shared" si="6"/>
        <v>22.5</v>
      </c>
    </row>
    <row r="36" spans="1:17" x14ac:dyDescent="0.25">
      <c r="A36" s="31" t="s">
        <v>18</v>
      </c>
      <c r="B36" s="32" t="s">
        <v>43</v>
      </c>
      <c r="C36" s="31" t="s">
        <v>44</v>
      </c>
      <c r="D36" s="89" t="s">
        <v>32</v>
      </c>
      <c r="E36" s="89" t="s">
        <v>40</v>
      </c>
      <c r="F36" s="89" t="s">
        <v>26</v>
      </c>
      <c r="G36" s="20">
        <f>SUM(FACIL)*VLOOKUP(B36,KostAllo,10)</f>
        <v>213850</v>
      </c>
      <c r="H36" s="89" t="s">
        <v>27</v>
      </c>
      <c r="I36" s="6">
        <v>1</v>
      </c>
      <c r="J36" s="85">
        <f t="shared" si="0"/>
        <v>213850</v>
      </c>
      <c r="K36" s="83" t="s">
        <v>28</v>
      </c>
      <c r="L36" s="86" t="str">
        <f t="shared" si="1"/>
        <v>C010133OVH</v>
      </c>
      <c r="M36" s="4">
        <f t="shared" si="2"/>
        <v>1000</v>
      </c>
      <c r="N36" s="87">
        <f t="shared" si="3"/>
        <v>213850</v>
      </c>
      <c r="O36" s="88" t="str">
        <f t="shared" si="4"/>
        <v/>
      </c>
      <c r="P36" s="88" t="str">
        <f t="shared" si="5"/>
        <v/>
      </c>
      <c r="Q36" s="88">
        <f t="shared" si="6"/>
        <v>213.85</v>
      </c>
    </row>
    <row r="37" spans="1:17" x14ac:dyDescent="0.25">
      <c r="A37" s="18" t="s">
        <v>18</v>
      </c>
      <c r="B37" s="19" t="s">
        <v>45</v>
      </c>
      <c r="C37" s="18" t="s">
        <v>46</v>
      </c>
      <c r="D37" s="3" t="s">
        <v>21</v>
      </c>
      <c r="E37" s="6" t="s">
        <v>22</v>
      </c>
      <c r="F37" s="6" t="s">
        <v>23</v>
      </c>
      <c r="G37" s="20">
        <v>35</v>
      </c>
      <c r="H37" s="6" t="s">
        <v>24</v>
      </c>
      <c r="I37" s="21">
        <v>1</v>
      </c>
      <c r="J37" s="22">
        <f t="shared" si="0"/>
        <v>35</v>
      </c>
      <c r="K37" s="6" t="s">
        <v>24</v>
      </c>
      <c r="L37" s="23" t="str">
        <f t="shared" si="1"/>
        <v>C010140MANH</v>
      </c>
      <c r="M37" s="4">
        <f t="shared" si="2"/>
        <v>2000</v>
      </c>
      <c r="N37" s="7">
        <f t="shared" si="3"/>
        <v>70000</v>
      </c>
      <c r="O37" s="24">
        <f t="shared" si="4"/>
        <v>35</v>
      </c>
      <c r="P37" s="24" t="str">
        <f t="shared" si="5"/>
        <v/>
      </c>
      <c r="Q37" s="24" t="str">
        <f t="shared" si="6"/>
        <v/>
      </c>
    </row>
    <row r="38" spans="1:17" x14ac:dyDescent="0.25">
      <c r="A38" s="18" t="s">
        <v>18</v>
      </c>
      <c r="B38" s="19" t="s">
        <v>45</v>
      </c>
      <c r="C38" s="18" t="s">
        <v>46</v>
      </c>
      <c r="D38" s="3" t="s">
        <v>21</v>
      </c>
      <c r="E38" s="6" t="s">
        <v>25</v>
      </c>
      <c r="F38" s="6" t="s">
        <v>26</v>
      </c>
      <c r="G38" s="20">
        <v>36</v>
      </c>
      <c r="H38" s="6" t="s">
        <v>27</v>
      </c>
      <c r="I38" s="6">
        <v>1</v>
      </c>
      <c r="J38" s="22">
        <f t="shared" si="0"/>
        <v>36</v>
      </c>
      <c r="K38" s="6" t="s">
        <v>28</v>
      </c>
      <c r="L38" s="23" t="str">
        <f t="shared" si="1"/>
        <v>C010140OVH</v>
      </c>
      <c r="M38" s="4">
        <f t="shared" si="2"/>
        <v>2000</v>
      </c>
      <c r="N38" s="7">
        <f t="shared" si="3"/>
        <v>36</v>
      </c>
      <c r="O38" s="24" t="str">
        <f t="shared" si="4"/>
        <v/>
      </c>
      <c r="P38" s="24" t="str">
        <f t="shared" si="5"/>
        <v/>
      </c>
      <c r="Q38" s="24">
        <f t="shared" si="6"/>
        <v>1.7999999999999999E-2</v>
      </c>
    </row>
    <row r="39" spans="1:17" x14ac:dyDescent="0.25">
      <c r="A39" s="18" t="s">
        <v>47</v>
      </c>
      <c r="B39" s="19" t="s">
        <v>45</v>
      </c>
      <c r="C39" s="18" t="s">
        <v>46</v>
      </c>
      <c r="D39" s="3" t="s">
        <v>21</v>
      </c>
      <c r="E39" s="6" t="s">
        <v>29</v>
      </c>
      <c r="F39" s="6" t="s">
        <v>26</v>
      </c>
      <c r="G39" s="20">
        <v>37</v>
      </c>
      <c r="H39" s="6" t="s">
        <v>27</v>
      </c>
      <c r="I39" s="21">
        <v>1</v>
      </c>
      <c r="J39" s="22">
        <f t="shared" si="0"/>
        <v>37</v>
      </c>
      <c r="K39" s="6" t="s">
        <v>28</v>
      </c>
      <c r="L39" s="23" t="str">
        <f t="shared" si="1"/>
        <v xml:space="preserve"> 140OVH</v>
      </c>
      <c r="M39" s="4" t="e">
        <f t="shared" si="2"/>
        <v>#N/A</v>
      </c>
      <c r="N39" s="7">
        <f t="shared" si="3"/>
        <v>37</v>
      </c>
      <c r="O39" s="24" t="str">
        <f t="shared" si="4"/>
        <v/>
      </c>
      <c r="P39" s="24" t="str">
        <f t="shared" si="5"/>
        <v/>
      </c>
      <c r="Q39" s="24" t="e">
        <f t="shared" si="6"/>
        <v>#N/A</v>
      </c>
    </row>
    <row r="40" spans="1:17" x14ac:dyDescent="0.25">
      <c r="A40" s="25" t="s">
        <v>18</v>
      </c>
      <c r="B40" s="26" t="s">
        <v>45</v>
      </c>
      <c r="C40" s="25" t="s">
        <v>46</v>
      </c>
      <c r="D40" s="27" t="s">
        <v>32</v>
      </c>
      <c r="E40" s="27" t="s">
        <v>33</v>
      </c>
      <c r="F40" s="27" t="s">
        <v>26</v>
      </c>
      <c r="G40" s="20">
        <f>SUM(WV)*VLOOKUP(B40,KostAllo,3)</f>
        <v>0</v>
      </c>
      <c r="H40" s="27" t="s">
        <v>27</v>
      </c>
      <c r="I40" s="6">
        <v>1</v>
      </c>
      <c r="J40" s="22">
        <f t="shared" si="0"/>
        <v>0</v>
      </c>
      <c r="K40" s="6" t="s">
        <v>28</v>
      </c>
      <c r="L40" s="23" t="str">
        <f t="shared" si="1"/>
        <v>C010140OVH</v>
      </c>
      <c r="M40" s="4">
        <f t="shared" si="2"/>
        <v>2000</v>
      </c>
      <c r="N40" s="7">
        <f t="shared" si="3"/>
        <v>0</v>
      </c>
      <c r="O40" s="24" t="str">
        <f t="shared" si="4"/>
        <v/>
      </c>
      <c r="P40" s="24" t="str">
        <f t="shared" si="5"/>
        <v/>
      </c>
      <c r="Q40" s="24">
        <f t="shared" si="6"/>
        <v>0</v>
      </c>
    </row>
    <row r="41" spans="1:17" x14ac:dyDescent="0.25">
      <c r="A41" s="25" t="s">
        <v>18</v>
      </c>
      <c r="B41" s="26" t="s">
        <v>45</v>
      </c>
      <c r="C41" s="25" t="s">
        <v>46</v>
      </c>
      <c r="D41" s="27" t="s">
        <v>32</v>
      </c>
      <c r="E41" s="27" t="s">
        <v>34</v>
      </c>
      <c r="F41" s="27" t="s">
        <v>26</v>
      </c>
      <c r="G41" s="20">
        <f>SUM(INTERNOUT)*VLOOKUP(B41,KostAllo,4)</f>
        <v>30000000</v>
      </c>
      <c r="H41" s="27" t="s">
        <v>27</v>
      </c>
      <c r="I41" s="21">
        <v>1</v>
      </c>
      <c r="J41" s="22">
        <f t="shared" si="0"/>
        <v>30000000</v>
      </c>
      <c r="K41" s="6" t="s">
        <v>28</v>
      </c>
      <c r="L41" s="23" t="str">
        <f t="shared" si="1"/>
        <v>C010140OVH</v>
      </c>
      <c r="M41" s="4">
        <f t="shared" si="2"/>
        <v>2000</v>
      </c>
      <c r="N41" s="7">
        <f t="shared" si="3"/>
        <v>30000000</v>
      </c>
      <c r="O41" s="24" t="str">
        <f t="shared" si="4"/>
        <v/>
      </c>
      <c r="P41" s="24" t="str">
        <f t="shared" si="5"/>
        <v/>
      </c>
      <c r="Q41" s="24">
        <f t="shared" si="6"/>
        <v>15000</v>
      </c>
    </row>
    <row r="42" spans="1:17" x14ac:dyDescent="0.25">
      <c r="A42" s="25" t="s">
        <v>18</v>
      </c>
      <c r="B42" s="26" t="s">
        <v>45</v>
      </c>
      <c r="C42" s="25" t="s">
        <v>46</v>
      </c>
      <c r="D42" s="27" t="s">
        <v>32</v>
      </c>
      <c r="E42" s="27" t="s">
        <v>35</v>
      </c>
      <c r="F42" s="27" t="s">
        <v>26</v>
      </c>
      <c r="G42" s="20">
        <f>SUM(RECEPTIEG)*VLOOKUP(B42,KostAllo,5)</f>
        <v>9021600</v>
      </c>
      <c r="H42" s="27" t="s">
        <v>27</v>
      </c>
      <c r="I42" s="6">
        <v>1</v>
      </c>
      <c r="J42" s="22">
        <f t="shared" si="0"/>
        <v>9021600</v>
      </c>
      <c r="K42" s="6" t="s">
        <v>28</v>
      </c>
      <c r="L42" s="23" t="str">
        <f t="shared" si="1"/>
        <v>C010140OVH</v>
      </c>
      <c r="M42" s="4">
        <f t="shared" si="2"/>
        <v>2000</v>
      </c>
      <c r="N42" s="7">
        <f t="shared" si="3"/>
        <v>9021600</v>
      </c>
      <c r="O42" s="24" t="str">
        <f t="shared" si="4"/>
        <v/>
      </c>
      <c r="P42" s="24" t="str">
        <f t="shared" si="5"/>
        <v/>
      </c>
      <c r="Q42" s="24">
        <f t="shared" si="6"/>
        <v>4510.8</v>
      </c>
    </row>
    <row r="43" spans="1:17" x14ac:dyDescent="0.25">
      <c r="A43" s="25" t="s">
        <v>18</v>
      </c>
      <c r="B43" s="26" t="s">
        <v>45</v>
      </c>
      <c r="C43" s="25" t="s">
        <v>46</v>
      </c>
      <c r="D43" s="27" t="s">
        <v>32</v>
      </c>
      <c r="E43" s="27" t="s">
        <v>36</v>
      </c>
      <c r="F43" s="27" t="s">
        <v>26</v>
      </c>
      <c r="G43" s="20">
        <f>SUM(ONDERHOUD)*VLOOKUP(B43,KostAllo,6)</f>
        <v>62183799.999999993</v>
      </c>
      <c r="H43" s="27" t="s">
        <v>27</v>
      </c>
      <c r="I43" s="21">
        <v>1</v>
      </c>
      <c r="J43" s="22">
        <f t="shared" si="0"/>
        <v>62183799.999999993</v>
      </c>
      <c r="K43" s="6" t="s">
        <v>28</v>
      </c>
      <c r="L43" s="23" t="str">
        <f t="shared" si="1"/>
        <v>C010140OVH</v>
      </c>
      <c r="M43" s="4">
        <f t="shared" si="2"/>
        <v>2000</v>
      </c>
      <c r="N43" s="7">
        <f t="shared" si="3"/>
        <v>62183799.999999993</v>
      </c>
      <c r="O43" s="24" t="str">
        <f t="shared" si="4"/>
        <v/>
      </c>
      <c r="P43" s="24" t="str">
        <f t="shared" si="5"/>
        <v/>
      </c>
      <c r="Q43" s="24">
        <f t="shared" si="6"/>
        <v>31091.899999999998</v>
      </c>
    </row>
    <row r="44" spans="1:17" x14ac:dyDescent="0.25">
      <c r="A44" s="25" t="s">
        <v>18</v>
      </c>
      <c r="B44" s="26" t="s">
        <v>45</v>
      </c>
      <c r="C44" s="25" t="s">
        <v>46</v>
      </c>
      <c r="D44" s="27" t="s">
        <v>32</v>
      </c>
      <c r="E44" s="27" t="s">
        <v>37</v>
      </c>
      <c r="F44" s="27" t="s">
        <v>26</v>
      </c>
      <c r="G44" s="20">
        <f>SUM(KWALI)*VLOOKUP(B44,KostAllo,7)</f>
        <v>297300</v>
      </c>
      <c r="H44" s="27" t="s">
        <v>27</v>
      </c>
      <c r="I44" s="6">
        <v>1</v>
      </c>
      <c r="J44" s="22">
        <f t="shared" si="0"/>
        <v>297300</v>
      </c>
      <c r="K44" s="6" t="s">
        <v>28</v>
      </c>
      <c r="L44" s="23" t="str">
        <f t="shared" si="1"/>
        <v>C010140OVH</v>
      </c>
      <c r="M44" s="4">
        <f t="shared" si="2"/>
        <v>2000</v>
      </c>
      <c r="N44" s="7">
        <f t="shared" si="3"/>
        <v>297300</v>
      </c>
      <c r="O44" s="24" t="str">
        <f t="shared" si="4"/>
        <v/>
      </c>
      <c r="P44" s="24" t="str">
        <f t="shared" si="5"/>
        <v/>
      </c>
      <c r="Q44" s="24">
        <f t="shared" si="6"/>
        <v>148.65</v>
      </c>
    </row>
    <row r="45" spans="1:17" x14ac:dyDescent="0.25">
      <c r="A45" s="25" t="s">
        <v>18</v>
      </c>
      <c r="B45" s="26" t="s">
        <v>45</v>
      </c>
      <c r="C45" s="25" t="s">
        <v>46</v>
      </c>
      <c r="D45" s="27" t="s">
        <v>32</v>
      </c>
      <c r="E45" s="27" t="s">
        <v>38</v>
      </c>
      <c r="F45" s="27" t="s">
        <v>26</v>
      </c>
      <c r="G45" s="20">
        <f>SUM(INTERNTRANS)*VLOOKUP(B45,KostAllo,8)</f>
        <v>1923800</v>
      </c>
      <c r="H45" s="27" t="s">
        <v>27</v>
      </c>
      <c r="I45" s="21">
        <v>1</v>
      </c>
      <c r="J45" s="22">
        <f t="shared" si="0"/>
        <v>1923800</v>
      </c>
      <c r="K45" s="6" t="s">
        <v>28</v>
      </c>
      <c r="L45" s="23" t="str">
        <f t="shared" si="1"/>
        <v>C010140OVH</v>
      </c>
      <c r="M45" s="4">
        <f t="shared" si="2"/>
        <v>2000</v>
      </c>
      <c r="N45" s="7">
        <f t="shared" si="3"/>
        <v>1923800</v>
      </c>
      <c r="O45" s="24" t="str">
        <f t="shared" si="4"/>
        <v/>
      </c>
      <c r="P45" s="24" t="str">
        <f t="shared" si="5"/>
        <v/>
      </c>
      <c r="Q45" s="24">
        <f t="shared" si="6"/>
        <v>961.9</v>
      </c>
    </row>
    <row r="46" spans="1:17" x14ac:dyDescent="0.25">
      <c r="A46" s="25" t="s">
        <v>18</v>
      </c>
      <c r="B46" s="26" t="s">
        <v>45</v>
      </c>
      <c r="C46" s="25" t="s">
        <v>46</v>
      </c>
      <c r="D46" s="27" t="s">
        <v>32</v>
      </c>
      <c r="E46" s="27" t="s">
        <v>39</v>
      </c>
      <c r="F46" s="27" t="s">
        <v>26</v>
      </c>
      <c r="G46" s="20">
        <f>SUM(PRODALG)*VLOOKUP(B46,KostAllo,9)</f>
        <v>11250</v>
      </c>
      <c r="H46" s="27" t="s">
        <v>27</v>
      </c>
      <c r="I46" s="6">
        <v>1</v>
      </c>
      <c r="J46" s="22">
        <f t="shared" si="0"/>
        <v>11250</v>
      </c>
      <c r="K46" s="6" t="s">
        <v>28</v>
      </c>
      <c r="L46" s="23" t="str">
        <f t="shared" si="1"/>
        <v>C010140OVH</v>
      </c>
      <c r="M46" s="4">
        <f t="shared" si="2"/>
        <v>2000</v>
      </c>
      <c r="N46" s="7">
        <f t="shared" si="3"/>
        <v>11250</v>
      </c>
      <c r="O46" s="24" t="str">
        <f t="shared" si="4"/>
        <v/>
      </c>
      <c r="P46" s="24" t="str">
        <f t="shared" si="5"/>
        <v/>
      </c>
      <c r="Q46" s="24">
        <f t="shared" si="6"/>
        <v>5.625</v>
      </c>
    </row>
    <row r="47" spans="1:17" x14ac:dyDescent="0.25">
      <c r="A47" s="25" t="s">
        <v>18</v>
      </c>
      <c r="B47" s="26" t="s">
        <v>45</v>
      </c>
      <c r="C47" s="25" t="s">
        <v>46</v>
      </c>
      <c r="D47" s="27" t="s">
        <v>32</v>
      </c>
      <c r="E47" s="27" t="s">
        <v>40</v>
      </c>
      <c r="F47" s="27" t="s">
        <v>26</v>
      </c>
      <c r="G47" s="20">
        <f>SUM(FACIL)*VLOOKUP(B47,KostAllo,10)</f>
        <v>336050</v>
      </c>
      <c r="H47" s="27" t="s">
        <v>27</v>
      </c>
      <c r="I47" s="21">
        <v>1</v>
      </c>
      <c r="J47" s="22">
        <f t="shared" si="0"/>
        <v>336050</v>
      </c>
      <c r="K47" s="6" t="s">
        <v>28</v>
      </c>
      <c r="L47" s="23" t="str">
        <f t="shared" si="1"/>
        <v>C010140OVH</v>
      </c>
      <c r="M47" s="4">
        <f t="shared" si="2"/>
        <v>2000</v>
      </c>
      <c r="N47" s="7">
        <f t="shared" si="3"/>
        <v>336050</v>
      </c>
      <c r="O47" s="24" t="str">
        <f t="shared" si="4"/>
        <v/>
      </c>
      <c r="P47" s="24" t="str">
        <f t="shared" si="5"/>
        <v/>
      </c>
      <c r="Q47" s="24">
        <f t="shared" si="6"/>
        <v>168.02500000000001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>
      <selection activeCell="C43" sqref="C43"/>
    </sheetView>
  </sheetViews>
  <sheetFormatPr defaultRowHeight="15" x14ac:dyDescent="0.25"/>
  <cols>
    <col min="3" max="3" width="30.5703125" bestFit="1" customWidth="1"/>
    <col min="5" max="5" width="28.7109375" bestFit="1" customWidth="1"/>
    <col min="9" max="9" width="10.85546875" bestFit="1" customWidth="1"/>
    <col min="10" max="10" width="12.7109375" bestFit="1" customWidth="1"/>
    <col min="14" max="14" width="15.7109375" bestFit="1" customWidth="1"/>
  </cols>
  <sheetData>
    <row r="1" spans="1:14" x14ac:dyDescent="0.25">
      <c r="A1" s="9" t="s">
        <v>1</v>
      </c>
      <c r="B1" s="10" t="s">
        <v>2</v>
      </c>
      <c r="C1" s="9" t="s">
        <v>3</v>
      </c>
      <c r="D1" s="9" t="s">
        <v>4</v>
      </c>
      <c r="E1" s="40" t="s">
        <v>5</v>
      </c>
      <c r="F1" s="11" t="s">
        <v>6</v>
      </c>
      <c r="G1" s="41" t="s">
        <v>7</v>
      </c>
      <c r="H1" s="40" t="s">
        <v>8</v>
      </c>
      <c r="I1" s="40" t="s">
        <v>9</v>
      </c>
      <c r="J1" s="40" t="s">
        <v>10</v>
      </c>
      <c r="K1" s="40" t="s">
        <v>71</v>
      </c>
      <c r="L1" s="40" t="s">
        <v>12</v>
      </c>
      <c r="M1" s="42" t="s">
        <v>13</v>
      </c>
      <c r="N1" s="43" t="s">
        <v>14</v>
      </c>
    </row>
    <row r="2" spans="1:14" x14ac:dyDescent="0.25">
      <c r="A2" s="18" t="s">
        <v>18</v>
      </c>
      <c r="B2" s="44">
        <v>350</v>
      </c>
      <c r="C2" s="45" t="s">
        <v>72</v>
      </c>
      <c r="D2" s="40" t="s">
        <v>32</v>
      </c>
      <c r="E2" s="46" t="s">
        <v>22</v>
      </c>
      <c r="F2" s="46" t="s">
        <v>73</v>
      </c>
      <c r="G2" s="47">
        <f>2000*3</f>
        <v>6000</v>
      </c>
      <c r="H2" s="46" t="s">
        <v>24</v>
      </c>
      <c r="I2" s="48">
        <v>29</v>
      </c>
      <c r="J2" s="49">
        <f>+G2*I2</f>
        <v>174000</v>
      </c>
      <c r="K2" s="46" t="s">
        <v>28</v>
      </c>
      <c r="L2" s="50" t="str">
        <f>A2&amp;B2&amp;K2</f>
        <v>C010350OVH</v>
      </c>
      <c r="M2" s="51">
        <f>VLOOKUP(L2,act,3,0)</f>
        <v>1</v>
      </c>
      <c r="N2" s="52">
        <f>IF(H2="YEAR",J2,+M2*J2)</f>
        <v>174000</v>
      </c>
    </row>
    <row r="3" spans="1:14" x14ac:dyDescent="0.25">
      <c r="A3" s="18" t="s">
        <v>18</v>
      </c>
      <c r="B3" s="53">
        <v>350</v>
      </c>
      <c r="C3" s="54" t="s">
        <v>72</v>
      </c>
      <c r="D3" s="55" t="s">
        <v>32</v>
      </c>
      <c r="E3" s="56" t="s">
        <v>25</v>
      </c>
      <c r="F3" s="56" t="s">
        <v>73</v>
      </c>
      <c r="G3" s="57">
        <v>1</v>
      </c>
      <c r="H3" s="56" t="s">
        <v>27</v>
      </c>
      <c r="I3" s="58">
        <v>2000</v>
      </c>
      <c r="J3" s="59">
        <f t="shared" ref="J3:J5" si="0">+G3*I3</f>
        <v>2000</v>
      </c>
      <c r="K3" s="56" t="s">
        <v>28</v>
      </c>
      <c r="L3" s="60" t="str">
        <f>A3&amp;B3&amp;K3</f>
        <v>C010350OVH</v>
      </c>
      <c r="M3" s="61">
        <f>VLOOKUP(L3,act,3,0)</f>
        <v>1</v>
      </c>
      <c r="N3" s="62">
        <f>IF(H3="YEAR",J3,+M3*J3)</f>
        <v>2000</v>
      </c>
    </row>
    <row r="4" spans="1:14" x14ac:dyDescent="0.25">
      <c r="A4" s="18" t="s">
        <v>18</v>
      </c>
      <c r="B4" s="53">
        <v>350</v>
      </c>
      <c r="C4" s="54" t="s">
        <v>72</v>
      </c>
      <c r="D4" s="55" t="s">
        <v>32</v>
      </c>
      <c r="E4" s="56" t="s">
        <v>29</v>
      </c>
      <c r="F4" s="56" t="s">
        <v>73</v>
      </c>
      <c r="G4" s="57">
        <v>1</v>
      </c>
      <c r="H4" s="56" t="s">
        <v>27</v>
      </c>
      <c r="I4" s="58">
        <v>3000</v>
      </c>
      <c r="J4" s="59">
        <f t="shared" si="0"/>
        <v>3000</v>
      </c>
      <c r="K4" s="56" t="s">
        <v>28</v>
      </c>
      <c r="L4" s="60" t="str">
        <f>A4&amp;B4&amp;K4</f>
        <v>C010350OVH</v>
      </c>
      <c r="M4" s="61">
        <f>VLOOKUP(L4,act,3,0)</f>
        <v>1</v>
      </c>
      <c r="N4" s="62">
        <f>IF(H4="YEAR",J4,+M4*J4)</f>
        <v>3000</v>
      </c>
    </row>
    <row r="5" spans="1:14" x14ac:dyDescent="0.25">
      <c r="A5" s="18" t="s">
        <v>18</v>
      </c>
      <c r="B5" s="53">
        <v>350</v>
      </c>
      <c r="C5" s="54" t="s">
        <v>72</v>
      </c>
      <c r="D5" s="55" t="s">
        <v>32</v>
      </c>
      <c r="E5" s="56" t="s">
        <v>31</v>
      </c>
      <c r="F5" s="56" t="s">
        <v>73</v>
      </c>
      <c r="G5" s="63">
        <v>1</v>
      </c>
      <c r="H5" s="56" t="s">
        <v>27</v>
      </c>
      <c r="I5" s="58">
        <v>4000</v>
      </c>
      <c r="J5" s="59">
        <f t="shared" si="0"/>
        <v>4000</v>
      </c>
      <c r="K5" s="56" t="s">
        <v>28</v>
      </c>
      <c r="L5" s="60" t="str">
        <f>A5&amp;B5&amp;K5</f>
        <v>C010350OVH</v>
      </c>
      <c r="M5" s="61">
        <f>VLOOKUP(L5,act,3,0)</f>
        <v>1</v>
      </c>
      <c r="N5" s="62">
        <f>IF(H5="YEAR",J5,+M5*J5)</f>
        <v>4000</v>
      </c>
    </row>
    <row r="6" spans="1:14" x14ac:dyDescent="0.25">
      <c r="A6" s="18" t="s">
        <v>18</v>
      </c>
      <c r="B6" s="64"/>
      <c r="C6" s="65"/>
      <c r="D6" s="66"/>
      <c r="E6" s="67"/>
      <c r="F6" s="67"/>
      <c r="G6" s="68"/>
      <c r="H6" s="67"/>
      <c r="I6" s="67"/>
      <c r="J6" s="69"/>
      <c r="K6" s="67"/>
      <c r="L6" s="70"/>
      <c r="M6" s="71"/>
      <c r="N6" s="72"/>
    </row>
    <row r="7" spans="1:14" x14ac:dyDescent="0.25">
      <c r="A7" s="18" t="s">
        <v>18</v>
      </c>
      <c r="B7" s="44">
        <v>390</v>
      </c>
      <c r="C7" s="45" t="s">
        <v>74</v>
      </c>
      <c r="D7" s="40" t="s">
        <v>32</v>
      </c>
      <c r="E7" s="46" t="s">
        <v>22</v>
      </c>
      <c r="F7" s="46" t="s">
        <v>73</v>
      </c>
      <c r="G7" s="47">
        <f>500*12</f>
        <v>6000</v>
      </c>
      <c r="H7" s="46" t="s">
        <v>24</v>
      </c>
      <c r="I7" s="48">
        <v>5000</v>
      </c>
      <c r="J7" s="49">
        <f>+G7*I7</f>
        <v>30000000</v>
      </c>
      <c r="K7" s="46" t="s">
        <v>28</v>
      </c>
      <c r="L7" s="50" t="str">
        <f>A7&amp;B7&amp;K7</f>
        <v>C010390OVH</v>
      </c>
      <c r="M7" s="51">
        <f>VLOOKUP(L7,act,3,0)</f>
        <v>1</v>
      </c>
      <c r="N7" s="52">
        <f>IF(H7="YEAR",J7,+M7*J7)</f>
        <v>30000000</v>
      </c>
    </row>
    <row r="8" spans="1:14" x14ac:dyDescent="0.25">
      <c r="A8" s="18" t="s">
        <v>18</v>
      </c>
      <c r="B8" s="53">
        <v>390</v>
      </c>
      <c r="C8" s="54" t="s">
        <v>74</v>
      </c>
      <c r="D8" s="55" t="s">
        <v>32</v>
      </c>
      <c r="E8" s="56" t="s">
        <v>25</v>
      </c>
      <c r="F8" s="56" t="s">
        <v>73</v>
      </c>
      <c r="G8" s="57"/>
      <c r="H8" s="56" t="s">
        <v>27</v>
      </c>
      <c r="I8" s="58">
        <v>6000</v>
      </c>
      <c r="J8" s="59">
        <f t="shared" ref="J8:J10" si="1">+G8*I8</f>
        <v>0</v>
      </c>
      <c r="K8" s="56" t="s">
        <v>28</v>
      </c>
      <c r="L8" s="60" t="str">
        <f>A8&amp;B8&amp;K8</f>
        <v>C010390OVH</v>
      </c>
      <c r="M8" s="61">
        <f>VLOOKUP(L8,act,3,0)</f>
        <v>1</v>
      </c>
      <c r="N8" s="62">
        <f>IF(H8="YEAR",J8,+M8*J8)</f>
        <v>0</v>
      </c>
    </row>
    <row r="9" spans="1:14" x14ac:dyDescent="0.25">
      <c r="A9" s="18" t="s">
        <v>18</v>
      </c>
      <c r="B9" s="53">
        <v>390</v>
      </c>
      <c r="C9" s="54" t="s">
        <v>74</v>
      </c>
      <c r="D9" s="55" t="s">
        <v>32</v>
      </c>
      <c r="E9" s="56" t="s">
        <v>29</v>
      </c>
      <c r="F9" s="56" t="s">
        <v>73</v>
      </c>
      <c r="G9" s="57"/>
      <c r="H9" s="56" t="s">
        <v>27</v>
      </c>
      <c r="I9" s="58">
        <v>7000</v>
      </c>
      <c r="J9" s="59">
        <f t="shared" si="1"/>
        <v>0</v>
      </c>
      <c r="K9" s="56" t="s">
        <v>28</v>
      </c>
      <c r="L9" s="60" t="str">
        <f>A9&amp;B9&amp;K9</f>
        <v>C010390OVH</v>
      </c>
      <c r="M9" s="61">
        <f>VLOOKUP(L9,act,3,0)</f>
        <v>1</v>
      </c>
      <c r="N9" s="62">
        <f>IF(H9="YEAR",J9,+M9*J9)</f>
        <v>0</v>
      </c>
    </row>
    <row r="10" spans="1:14" x14ac:dyDescent="0.25">
      <c r="A10" s="18" t="s">
        <v>18</v>
      </c>
      <c r="B10" s="53">
        <v>390</v>
      </c>
      <c r="C10" s="54" t="s">
        <v>74</v>
      </c>
      <c r="D10" s="55" t="s">
        <v>32</v>
      </c>
      <c r="E10" s="56" t="s">
        <v>31</v>
      </c>
      <c r="F10" s="56" t="s">
        <v>73</v>
      </c>
      <c r="G10" s="63">
        <v>0</v>
      </c>
      <c r="H10" s="56" t="s">
        <v>27</v>
      </c>
      <c r="I10" s="58">
        <v>8000</v>
      </c>
      <c r="J10" s="59">
        <f t="shared" si="1"/>
        <v>0</v>
      </c>
      <c r="K10" s="56" t="s">
        <v>28</v>
      </c>
      <c r="L10" s="60" t="str">
        <f>A10&amp;B10&amp;K10</f>
        <v>C010390OVH</v>
      </c>
      <c r="M10" s="61">
        <f>VLOOKUP(L10,act,3,0)</f>
        <v>1</v>
      </c>
      <c r="N10" s="62">
        <f>IF(H10="YEAR",J10,+M10*J10)</f>
        <v>0</v>
      </c>
    </row>
    <row r="11" spans="1:14" x14ac:dyDescent="0.25">
      <c r="A11" s="18" t="s">
        <v>18</v>
      </c>
      <c r="B11" s="64"/>
      <c r="C11" s="65"/>
      <c r="D11" s="66"/>
      <c r="E11" s="67"/>
      <c r="F11" s="67"/>
      <c r="G11" s="68"/>
      <c r="H11" s="67"/>
      <c r="I11" s="67"/>
      <c r="J11" s="69"/>
      <c r="K11" s="67"/>
      <c r="L11" s="70"/>
      <c r="M11" s="71"/>
      <c r="N11" s="72"/>
    </row>
    <row r="12" spans="1:14" x14ac:dyDescent="0.25">
      <c r="A12" s="18" t="s">
        <v>18</v>
      </c>
      <c r="B12" s="44">
        <v>400</v>
      </c>
      <c r="C12" s="45" t="s">
        <v>75</v>
      </c>
      <c r="D12" s="40" t="s">
        <v>32</v>
      </c>
      <c r="E12" s="46" t="s">
        <v>22</v>
      </c>
      <c r="F12" s="46" t="s">
        <v>73</v>
      </c>
      <c r="G12" s="47">
        <f>835*12</f>
        <v>10020</v>
      </c>
      <c r="H12" s="46" t="s">
        <v>24</v>
      </c>
      <c r="I12" s="48">
        <v>1000</v>
      </c>
      <c r="J12" s="49">
        <f>+G12*I12</f>
        <v>10020000</v>
      </c>
      <c r="K12" s="46" t="s">
        <v>28</v>
      </c>
      <c r="L12" s="50" t="str">
        <f>A12&amp;B12&amp;K12</f>
        <v>C010400OVH</v>
      </c>
      <c r="M12" s="51">
        <f>VLOOKUP(L12,act,3,0)</f>
        <v>1</v>
      </c>
      <c r="N12" s="52">
        <f>IF(H12="YEAR",J12,+M12*J12)</f>
        <v>10020000</v>
      </c>
    </row>
    <row r="13" spans="1:14" x14ac:dyDescent="0.25">
      <c r="A13" s="18" t="s">
        <v>18</v>
      </c>
      <c r="B13" s="53">
        <v>400</v>
      </c>
      <c r="C13" s="54" t="s">
        <v>75</v>
      </c>
      <c r="D13" s="55" t="s">
        <v>32</v>
      </c>
      <c r="E13" s="56" t="s">
        <v>25</v>
      </c>
      <c r="F13" s="56" t="s">
        <v>73</v>
      </c>
      <c r="G13" s="57"/>
      <c r="H13" s="56" t="s">
        <v>27</v>
      </c>
      <c r="I13" s="58">
        <v>2000</v>
      </c>
      <c r="J13" s="59">
        <f t="shared" ref="J13:J15" si="2">+G13*I13</f>
        <v>0</v>
      </c>
      <c r="K13" s="56" t="s">
        <v>28</v>
      </c>
      <c r="L13" s="60" t="str">
        <f>A13&amp;B13&amp;K13</f>
        <v>C010400OVH</v>
      </c>
      <c r="M13" s="61">
        <f>VLOOKUP(L13,act,3,0)</f>
        <v>1</v>
      </c>
      <c r="N13" s="62">
        <f>IF(H13="YEAR",J13,+M13*J13)</f>
        <v>0</v>
      </c>
    </row>
    <row r="14" spans="1:14" x14ac:dyDescent="0.25">
      <c r="A14" s="18" t="s">
        <v>18</v>
      </c>
      <c r="B14" s="53">
        <v>400</v>
      </c>
      <c r="C14" s="54" t="s">
        <v>75</v>
      </c>
      <c r="D14" s="55" t="s">
        <v>32</v>
      </c>
      <c r="E14" s="56" t="s">
        <v>29</v>
      </c>
      <c r="F14" s="56" t="s">
        <v>73</v>
      </c>
      <c r="G14" s="57"/>
      <c r="H14" s="56" t="s">
        <v>27</v>
      </c>
      <c r="I14" s="58">
        <v>3000</v>
      </c>
      <c r="J14" s="59">
        <f t="shared" si="2"/>
        <v>0</v>
      </c>
      <c r="K14" s="56" t="s">
        <v>28</v>
      </c>
      <c r="L14" s="60" t="str">
        <f>A14&amp;B14&amp;K14</f>
        <v>C010400OVH</v>
      </c>
      <c r="M14" s="61">
        <f>VLOOKUP(L14,act,3,0)</f>
        <v>1</v>
      </c>
      <c r="N14" s="62">
        <f>IF(H14="YEAR",J14,+M14*J14)</f>
        <v>0</v>
      </c>
    </row>
    <row r="15" spans="1:14" x14ac:dyDescent="0.25">
      <c r="A15" s="18" t="s">
        <v>18</v>
      </c>
      <c r="B15" s="53">
        <v>400</v>
      </c>
      <c r="C15" s="54" t="s">
        <v>75</v>
      </c>
      <c r="D15" s="55" t="s">
        <v>32</v>
      </c>
      <c r="E15" s="56" t="s">
        <v>31</v>
      </c>
      <c r="F15" s="56" t="s">
        <v>73</v>
      </c>
      <c r="G15" s="63">
        <v>1</v>
      </c>
      <c r="H15" s="56" t="s">
        <v>27</v>
      </c>
      <c r="I15" s="58">
        <v>4000</v>
      </c>
      <c r="J15" s="59">
        <f t="shared" si="2"/>
        <v>4000</v>
      </c>
      <c r="K15" s="56" t="s">
        <v>28</v>
      </c>
      <c r="L15" s="60" t="str">
        <f>A15&amp;B15&amp;K15</f>
        <v>C010400OVH</v>
      </c>
      <c r="M15" s="61">
        <f>VLOOKUP(L15,act,3,0)</f>
        <v>1</v>
      </c>
      <c r="N15" s="62">
        <f>IF(H15="YEAR",J15,+M15*J15)</f>
        <v>4000</v>
      </c>
    </row>
    <row r="16" spans="1:14" x14ac:dyDescent="0.25">
      <c r="A16" s="18" t="s">
        <v>18</v>
      </c>
      <c r="B16" s="64"/>
      <c r="C16" s="65"/>
      <c r="D16" s="66"/>
      <c r="E16" s="67"/>
      <c r="F16" s="67"/>
      <c r="G16" s="68"/>
      <c r="H16" s="67"/>
      <c r="I16" s="67"/>
      <c r="J16" s="69"/>
      <c r="K16" s="67"/>
      <c r="L16" s="70"/>
      <c r="M16" s="71"/>
      <c r="N16" s="72"/>
    </row>
    <row r="17" spans="1:14" x14ac:dyDescent="0.25">
      <c r="A17" s="18" t="s">
        <v>18</v>
      </c>
      <c r="B17" s="44" t="s">
        <v>76</v>
      </c>
      <c r="C17" s="45" t="s">
        <v>77</v>
      </c>
      <c r="D17" s="40" t="s">
        <v>32</v>
      </c>
      <c r="E17" s="46" t="s">
        <v>22</v>
      </c>
      <c r="F17" s="46" t="s">
        <v>73</v>
      </c>
      <c r="G17" s="47">
        <f>900*12</f>
        <v>10800</v>
      </c>
      <c r="H17" s="46" t="s">
        <v>24</v>
      </c>
      <c r="I17" s="48">
        <v>6000</v>
      </c>
      <c r="J17" s="49">
        <f>+G17*I17</f>
        <v>64800000</v>
      </c>
      <c r="K17" s="46" t="s">
        <v>28</v>
      </c>
      <c r="L17" s="50" t="str">
        <f>A17&amp;B17&amp;K17</f>
        <v>C010510OVH</v>
      </c>
      <c r="M17" s="51">
        <f>VLOOKUP(L17,act,3,0)</f>
        <v>1</v>
      </c>
      <c r="N17" s="52">
        <f>IF(H17="YEAR",J17,+M17*J17)</f>
        <v>64800000</v>
      </c>
    </row>
    <row r="18" spans="1:14" x14ac:dyDescent="0.25">
      <c r="A18" s="18" t="s">
        <v>18</v>
      </c>
      <c r="B18" s="53" t="s">
        <v>76</v>
      </c>
      <c r="C18" s="54" t="s">
        <v>77</v>
      </c>
      <c r="D18" s="55" t="s">
        <v>32</v>
      </c>
      <c r="E18" s="56" t="s">
        <v>25</v>
      </c>
      <c r="F18" s="56" t="s">
        <v>73</v>
      </c>
      <c r="G18" s="57">
        <v>1</v>
      </c>
      <c r="H18" s="56" t="s">
        <v>27</v>
      </c>
      <c r="I18" s="58">
        <v>7000</v>
      </c>
      <c r="J18" s="59">
        <f t="shared" ref="J18:J20" si="3">+G18*I18</f>
        <v>7000</v>
      </c>
      <c r="K18" s="56" t="s">
        <v>28</v>
      </c>
      <c r="L18" s="60" t="str">
        <f>A18&amp;B18&amp;K18</f>
        <v>C010510OVH</v>
      </c>
      <c r="M18" s="61">
        <f>VLOOKUP(L18,act,3,0)</f>
        <v>1</v>
      </c>
      <c r="N18" s="62">
        <f>IF(H18="YEAR",J18,+M18*J18)</f>
        <v>7000</v>
      </c>
    </row>
    <row r="19" spans="1:14" x14ac:dyDescent="0.25">
      <c r="A19" s="18" t="s">
        <v>18</v>
      </c>
      <c r="B19" s="53" t="s">
        <v>76</v>
      </c>
      <c r="C19" s="54" t="s">
        <v>77</v>
      </c>
      <c r="D19" s="55" t="s">
        <v>32</v>
      </c>
      <c r="E19" s="56" t="s">
        <v>29</v>
      </c>
      <c r="F19" s="56" t="s">
        <v>73</v>
      </c>
      <c r="G19" s="57">
        <v>120000</v>
      </c>
      <c r="H19" s="56" t="s">
        <v>27</v>
      </c>
      <c r="I19" s="58">
        <v>200</v>
      </c>
      <c r="J19" s="59">
        <f t="shared" si="3"/>
        <v>24000000</v>
      </c>
      <c r="K19" s="56" t="s">
        <v>28</v>
      </c>
      <c r="L19" s="60" t="str">
        <f>A19&amp;B19&amp;K19</f>
        <v>C010510OVH</v>
      </c>
      <c r="M19" s="61">
        <f>VLOOKUP(L19,act,3,0)</f>
        <v>1</v>
      </c>
      <c r="N19" s="62">
        <f>IF(H19="YEAR",J19,+M19*J19)</f>
        <v>24000000</v>
      </c>
    </row>
    <row r="20" spans="1:14" x14ac:dyDescent="0.25">
      <c r="A20" s="18" t="s">
        <v>18</v>
      </c>
      <c r="B20" s="53" t="s">
        <v>76</v>
      </c>
      <c r="C20" s="54" t="s">
        <v>77</v>
      </c>
      <c r="D20" s="55" t="s">
        <v>32</v>
      </c>
      <c r="E20" s="56" t="s">
        <v>31</v>
      </c>
      <c r="F20" s="56" t="s">
        <v>73</v>
      </c>
      <c r="G20" s="63">
        <v>3</v>
      </c>
      <c r="H20" s="56" t="s">
        <v>27</v>
      </c>
      <c r="I20" s="58">
        <v>9000</v>
      </c>
      <c r="J20" s="59">
        <f t="shared" si="3"/>
        <v>27000</v>
      </c>
      <c r="K20" s="56" t="s">
        <v>28</v>
      </c>
      <c r="L20" s="60" t="str">
        <f>A20&amp;B20&amp;K20</f>
        <v>C010510OVH</v>
      </c>
      <c r="M20" s="61">
        <f>VLOOKUP(L20,act,3,0)</f>
        <v>1</v>
      </c>
      <c r="N20" s="62">
        <f>IF(H20="YEAR",J20,+M20*J20)</f>
        <v>27000</v>
      </c>
    </row>
    <row r="21" spans="1:14" x14ac:dyDescent="0.25">
      <c r="A21" s="18" t="s">
        <v>18</v>
      </c>
      <c r="B21" s="64"/>
      <c r="C21" s="65"/>
      <c r="D21" s="66"/>
      <c r="E21" s="67"/>
      <c r="F21" s="67"/>
      <c r="G21" s="68"/>
      <c r="H21" s="67"/>
      <c r="I21" s="67"/>
      <c r="J21" s="69"/>
      <c r="K21" s="67"/>
      <c r="L21" s="70"/>
      <c r="M21" s="71"/>
      <c r="N21" s="72"/>
    </row>
    <row r="22" spans="1:14" x14ac:dyDescent="0.25">
      <c r="A22" s="18" t="s">
        <v>18</v>
      </c>
      <c r="B22" s="44" t="s">
        <v>78</v>
      </c>
      <c r="C22" s="45" t="s">
        <v>79</v>
      </c>
      <c r="D22" s="73" t="s">
        <v>32</v>
      </c>
      <c r="E22" s="46" t="s">
        <v>22</v>
      </c>
      <c r="F22" s="46" t="s">
        <v>73</v>
      </c>
      <c r="G22" s="47">
        <f>400*12</f>
        <v>4800</v>
      </c>
      <c r="H22" s="46" t="s">
        <v>24</v>
      </c>
      <c r="I22" s="48">
        <v>200</v>
      </c>
      <c r="J22" s="49">
        <f>+G22*I22</f>
        <v>960000</v>
      </c>
      <c r="K22" s="46" t="s">
        <v>28</v>
      </c>
      <c r="L22" s="50" t="str">
        <f>A22&amp;B22&amp;K22</f>
        <v>C010530OVH</v>
      </c>
      <c r="M22" s="51">
        <f>VLOOKUP(L22,act,3,0)</f>
        <v>1</v>
      </c>
      <c r="N22" s="52">
        <f>IF(H22="YEAR",J22,+M22*J22)</f>
        <v>960000</v>
      </c>
    </row>
    <row r="23" spans="1:14" x14ac:dyDescent="0.25">
      <c r="A23" s="18" t="s">
        <v>18</v>
      </c>
      <c r="B23" s="53" t="s">
        <v>78</v>
      </c>
      <c r="C23" s="54" t="s">
        <v>79</v>
      </c>
      <c r="D23" s="74" t="s">
        <v>32</v>
      </c>
      <c r="E23" s="56" t="s">
        <v>25</v>
      </c>
      <c r="F23" s="56" t="s">
        <v>73</v>
      </c>
      <c r="G23" s="57">
        <v>1</v>
      </c>
      <c r="H23" s="56" t="s">
        <v>27</v>
      </c>
      <c r="I23" s="58">
        <v>3000</v>
      </c>
      <c r="J23" s="59">
        <f t="shared" ref="J23:J25" si="4">+G23*I23</f>
        <v>3000</v>
      </c>
      <c r="K23" s="56" t="s">
        <v>28</v>
      </c>
      <c r="L23" s="60" t="str">
        <f>A23&amp;B23&amp;K23</f>
        <v>C010530OVH</v>
      </c>
      <c r="M23" s="61">
        <f>VLOOKUP(L23,act,3,0)</f>
        <v>1</v>
      </c>
      <c r="N23" s="62">
        <f>IF(H23="YEAR",J23,+M23*J23)</f>
        <v>3000</v>
      </c>
    </row>
    <row r="24" spans="1:14" x14ac:dyDescent="0.25">
      <c r="A24" s="18" t="s">
        <v>18</v>
      </c>
      <c r="B24" s="53" t="s">
        <v>78</v>
      </c>
      <c r="C24" s="54" t="s">
        <v>79</v>
      </c>
      <c r="D24" s="74" t="s">
        <v>32</v>
      </c>
      <c r="E24" s="56" t="s">
        <v>29</v>
      </c>
      <c r="F24" s="56" t="s">
        <v>73</v>
      </c>
      <c r="G24" s="57">
        <v>1</v>
      </c>
      <c r="H24" s="56" t="s">
        <v>27</v>
      </c>
      <c r="I24" s="58">
        <v>4000</v>
      </c>
      <c r="J24" s="59">
        <f t="shared" si="4"/>
        <v>4000</v>
      </c>
      <c r="K24" s="56" t="s">
        <v>28</v>
      </c>
      <c r="L24" s="60" t="str">
        <f>A24&amp;B24&amp;K24</f>
        <v>C010530OVH</v>
      </c>
      <c r="M24" s="61">
        <f>VLOOKUP(L24,act,3,0)</f>
        <v>1</v>
      </c>
      <c r="N24" s="62">
        <f>IF(H24="YEAR",J24,+M24*J24)</f>
        <v>4000</v>
      </c>
    </row>
    <row r="25" spans="1:14" x14ac:dyDescent="0.25">
      <c r="A25" s="18" t="s">
        <v>18</v>
      </c>
      <c r="B25" s="53" t="s">
        <v>78</v>
      </c>
      <c r="C25" s="54" t="s">
        <v>79</v>
      </c>
      <c r="D25" s="74" t="s">
        <v>32</v>
      </c>
      <c r="E25" s="56" t="s">
        <v>31</v>
      </c>
      <c r="F25" s="56" t="s">
        <v>73</v>
      </c>
      <c r="G25" s="63">
        <v>4</v>
      </c>
      <c r="H25" s="56" t="s">
        <v>27</v>
      </c>
      <c r="I25" s="58">
        <v>6000</v>
      </c>
      <c r="J25" s="59">
        <f t="shared" si="4"/>
        <v>24000</v>
      </c>
      <c r="K25" s="56" t="s">
        <v>28</v>
      </c>
      <c r="L25" s="60" t="str">
        <f>A25&amp;B25&amp;K25</f>
        <v>C010530OVH</v>
      </c>
      <c r="M25" s="61">
        <f>VLOOKUP(L25,act,3,0)</f>
        <v>1</v>
      </c>
      <c r="N25" s="62">
        <f>IF(H25="YEAR",J25,+M25*J25)</f>
        <v>24000</v>
      </c>
    </row>
    <row r="26" spans="1:14" x14ac:dyDescent="0.25">
      <c r="A26" s="18" t="s">
        <v>18</v>
      </c>
      <c r="B26" s="64"/>
      <c r="C26" s="65"/>
      <c r="D26" s="75"/>
      <c r="E26" s="66"/>
      <c r="F26" s="66"/>
      <c r="G26" s="71"/>
      <c r="H26" s="66"/>
      <c r="I26" s="66"/>
      <c r="J26" s="66"/>
      <c r="K26" s="66"/>
      <c r="L26" s="66"/>
      <c r="M26" s="66"/>
      <c r="N26" s="72"/>
    </row>
    <row r="27" spans="1:14" x14ac:dyDescent="0.25">
      <c r="A27" s="18" t="s">
        <v>18</v>
      </c>
      <c r="B27" s="76" t="s">
        <v>80</v>
      </c>
      <c r="C27" s="77" t="s">
        <v>81</v>
      </c>
      <c r="D27" s="73" t="s">
        <v>32</v>
      </c>
      <c r="E27" s="46" t="s">
        <v>22</v>
      </c>
      <c r="F27" s="46" t="s">
        <v>73</v>
      </c>
      <c r="G27" s="47">
        <f>250*12</f>
        <v>3000</v>
      </c>
      <c r="H27" s="46" t="s">
        <v>24</v>
      </c>
      <c r="I27" s="48">
        <v>200</v>
      </c>
      <c r="J27" s="49">
        <f>+G27*I27</f>
        <v>600000</v>
      </c>
      <c r="K27" s="46" t="s">
        <v>28</v>
      </c>
      <c r="L27" s="50" t="str">
        <f>A27&amp;B27&amp;K27</f>
        <v>C010670OVH</v>
      </c>
      <c r="M27" s="51">
        <f>VLOOKUP(L27,act,3,0)</f>
        <v>1</v>
      </c>
      <c r="N27" s="52">
        <f>IF(H27="YEAR",J27,+M27*J27)</f>
        <v>600000</v>
      </c>
    </row>
    <row r="28" spans="1:14" x14ac:dyDescent="0.25">
      <c r="A28" s="18" t="s">
        <v>18</v>
      </c>
      <c r="B28" s="78" t="s">
        <v>80</v>
      </c>
      <c r="C28" s="79" t="s">
        <v>81</v>
      </c>
      <c r="D28" s="74" t="s">
        <v>32</v>
      </c>
      <c r="E28" s="56" t="s">
        <v>25</v>
      </c>
      <c r="F28" s="56" t="s">
        <v>73</v>
      </c>
      <c r="G28" s="57">
        <v>1</v>
      </c>
      <c r="H28" s="56" t="s">
        <v>27</v>
      </c>
      <c r="I28" s="58">
        <v>3000</v>
      </c>
      <c r="J28" s="59">
        <f t="shared" ref="J28:J30" si="5">+G28*I28</f>
        <v>3000</v>
      </c>
      <c r="K28" s="56" t="s">
        <v>28</v>
      </c>
      <c r="L28" s="60" t="str">
        <f>A28&amp;B28&amp;K28</f>
        <v>C010670OVH</v>
      </c>
      <c r="M28" s="61">
        <f>VLOOKUP(L28,act,3,0)</f>
        <v>1</v>
      </c>
      <c r="N28" s="62">
        <f>IF(H28="YEAR",J28,+M28*J28)</f>
        <v>3000</v>
      </c>
    </row>
    <row r="29" spans="1:14" x14ac:dyDescent="0.25">
      <c r="A29" s="18" t="s">
        <v>18</v>
      </c>
      <c r="B29" s="78" t="s">
        <v>80</v>
      </c>
      <c r="C29" s="79" t="s">
        <v>81</v>
      </c>
      <c r="D29" s="74" t="s">
        <v>32</v>
      </c>
      <c r="E29" s="56" t="s">
        <v>29</v>
      </c>
      <c r="F29" s="56" t="s">
        <v>73</v>
      </c>
      <c r="G29" s="57">
        <v>1</v>
      </c>
      <c r="H29" s="56" t="s">
        <v>27</v>
      </c>
      <c r="I29" s="58">
        <v>4000</v>
      </c>
      <c r="J29" s="59">
        <f t="shared" si="5"/>
        <v>4000</v>
      </c>
      <c r="K29" s="56" t="s">
        <v>28</v>
      </c>
      <c r="L29" s="60" t="str">
        <f>A29&amp;B29&amp;K29</f>
        <v>C010670OVH</v>
      </c>
      <c r="M29" s="61">
        <f>VLOOKUP(L29,act,3,0)</f>
        <v>1</v>
      </c>
      <c r="N29" s="62">
        <f>IF(H29="YEAR",J29,+M29*J29)</f>
        <v>4000</v>
      </c>
    </row>
    <row r="30" spans="1:14" x14ac:dyDescent="0.25">
      <c r="A30" s="18" t="s">
        <v>18</v>
      </c>
      <c r="B30" s="78" t="s">
        <v>80</v>
      </c>
      <c r="C30" s="79" t="s">
        <v>81</v>
      </c>
      <c r="D30" s="74" t="s">
        <v>32</v>
      </c>
      <c r="E30" s="56" t="s">
        <v>82</v>
      </c>
      <c r="F30" s="56" t="s">
        <v>73</v>
      </c>
      <c r="G30" s="63">
        <v>0.8</v>
      </c>
      <c r="H30" s="56" t="s">
        <v>27</v>
      </c>
      <c r="I30" s="58">
        <v>5000</v>
      </c>
      <c r="J30" s="59">
        <f t="shared" si="5"/>
        <v>4000</v>
      </c>
      <c r="K30" s="56" t="s">
        <v>28</v>
      </c>
      <c r="L30" s="60" t="str">
        <f>A30&amp;B30&amp;K30</f>
        <v>C010670OVH</v>
      </c>
      <c r="M30" s="61">
        <f>VLOOKUP(L30,act,3,0)</f>
        <v>1</v>
      </c>
      <c r="N30" s="62">
        <f>IF(H30="YEAR",J30,+M30*J30)</f>
        <v>4000</v>
      </c>
    </row>
    <row r="31" spans="1:14" x14ac:dyDescent="0.25">
      <c r="A31" s="18" t="s">
        <v>18</v>
      </c>
      <c r="B31" s="80"/>
      <c r="C31" s="81"/>
      <c r="D31" s="75"/>
      <c r="E31" s="66"/>
      <c r="F31" s="66"/>
      <c r="G31" s="71"/>
      <c r="H31" s="66"/>
      <c r="I31" s="66"/>
      <c r="J31" s="66"/>
      <c r="K31" s="66"/>
      <c r="L31" s="66"/>
      <c r="M31" s="66"/>
      <c r="N31" s="72"/>
    </row>
    <row r="32" spans="1:14" x14ac:dyDescent="0.25">
      <c r="A32" s="18" t="s">
        <v>18</v>
      </c>
      <c r="B32" s="76" t="s">
        <v>83</v>
      </c>
      <c r="C32" s="77" t="s">
        <v>84</v>
      </c>
      <c r="D32" s="73" t="s">
        <v>32</v>
      </c>
      <c r="E32" s="46" t="s">
        <v>22</v>
      </c>
      <c r="F32" s="46" t="s">
        <v>73</v>
      </c>
      <c r="G32" s="47">
        <f>1000*12</f>
        <v>12000</v>
      </c>
      <c r="H32" s="46" t="s">
        <v>24</v>
      </c>
      <c r="I32" s="48">
        <v>200</v>
      </c>
      <c r="J32" s="49">
        <f>+G32*I32</f>
        <v>2400000</v>
      </c>
      <c r="K32" s="46" t="s">
        <v>28</v>
      </c>
      <c r="L32" s="50" t="str">
        <f>A32&amp;B32&amp;K32</f>
        <v>C010685OVH</v>
      </c>
      <c r="M32" s="51">
        <f>VLOOKUP(L32,act,3,0)</f>
        <v>1</v>
      </c>
      <c r="N32" s="52">
        <f>IF(H32="YEAR",J32,+M32*J32)</f>
        <v>2400000</v>
      </c>
    </row>
    <row r="33" spans="1:14" x14ac:dyDescent="0.25">
      <c r="A33" s="18" t="s">
        <v>18</v>
      </c>
      <c r="B33" s="78" t="s">
        <v>83</v>
      </c>
      <c r="C33" s="79" t="s">
        <v>84</v>
      </c>
      <c r="D33" s="74" t="s">
        <v>32</v>
      </c>
      <c r="E33" s="56" t="s">
        <v>25</v>
      </c>
      <c r="F33" s="56" t="s">
        <v>73</v>
      </c>
      <c r="G33" s="57">
        <v>3000</v>
      </c>
      <c r="H33" s="56" t="s">
        <v>27</v>
      </c>
      <c r="I33" s="58">
        <v>3</v>
      </c>
      <c r="J33" s="59">
        <f t="shared" ref="J33:J35" si="6">+G33*I33</f>
        <v>9000</v>
      </c>
      <c r="K33" s="56" t="s">
        <v>28</v>
      </c>
      <c r="L33" s="60" t="str">
        <f>A33&amp;B33&amp;K33</f>
        <v>C010685OVH</v>
      </c>
      <c r="M33" s="61">
        <f>VLOOKUP(L33,act,3,0)</f>
        <v>1</v>
      </c>
      <c r="N33" s="62">
        <f>IF(H33="YEAR",J33,+M33*J33)</f>
        <v>9000</v>
      </c>
    </row>
    <row r="34" spans="1:14" x14ac:dyDescent="0.25">
      <c r="A34" s="18" t="s">
        <v>18</v>
      </c>
      <c r="B34" s="78" t="s">
        <v>83</v>
      </c>
      <c r="C34" s="79" t="s">
        <v>84</v>
      </c>
      <c r="D34" s="74" t="s">
        <v>32</v>
      </c>
      <c r="E34" s="56" t="s">
        <v>29</v>
      </c>
      <c r="F34" s="56" t="s">
        <v>73</v>
      </c>
      <c r="G34" s="57">
        <v>120000</v>
      </c>
      <c r="H34" s="56" t="s">
        <v>27</v>
      </c>
      <c r="I34" s="58">
        <v>20</v>
      </c>
      <c r="J34" s="59">
        <f t="shared" si="6"/>
        <v>2400000</v>
      </c>
      <c r="K34" s="56" t="s">
        <v>28</v>
      </c>
      <c r="L34" s="60" t="str">
        <f>A34&amp;B34&amp;K34</f>
        <v>C010685OVH</v>
      </c>
      <c r="M34" s="61">
        <f>VLOOKUP(L34,act,3,0)</f>
        <v>1</v>
      </c>
      <c r="N34" s="62">
        <f>IF(H34="YEAR",J34,+M34*J34)</f>
        <v>2400000</v>
      </c>
    </row>
    <row r="35" spans="1:14" x14ac:dyDescent="0.25">
      <c r="A35" s="18" t="s">
        <v>18</v>
      </c>
      <c r="B35" s="78" t="s">
        <v>83</v>
      </c>
      <c r="C35" s="79" t="s">
        <v>84</v>
      </c>
      <c r="D35" s="74" t="s">
        <v>32</v>
      </c>
      <c r="E35" s="56" t="s">
        <v>31</v>
      </c>
      <c r="F35" s="56" t="s">
        <v>73</v>
      </c>
      <c r="G35" s="63">
        <v>0.1</v>
      </c>
      <c r="H35" s="56" t="s">
        <v>27</v>
      </c>
      <c r="I35" s="58">
        <v>5000</v>
      </c>
      <c r="J35" s="59">
        <f t="shared" si="6"/>
        <v>500</v>
      </c>
      <c r="K35" s="56" t="s">
        <v>28</v>
      </c>
      <c r="L35" s="60" t="str">
        <f>A35&amp;B35&amp;K35</f>
        <v>C010685OVH</v>
      </c>
      <c r="M35" s="61">
        <f>VLOOKUP(L35,act,3,0)</f>
        <v>1</v>
      </c>
      <c r="N35" s="62">
        <f>IF(H35="YEAR",J35,+M35*J35)</f>
        <v>500</v>
      </c>
    </row>
    <row r="36" spans="1:14" x14ac:dyDescent="0.25">
      <c r="A36" s="18"/>
      <c r="B36" s="80"/>
      <c r="C36" s="81"/>
      <c r="D36" s="75"/>
      <c r="E36" s="66"/>
      <c r="F36" s="66"/>
      <c r="G36" s="71"/>
      <c r="H36" s="66"/>
      <c r="I36" s="66"/>
      <c r="J36" s="66"/>
      <c r="K36" s="66"/>
      <c r="L36" s="66"/>
      <c r="M36" s="66"/>
      <c r="N36" s="72"/>
    </row>
    <row r="37" spans="1:14" x14ac:dyDescent="0.25">
      <c r="A37" s="18" t="s">
        <v>18</v>
      </c>
      <c r="B37" s="76" t="s">
        <v>85</v>
      </c>
      <c r="C37" s="77" t="s">
        <v>86</v>
      </c>
      <c r="D37" s="73" t="s">
        <v>32</v>
      </c>
      <c r="E37" s="46" t="s">
        <v>22</v>
      </c>
      <c r="F37" s="46" t="s">
        <v>73</v>
      </c>
      <c r="G37" s="47">
        <v>0</v>
      </c>
      <c r="H37" s="46" t="s">
        <v>24</v>
      </c>
      <c r="I37" s="48">
        <v>3000</v>
      </c>
      <c r="J37" s="49">
        <f>+G37*I37</f>
        <v>0</v>
      </c>
      <c r="K37" s="46" t="s">
        <v>28</v>
      </c>
      <c r="L37" s="50" t="str">
        <f>A37&amp;B37&amp;K37</f>
        <v>C010690OVH</v>
      </c>
      <c r="M37" s="51">
        <f>VLOOKUP(L37,act,3,0)</f>
        <v>1</v>
      </c>
      <c r="N37" s="52">
        <f>IF(H37="YEAR",J37,+M37*J37)</f>
        <v>0</v>
      </c>
    </row>
    <row r="38" spans="1:14" x14ac:dyDescent="0.25">
      <c r="A38" s="18" t="s">
        <v>18</v>
      </c>
      <c r="B38" s="78" t="s">
        <v>85</v>
      </c>
      <c r="C38" s="79" t="s">
        <v>86</v>
      </c>
      <c r="D38" s="74" t="s">
        <v>32</v>
      </c>
      <c r="E38" s="56" t="s">
        <v>25</v>
      </c>
      <c r="F38" s="56" t="s">
        <v>73</v>
      </c>
      <c r="G38" s="57">
        <v>1</v>
      </c>
      <c r="H38" s="56" t="s">
        <v>27</v>
      </c>
      <c r="I38" s="58">
        <v>4000</v>
      </c>
      <c r="J38" s="59">
        <f t="shared" ref="J38:J40" si="7">+G38*I38</f>
        <v>4000</v>
      </c>
      <c r="K38" s="56" t="s">
        <v>28</v>
      </c>
      <c r="L38" s="60" t="str">
        <f>A38&amp;B38&amp;K38</f>
        <v>C010690OVH</v>
      </c>
      <c r="M38" s="61">
        <f>VLOOKUP(L38,act,3,0)</f>
        <v>1</v>
      </c>
      <c r="N38" s="62">
        <f>IF(H38="YEAR",J38,+M38*J38)</f>
        <v>4000</v>
      </c>
    </row>
    <row r="39" spans="1:14" x14ac:dyDescent="0.25">
      <c r="A39" s="18" t="s">
        <v>18</v>
      </c>
      <c r="B39" s="78" t="s">
        <v>85</v>
      </c>
      <c r="C39" s="79" t="s">
        <v>86</v>
      </c>
      <c r="D39" s="74" t="s">
        <v>32</v>
      </c>
      <c r="E39" s="56" t="s">
        <v>29</v>
      </c>
      <c r="F39" s="56" t="s">
        <v>73</v>
      </c>
      <c r="G39" s="57">
        <v>1</v>
      </c>
      <c r="H39" s="56" t="s">
        <v>27</v>
      </c>
      <c r="I39" s="58">
        <v>5000</v>
      </c>
      <c r="J39" s="59">
        <f t="shared" si="7"/>
        <v>5000</v>
      </c>
      <c r="K39" s="56" t="s">
        <v>28</v>
      </c>
      <c r="L39" s="60" t="str">
        <f>A39&amp;B39&amp;K39</f>
        <v>C010690OVH</v>
      </c>
      <c r="M39" s="61">
        <f>VLOOKUP(L39,act,3,0)</f>
        <v>1</v>
      </c>
      <c r="N39" s="62">
        <f>IF(H39="YEAR",J39,+M39*J39)</f>
        <v>5000</v>
      </c>
    </row>
    <row r="40" spans="1:14" x14ac:dyDescent="0.25">
      <c r="A40" s="18" t="s">
        <v>18</v>
      </c>
      <c r="B40" s="78" t="s">
        <v>85</v>
      </c>
      <c r="C40" s="79" t="s">
        <v>86</v>
      </c>
      <c r="D40" s="74" t="s">
        <v>32</v>
      </c>
      <c r="E40" s="56" t="s">
        <v>31</v>
      </c>
      <c r="F40" s="56" t="s">
        <v>73</v>
      </c>
      <c r="G40" s="57">
        <v>6</v>
      </c>
      <c r="H40" s="56" t="s">
        <v>27</v>
      </c>
      <c r="I40" s="58">
        <v>6000</v>
      </c>
      <c r="J40" s="59">
        <f t="shared" si="7"/>
        <v>36000</v>
      </c>
      <c r="K40" s="56" t="s">
        <v>28</v>
      </c>
      <c r="L40" s="60" t="str">
        <f>A40&amp;B40&amp;K40</f>
        <v>C010690OVH</v>
      </c>
      <c r="M40" s="61">
        <f>VLOOKUP(L40,act,3,0)</f>
        <v>1</v>
      </c>
      <c r="N40" s="62">
        <f>IF(H40="YEAR",J40,+M40*J40)</f>
        <v>36000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opLeftCell="D1" workbookViewId="0">
      <selection activeCell="D4" sqref="D4"/>
    </sheetView>
  </sheetViews>
  <sheetFormatPr defaultRowHeight="15" x14ac:dyDescent="0.25"/>
  <cols>
    <col min="3" max="3" width="27" bestFit="1" customWidth="1"/>
    <col min="4" max="4" width="22.42578125" bestFit="1" customWidth="1"/>
    <col min="5" max="5" width="12" bestFit="1" customWidth="1"/>
    <col min="6" max="6" width="13.28515625" bestFit="1" customWidth="1"/>
    <col min="7" max="7" width="11.140625" bestFit="1" customWidth="1"/>
    <col min="8" max="8" width="9" bestFit="1" customWidth="1"/>
    <col min="9" max="9" width="12.7109375" bestFit="1" customWidth="1"/>
    <col min="10" max="10" width="10.7109375" bestFit="1" customWidth="1"/>
    <col min="11" max="11" width="11.28515625" bestFit="1" customWidth="1"/>
  </cols>
  <sheetData>
    <row r="1" spans="1:11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</row>
    <row r="2" spans="1:11" x14ac:dyDescent="0.25">
      <c r="A2" s="35"/>
      <c r="B2" s="35"/>
      <c r="C2" s="35"/>
      <c r="D2" s="36" t="s">
        <v>96</v>
      </c>
      <c r="E2" s="36" t="s">
        <v>64</v>
      </c>
      <c r="F2" s="36" t="s">
        <v>65</v>
      </c>
      <c r="G2" s="36" t="s">
        <v>66</v>
      </c>
      <c r="H2" s="36" t="s">
        <v>67</v>
      </c>
      <c r="I2" s="36" t="s">
        <v>68</v>
      </c>
      <c r="J2" s="36" t="s">
        <v>69</v>
      </c>
      <c r="K2" s="36" t="s">
        <v>70</v>
      </c>
    </row>
    <row r="3" spans="1:11" x14ac:dyDescent="0.25">
      <c r="A3" s="30" t="s">
        <v>1</v>
      </c>
      <c r="B3" s="37" t="s">
        <v>2</v>
      </c>
      <c r="C3" s="30" t="s">
        <v>3</v>
      </c>
      <c r="D3" s="38">
        <v>350</v>
      </c>
      <c r="E3" s="38">
        <v>390</v>
      </c>
      <c r="F3" s="38">
        <v>400</v>
      </c>
      <c r="G3" s="38">
        <v>510</v>
      </c>
      <c r="H3" s="38">
        <v>530</v>
      </c>
      <c r="I3" s="38">
        <v>685</v>
      </c>
      <c r="J3" s="38">
        <v>690</v>
      </c>
      <c r="K3" s="38">
        <v>670</v>
      </c>
    </row>
    <row r="4" spans="1:11" x14ac:dyDescent="0.25">
      <c r="A4" s="18" t="s">
        <v>18</v>
      </c>
      <c r="B4" s="19" t="s">
        <v>19</v>
      </c>
      <c r="C4" s="33" t="s">
        <v>20</v>
      </c>
      <c r="D4" s="34"/>
      <c r="E4" s="34"/>
      <c r="F4" s="34">
        <v>0.1</v>
      </c>
      <c r="G4" s="34">
        <v>0.05</v>
      </c>
      <c r="H4" s="34">
        <v>0.2</v>
      </c>
      <c r="I4" s="34">
        <v>0.6</v>
      </c>
      <c r="J4" s="34">
        <v>0.25</v>
      </c>
      <c r="K4" s="34">
        <v>0.05</v>
      </c>
    </row>
    <row r="5" spans="1:11" x14ac:dyDescent="0.25">
      <c r="A5" s="18" t="s">
        <v>18</v>
      </c>
      <c r="B5" s="19" t="s">
        <v>41</v>
      </c>
      <c r="C5" s="33" t="s">
        <v>42</v>
      </c>
      <c r="D5" s="34">
        <v>1</v>
      </c>
      <c r="E5" s="34"/>
      <c r="F5" s="34"/>
      <c r="G5" s="34">
        <v>0.25</v>
      </c>
      <c r="H5" s="34">
        <v>0.5</v>
      </c>
      <c r="I5" s="34"/>
      <c r="J5" s="34"/>
      <c r="K5" s="34">
        <v>0.05</v>
      </c>
    </row>
    <row r="6" spans="1:11" x14ac:dyDescent="0.25">
      <c r="A6" s="18" t="s">
        <v>18</v>
      </c>
      <c r="B6" s="19" t="s">
        <v>43</v>
      </c>
      <c r="C6" s="33" t="s">
        <v>44</v>
      </c>
      <c r="D6" s="34"/>
      <c r="E6" s="34"/>
      <c r="F6" s="34"/>
      <c r="G6" s="34"/>
      <c r="H6" s="34"/>
      <c r="I6" s="34"/>
      <c r="J6" s="34">
        <v>0.5</v>
      </c>
      <c r="K6" s="34">
        <v>0.35</v>
      </c>
    </row>
    <row r="7" spans="1:11" x14ac:dyDescent="0.25">
      <c r="A7" s="18" t="s">
        <v>18</v>
      </c>
      <c r="B7" s="19" t="s">
        <v>45</v>
      </c>
      <c r="C7" s="33" t="s">
        <v>46</v>
      </c>
      <c r="D7" s="34"/>
      <c r="E7" s="34">
        <v>1</v>
      </c>
      <c r="F7" s="34">
        <v>0.9</v>
      </c>
      <c r="G7" s="34">
        <v>0.7</v>
      </c>
      <c r="H7" s="34">
        <v>0.3</v>
      </c>
      <c r="I7" s="34">
        <v>0.4</v>
      </c>
      <c r="J7" s="34">
        <v>0.25</v>
      </c>
      <c r="K7" s="34">
        <v>0.55000000000000004</v>
      </c>
    </row>
    <row r="10" spans="1:11" x14ac:dyDescent="0.25">
      <c r="D10" s="39">
        <f t="shared" ref="D10:K10" si="0">SUM(D4:D7)</f>
        <v>1</v>
      </c>
      <c r="E10" s="39">
        <f t="shared" si="0"/>
        <v>1</v>
      </c>
      <c r="F10" s="39">
        <f t="shared" si="0"/>
        <v>1</v>
      </c>
      <c r="G10" s="39">
        <f t="shared" si="0"/>
        <v>1</v>
      </c>
      <c r="H10" s="39">
        <f t="shared" si="0"/>
        <v>1</v>
      </c>
      <c r="I10" s="39">
        <f t="shared" si="0"/>
        <v>1</v>
      </c>
      <c r="J10" s="39">
        <f t="shared" si="0"/>
        <v>1</v>
      </c>
      <c r="K10" s="39">
        <f t="shared" si="0"/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13</vt:i4>
      </vt:variant>
    </vt:vector>
  </HeadingPairs>
  <TitlesOfParts>
    <vt:vector size="17" baseType="lpstr">
      <vt:lpstr>Activiteiten</vt:lpstr>
      <vt:lpstr>Kosttabel</vt:lpstr>
      <vt:lpstr>Primaire Kost</vt:lpstr>
      <vt:lpstr>Kostallocatie</vt:lpstr>
      <vt:lpstr>activi</vt:lpstr>
      <vt:lpstr>dag</vt:lpstr>
      <vt:lpstr>FACIL</vt:lpstr>
      <vt:lpstr>INTERNOUT</vt:lpstr>
      <vt:lpstr>INTERNTR</vt:lpstr>
      <vt:lpstr>INTERNTRANS</vt:lpstr>
      <vt:lpstr>KostAllo</vt:lpstr>
      <vt:lpstr>KWALI</vt:lpstr>
      <vt:lpstr>ONDERHOUD</vt:lpstr>
      <vt:lpstr>PRODALG</vt:lpstr>
      <vt:lpstr>RECEPTIEG</vt:lpstr>
      <vt:lpstr>tweepl</vt:lpstr>
      <vt:lpstr>WV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Maxime Goeminne</dc:creator>
  <cp:lastModifiedBy>Maxime Goeminne</cp:lastModifiedBy>
  <dcterms:created xsi:type="dcterms:W3CDTF">2016-09-28T11:07:08Z</dcterms:created>
  <dcterms:modified xsi:type="dcterms:W3CDTF">2016-09-28T13:16:31Z</dcterms:modified>
</cp:coreProperties>
</file>