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n schelling\Downloads\"/>
    </mc:Choice>
  </mc:AlternateContent>
  <bookViews>
    <workbookView xWindow="0" yWindow="0" windowWidth="18585" windowHeight="14115"/>
  </bookViews>
  <sheets>
    <sheet name="2017 ploeg 1" sheetId="2" r:id="rId1"/>
  </sheets>
  <externalReferences>
    <externalReference r:id="rId2"/>
    <externalReference r:id="rId3"/>
    <externalReference r:id="rId4"/>
  </externalReferences>
  <definedNames>
    <definedName name="afdeling">'[1]reiskosten decl.'!$AC$3:$AC$10</definedName>
    <definedName name="_xlnm.Print_Area" localSheetId="0">'2017 ploeg 1'!$B$2:$AI$55</definedName>
    <definedName name="bb" comment="bb" localSheetId="0">#REF!</definedName>
    <definedName name="bb" comment="bb">'[2]funcie blokken (2)'!#REF!</definedName>
    <definedName name="dienst" localSheetId="0">'[3]-'!#REF!</definedName>
    <definedName name="dienst">'[3]-'!#REF!</definedName>
    <definedName name="extra">'[3]-'!$C$2:$C$14</definedName>
    <definedName name="extrainkomsten" localSheetId="0">#REF!</definedName>
    <definedName name="extrainkomsten">#REF!</definedName>
    <definedName name="extrauitgave" localSheetId="0">#REF!</definedName>
    <definedName name="extrauitgave">#REF!</definedName>
    <definedName name="feestdag">'[3]-'!$E$2:$E$14</definedName>
    <definedName name="kkll" localSheetId="0">#REF!</definedName>
    <definedName name="kkll">'[2]funcie blokken (2)'!#REF!</definedName>
    <definedName name="maand" localSheetId="0">#REF!</definedName>
    <definedName name="maand">#REF!</definedName>
    <definedName name="Naam" localSheetId="0">#REF!</definedName>
    <definedName name="Naam">#REF!</definedName>
    <definedName name="naar" localSheetId="0">#REF!</definedName>
    <definedName name="naar">#REF!</definedName>
    <definedName name="normaal">'[3]-'!$A$2:$A$14</definedName>
    <definedName name="onvoorziene" localSheetId="0">#REF!</definedName>
    <definedName name="onvoorziene">[2]financieel!#REF!</definedName>
    <definedName name="Onvoorziene_lasten" localSheetId="0">#REF!</definedName>
    <definedName name="Onvoorziene_lasten">[2]financieel!#REF!</definedName>
    <definedName name="Onvoorzienelasten" localSheetId="0">#REF!</definedName>
    <definedName name="Onvoorzienelasten">[2]financieel!#REF!</definedName>
    <definedName name="ooo" localSheetId="0">#REF!</definedName>
    <definedName name="ooo">[2]financieel!#REF!</definedName>
    <definedName name="periodevanuitbetaling" localSheetId="0">'[3]-'!#REF!</definedName>
    <definedName name="periodevanuitbetaling">'[3]-'!#REF!</definedName>
    <definedName name="ploeg">'[1]reiskosten decl.'!$AD$3:$AD$8</definedName>
    <definedName name="reden" localSheetId="0">#REF!</definedName>
    <definedName name="reden">#REF!</definedName>
    <definedName name="rossum" localSheetId="0">#REF!</definedName>
    <definedName name="rossum">#REF!</definedName>
    <definedName name="tenbehoeve" localSheetId="0">#REF!</definedName>
    <definedName name="tenbehoeve">#REF!</definedName>
    <definedName name="van" localSheetId="0">#REF!</definedName>
    <definedName name="van">#REF!</definedName>
    <definedName name="vergoeding" localSheetId="0">#REF!</definedName>
    <definedName name="vergoeding">#REF!</definedName>
    <definedName name="wwerk" localSheetId="0">#REF!</definedName>
    <definedName name="wwerk">#REF!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2" l="1"/>
  <c r="P9" i="2" s="1"/>
  <c r="P10" i="2" s="1"/>
  <c r="N9" i="2"/>
  <c r="N10" i="2" s="1"/>
  <c r="B15" i="2"/>
  <c r="D15" i="2"/>
  <c r="BB5" i="2" s="1"/>
  <c r="F15" i="2"/>
  <c r="R5" i="2" s="1"/>
  <c r="H15" i="2"/>
  <c r="R6" i="2" s="1"/>
  <c r="J15" i="2"/>
  <c r="R7" i="2" s="1"/>
  <c r="L15" i="2"/>
  <c r="R8" i="2" s="1"/>
  <c r="N15" i="2"/>
  <c r="P15" i="2"/>
  <c r="R15" i="2"/>
  <c r="W15" i="2"/>
  <c r="Y15" i="2"/>
  <c r="AA15" i="2"/>
  <c r="AC15" i="2"/>
  <c r="AL20" i="2"/>
  <c r="AM20" i="2"/>
  <c r="AN20" i="2"/>
  <c r="AO20" i="2"/>
  <c r="AX20" i="2" s="1"/>
  <c r="AP20" i="2"/>
  <c r="AY20" i="2" s="1"/>
  <c r="AQ20" i="2"/>
  <c r="AZ20" i="2" s="1"/>
  <c r="AR20" i="2"/>
  <c r="AS20" i="2"/>
  <c r="AT20" i="2"/>
  <c r="AV20" i="2"/>
  <c r="BB20" i="2"/>
  <c r="BB21" i="2"/>
  <c r="BB22" i="2"/>
  <c r="BE21" i="2" s="1"/>
  <c r="AL23" i="2"/>
  <c r="AM23" i="2"/>
  <c r="AN23" i="2"/>
  <c r="AO23" i="2"/>
  <c r="AP23" i="2"/>
  <c r="AQ23" i="2"/>
  <c r="AR23" i="2"/>
  <c r="AS23" i="2"/>
  <c r="AT23" i="2"/>
  <c r="BB23" i="2"/>
  <c r="BE24" i="2" s="1"/>
  <c r="BB24" i="2"/>
  <c r="BB25" i="2"/>
  <c r="AL26" i="2"/>
  <c r="AM26" i="2"/>
  <c r="AN26" i="2"/>
  <c r="AO26" i="2"/>
  <c r="AP26" i="2"/>
  <c r="AQ26" i="2"/>
  <c r="AR26" i="2"/>
  <c r="AS26" i="2"/>
  <c r="AT26" i="2"/>
  <c r="BB26" i="2"/>
  <c r="BE27" i="2" s="1"/>
  <c r="BB27" i="2"/>
  <c r="BB28" i="2"/>
  <c r="AL29" i="2"/>
  <c r="AM29" i="2"/>
  <c r="AN29" i="2"/>
  <c r="AO29" i="2"/>
  <c r="AP29" i="2"/>
  <c r="AQ29" i="2"/>
  <c r="AR29" i="2"/>
  <c r="AS29" i="2"/>
  <c r="AT29" i="2"/>
  <c r="BB29" i="2"/>
  <c r="BB30" i="2"/>
  <c r="BE30" i="2" s="1"/>
  <c r="BB31" i="2"/>
  <c r="AL32" i="2"/>
  <c r="AM32" i="2"/>
  <c r="AN32" i="2"/>
  <c r="AO32" i="2"/>
  <c r="AP32" i="2"/>
  <c r="AQ32" i="2"/>
  <c r="AR32" i="2"/>
  <c r="AS32" i="2"/>
  <c r="AT32" i="2"/>
  <c r="BB32" i="2"/>
  <c r="BB33" i="2"/>
  <c r="BB34" i="2"/>
  <c r="BE33" i="2" s="1"/>
  <c r="AL35" i="2"/>
  <c r="AM35" i="2"/>
  <c r="AN35" i="2"/>
  <c r="AO35" i="2"/>
  <c r="AP35" i="2"/>
  <c r="AQ35" i="2"/>
  <c r="AR35" i="2"/>
  <c r="AS35" i="2"/>
  <c r="AT35" i="2"/>
  <c r="BB35" i="2"/>
  <c r="BE36" i="2" s="1"/>
  <c r="BB36" i="2"/>
  <c r="BB37" i="2"/>
  <c r="AL38" i="2"/>
  <c r="AM38" i="2"/>
  <c r="AN38" i="2"/>
  <c r="AO38" i="2"/>
  <c r="AP38" i="2"/>
  <c r="AQ38" i="2"/>
  <c r="AR38" i="2"/>
  <c r="AS38" i="2"/>
  <c r="AT38" i="2"/>
  <c r="BB38" i="2"/>
  <c r="BE39" i="2" s="1"/>
  <c r="BB39" i="2"/>
  <c r="BB40" i="2"/>
  <c r="AL41" i="2"/>
  <c r="AM41" i="2"/>
  <c r="AN41" i="2"/>
  <c r="AO41" i="2"/>
  <c r="AP41" i="2"/>
  <c r="AQ41" i="2"/>
  <c r="AR41" i="2"/>
  <c r="AS41" i="2"/>
  <c r="AT41" i="2"/>
  <c r="BB41" i="2"/>
  <c r="BB42" i="2"/>
  <c r="BE42" i="2"/>
  <c r="BB43" i="2"/>
  <c r="AL44" i="2"/>
  <c r="AM44" i="2"/>
  <c r="AN44" i="2"/>
  <c r="AO44" i="2"/>
  <c r="AP44" i="2"/>
  <c r="AQ44" i="2"/>
  <c r="AR44" i="2"/>
  <c r="AS44" i="2"/>
  <c r="AT44" i="2"/>
  <c r="BB44" i="2"/>
  <c r="BB45" i="2"/>
  <c r="BB46" i="2"/>
  <c r="BE45" i="2" s="1"/>
  <c r="AL47" i="2"/>
  <c r="AM47" i="2"/>
  <c r="AN47" i="2"/>
  <c r="AO47" i="2"/>
  <c r="AP47" i="2"/>
  <c r="AQ47" i="2"/>
  <c r="AR47" i="2"/>
  <c r="AS47" i="2"/>
  <c r="AT47" i="2"/>
  <c r="BB47" i="2"/>
  <c r="BE48" i="2" s="1"/>
  <c r="BB48" i="2"/>
  <c r="BB49" i="2"/>
  <c r="AL50" i="2"/>
  <c r="AM50" i="2"/>
  <c r="AN50" i="2"/>
  <c r="AO50" i="2"/>
  <c r="AP50" i="2"/>
  <c r="AQ50" i="2"/>
  <c r="AR50" i="2"/>
  <c r="AS50" i="2"/>
  <c r="AT50" i="2"/>
  <c r="BB50" i="2"/>
  <c r="BE51" i="2" s="1"/>
  <c r="BB51" i="2"/>
  <c r="BB52" i="2"/>
  <c r="AL53" i="2"/>
  <c r="AM53" i="2"/>
  <c r="AN53" i="2"/>
  <c r="AO53" i="2"/>
  <c r="AP53" i="2"/>
  <c r="AQ53" i="2"/>
  <c r="AR53" i="2"/>
  <c r="AS53" i="2"/>
  <c r="AT53" i="2"/>
  <c r="BB53" i="2"/>
  <c r="BB54" i="2"/>
  <c r="BE54" i="2"/>
  <c r="BB55" i="2"/>
  <c r="AZ23" i="2" l="1"/>
  <c r="AZ26" i="2" s="1"/>
  <c r="AZ29" i="2" s="1"/>
  <c r="AZ32" i="2" s="1"/>
  <c r="AZ35" i="2" s="1"/>
  <c r="AZ38" i="2" s="1"/>
  <c r="AZ41" i="2" s="1"/>
  <c r="AZ44" i="2" s="1"/>
  <c r="AZ47" i="2" s="1"/>
  <c r="AZ50" i="2" s="1"/>
  <c r="AZ53" i="2" s="1"/>
  <c r="AX23" i="2"/>
  <c r="AX26" i="2" s="1"/>
  <c r="AX29" i="2" s="1"/>
  <c r="AX32" i="2" s="1"/>
  <c r="AX35" i="2" s="1"/>
  <c r="AX38" i="2" s="1"/>
  <c r="AX41" i="2" s="1"/>
  <c r="AX44" i="2" s="1"/>
  <c r="AX47" i="2" s="1"/>
  <c r="AX50" i="2" s="1"/>
  <c r="AX53" i="2" s="1"/>
  <c r="AV23" i="2"/>
  <c r="AV26" i="2" s="1"/>
  <c r="AV29" i="2" s="1"/>
  <c r="AV32" i="2" s="1"/>
  <c r="AV35" i="2" s="1"/>
  <c r="AV38" i="2" s="1"/>
  <c r="AV41" i="2" s="1"/>
  <c r="AV44" i="2" s="1"/>
  <c r="AV47" i="2" s="1"/>
  <c r="AV50" i="2" s="1"/>
  <c r="AV53" i="2" s="1"/>
  <c r="AU20" i="2"/>
  <c r="AU23" i="2" s="1"/>
  <c r="AU26" i="2" s="1"/>
  <c r="AU29" i="2" s="1"/>
  <c r="AW20" i="2"/>
  <c r="AW23" i="2" s="1"/>
  <c r="AW26" i="2" s="1"/>
  <c r="AW29" i="2" s="1"/>
  <c r="AW32" i="2" s="1"/>
  <c r="AW35" i="2" s="1"/>
  <c r="AW38" i="2" s="1"/>
  <c r="AW41" i="2" s="1"/>
  <c r="AW44" i="2" s="1"/>
  <c r="AW47" i="2" s="1"/>
  <c r="AW50" i="2" s="1"/>
  <c r="AW53" i="2" s="1"/>
  <c r="R4" i="2"/>
  <c r="BB6" i="2"/>
  <c r="AY23" i="2"/>
  <c r="AY26" i="2" s="1"/>
  <c r="AY29" i="2" s="1"/>
  <c r="AY32" i="2" s="1"/>
  <c r="AY35" i="2" s="1"/>
  <c r="AY38" i="2" s="1"/>
  <c r="AY41" i="2" s="1"/>
  <c r="AY44" i="2" s="1"/>
  <c r="AY47" i="2" s="1"/>
  <c r="AY50" i="2" s="1"/>
  <c r="AY53" i="2" s="1"/>
  <c r="R3" i="2"/>
  <c r="AU6" i="2"/>
  <c r="BA5" i="2" s="1"/>
  <c r="AU32" i="2" l="1"/>
  <c r="AU35" i="2" s="1"/>
  <c r="AU38" i="2" s="1"/>
  <c r="AU41" i="2" s="1"/>
  <c r="AU44" i="2" s="1"/>
  <c r="AU47" i="2" s="1"/>
  <c r="AU50" i="2" s="1"/>
  <c r="AU53" i="2" s="1"/>
  <c r="R9" i="2"/>
  <c r="R10" i="2" s="1"/>
  <c r="AU5" i="2"/>
  <c r="BA4" i="2" s="1"/>
  <c r="AU4" i="2"/>
  <c r="BA3" i="2" s="1"/>
</calcChain>
</file>

<file path=xl/comments1.xml><?xml version="1.0" encoding="utf-8"?>
<comments xmlns="http://schemas.openxmlformats.org/spreadsheetml/2006/main">
  <authors>
    <author>Jan Schelling</author>
    <author>jan schelling</author>
  </authors>
  <commentList>
    <comment ref="J3" authorId="0" shapeId="0">
      <text>
        <r>
          <rPr>
            <b/>
            <sz val="9"/>
            <color indexed="81"/>
            <rFont val="Courier New"/>
            <family val="3"/>
          </rPr>
          <t>u heeft recht op 23 dagen / 172,50 uren
De halve verlofdagen worden hier automatisch verwerkt
Bij deze dagen / uren moet je de langdurig dienstverband dagen / uren erbij optellen.
Het aantal extra vakantie dagen / uren is als volgt samengesteld:
Duur dienstverband of  Leeftijd
Bij 10 jaar dienstverband 1  dag   /  7,50 uren (totaal 180,00 uren)         
Bij 20 jaar dienstverband 2  dagen / 15,00 uren (totaal 187,50 uren)                
Bij 30 jaar dienstverband 3  dagen / 22,50 uren (totaal 195,00 uren)                
OF
bij een leeftijd van    45 jaar  1 dag   /  7,50 uren (totaal 180,00 uren)                            
                        50 jaar  2 dagen / 15,00 uren (totaal 187,50 uren)
                        55 jaar  3 dagen / 22,50 uren (totaal 195,00 uren)</t>
        </r>
        <r>
          <rPr>
            <b/>
            <sz val="9"/>
            <color indexed="81"/>
            <rFont val="Tahoma"/>
            <family val="2"/>
          </rPr>
          <t xml:space="preserve">
</t>
        </r>
      </text>
    </comment>
    <comment ref="J5" authorId="0" shapeId="0">
      <text>
        <r>
          <rPr>
            <b/>
            <sz val="9"/>
            <color indexed="81"/>
            <rFont val="Tahoma"/>
            <family val="2"/>
          </rPr>
          <t>deze optie is voor de dagdienst</t>
        </r>
        <r>
          <rPr>
            <sz val="9"/>
            <color indexed="81"/>
            <rFont val="Tahoma"/>
            <family val="2"/>
          </rPr>
          <t xml:space="preserve">
9 adv dagen / 67,50 uren</t>
        </r>
      </text>
    </comment>
    <comment ref="J6" authorId="0" shapeId="0">
      <text>
        <r>
          <rPr>
            <b/>
            <sz val="9"/>
            <color indexed="81"/>
            <rFont val="Courier New"/>
            <family val="3"/>
          </rPr>
          <t>Werknemers van 60 jaar en ouder kunnen op hun verzoek in aanmerking komen voor dagen / uren vrijaf op basis van:</t>
        </r>
        <r>
          <rPr>
            <b/>
            <sz val="9"/>
            <color indexed="81"/>
            <rFont val="Tahoma"/>
            <family val="2"/>
          </rPr>
          <t xml:space="preserve">
</t>
        </r>
        <r>
          <rPr>
            <b/>
            <sz val="9"/>
            <color indexed="81"/>
            <rFont val="Courier New"/>
            <family val="3"/>
          </rPr>
          <t xml:space="preserve">60 jaar - 11 dagen /  82,50 uren
61 jaar - 15 dagen / 112,50 uren
62 jaar - 15 dagen / 112,50 uren 
63 jaar - 15 dagen / 112,50 uren
64 jaar - 15 dagen / 112,50 uren
Nieuwe medewerkers hebben met ingang van 1 januari 2014 vanaf de datum van indiensttreding tot datum uit dienst een opbouw van twee levensfasedagen / uren per jaar. 
Zij hebben geen aanspraak op de bestaande regeling (90% dagen). </t>
        </r>
        <r>
          <rPr>
            <b/>
            <sz val="9"/>
            <color indexed="81"/>
            <rFont val="Tahoma"/>
            <family val="2"/>
          </rPr>
          <t xml:space="preserve">
</t>
        </r>
        <r>
          <rPr>
            <sz val="9"/>
            <color indexed="81"/>
            <rFont val="Tahoma"/>
            <family val="2"/>
          </rPr>
          <t xml:space="preserve">
</t>
        </r>
      </text>
    </comment>
    <comment ref="J7" authorId="0" shapeId="0">
      <text>
        <r>
          <rPr>
            <b/>
            <sz val="9"/>
            <color indexed="81"/>
            <rFont val="Courier New"/>
            <family val="3"/>
          </rPr>
          <t xml:space="preserve">Correctiedagen 4 dagen / 30,00 uren
Aan de werknemers, werkzaam volgens het vol continuschema (5 ploegendienst), zullen per kalenderjaar vier correctiedagen of 30,00 uren worden toegekend, die naar keuze van de werknemer in tijd of in geld kunnen worden opgenomen. </t>
        </r>
        <r>
          <rPr>
            <sz val="9"/>
            <color indexed="81"/>
            <rFont val="Tahoma"/>
            <family val="2"/>
          </rPr>
          <t xml:space="preserve">
</t>
        </r>
      </text>
    </comment>
    <comment ref="J8" authorId="0" shapeId="0">
      <text>
        <r>
          <rPr>
            <b/>
            <sz val="9"/>
            <color indexed="81"/>
            <rFont val="Courier New"/>
            <family val="3"/>
          </rPr>
          <t xml:space="preserve">
   bij geboortejaar - krijgt u .....levensfasedagen / uren
              1960  -  7,2 / 54,00 uren
              1961  -  6,2 / 46,50 uren
              1962  -  5,4 / 40,50 uren
              1963  -  4,8 / 36,00 uren
              1964  -  4,3 / 32,25 uren
              1965  -  3,9 / 29,25 uren
              1966  -  3,6 / 27,00 uren
              1967  -  3,3 / 24,75 uren
              1968  -  3,1 / 23,25 uren
              1969  -  2,9 / 21,75 uren
              1970  -  2,7 / 20,25 uren
              1971  -  2,5 / 18,75 uren
              1972  -  2,4 / 18,00 uren
              1973  -  2,3 / 17,25 uren
              1974  -  2,2 / 16,50 uren
              1975  -  2,1 / 15,75 uren
              1976  -  2,0 / 15,00 uren
              1977  -  1,9 / 14,25 uren
              1978  -  1,8 / 13,50 uren
              1979  -  1,7 / 12,75 uren
              1980  -  1,7 / 12,75 uren
              1981  -  1,6 / 12,00 uren
              1982  -  1,5 / 11,25 uren
              1983  -  1,5 / 11,25 uren
              1984  -  1,4 / 10,50 uren
              1985  -  1,4 / 10,50 uren
              1986  -  1,4 / 10,50 uren
              1987  -  1,3 /  9,75 uren
              1988  -  1,3 /  9,75 uren
              1989  -  1,2 /  9,00 uren
              1990  -  1,2 /  9,00 uren
              1991  -  1,2 /  9,00 uren
              1992  -  1,1 /  8,25 uren</t>
        </r>
        <r>
          <rPr>
            <b/>
            <sz val="9"/>
            <color indexed="81"/>
            <rFont val="Tahoma"/>
            <family val="2"/>
          </rPr>
          <t xml:space="preserve">
</t>
        </r>
        <r>
          <rPr>
            <sz val="9"/>
            <color indexed="81"/>
            <rFont val="Tahoma"/>
            <family val="2"/>
          </rPr>
          <t xml:space="preserve">
</t>
        </r>
      </text>
    </comment>
    <comment ref="D14" authorId="1" shapeId="0">
      <text>
        <r>
          <rPr>
            <b/>
            <sz val="9"/>
            <color indexed="81"/>
            <rFont val="Tahoma"/>
            <family val="2"/>
          </rPr>
          <t>Bij het invullen van tijd voor tijd , ga in het midden van de desbetreffende dag staan .          
Als  je op  die dag tvt heb verdient tik dan in bijvoorbeeld 7.5 (gevolgd door enter)          
Als je tvt opgenomen heb , tik dan bijvoorbeeld -7.5 (gevolgd door enter)          
Bij het tegoeden overzicht worden dan de gegevens verwerkt.</t>
        </r>
        <r>
          <rPr>
            <sz val="9"/>
            <color indexed="81"/>
            <rFont val="Tahoma"/>
            <family val="2"/>
          </rPr>
          <t xml:space="preserve">
</t>
        </r>
      </text>
    </comment>
    <comment ref="W14" authorId="1" shapeId="0">
      <text>
        <r>
          <rPr>
            <b/>
            <sz val="9"/>
            <color indexed="81"/>
            <rFont val="Tahoma"/>
            <family val="2"/>
          </rPr>
          <t>overwerk percentage bij doorstaan</t>
        </r>
        <r>
          <rPr>
            <sz val="9"/>
            <color indexed="81"/>
            <rFont val="Tahoma"/>
            <family val="2"/>
          </rPr>
          <t xml:space="preserve">
</t>
        </r>
      </text>
    </comment>
    <comment ref="Y14" authorId="1" shapeId="0">
      <text>
        <r>
          <rPr>
            <sz val="9"/>
            <color indexed="81"/>
            <rFont val="Tahoma"/>
            <family val="2"/>
          </rPr>
          <t>bij overwerk zaterdagnacht en zondagnacht
wordt het o.w.percentage 1,4 %</t>
        </r>
      </text>
    </comment>
    <comment ref="AA14" authorId="1" shapeId="0">
      <text>
        <r>
          <rPr>
            <b/>
            <sz val="9"/>
            <color indexed="81"/>
            <rFont val="Tahoma"/>
            <family val="2"/>
          </rPr>
          <t>overwerk percentage feestdag</t>
        </r>
        <r>
          <rPr>
            <sz val="9"/>
            <color indexed="81"/>
            <rFont val="Tahoma"/>
            <family val="2"/>
          </rPr>
          <t xml:space="preserve">
</t>
        </r>
      </text>
    </comment>
  </commentList>
</comments>
</file>

<file path=xl/sharedStrings.xml><?xml version="1.0" encoding="utf-8"?>
<sst xmlns="http://schemas.openxmlformats.org/spreadsheetml/2006/main" count="773" uniqueCount="119">
  <si>
    <t>middag diensten</t>
  </si>
  <si>
    <t>n</t>
  </si>
  <si>
    <t>o</t>
  </si>
  <si>
    <t>m</t>
  </si>
  <si>
    <t>diensten totaal</t>
  </si>
  <si>
    <t>ochtend diensten</t>
  </si>
  <si>
    <t>p</t>
  </si>
  <si>
    <t>nacht diensten</t>
  </si>
  <si>
    <t>December</t>
  </si>
  <si>
    <t>zo</t>
  </si>
  <si>
    <t>za</t>
  </si>
  <si>
    <t>vr</t>
  </si>
  <si>
    <t>do</t>
  </si>
  <si>
    <t>wo</t>
  </si>
  <si>
    <t>di</t>
  </si>
  <si>
    <t>ma</t>
  </si>
  <si>
    <t>nachtdiensten</t>
  </si>
  <si>
    <t>November</t>
  </si>
  <si>
    <t>Oktober</t>
  </si>
  <si>
    <t>September</t>
  </si>
  <si>
    <t>Augustus</t>
  </si>
  <si>
    <t>Juli</t>
  </si>
  <si>
    <t>Juni</t>
  </si>
  <si>
    <t>Mei</t>
  </si>
  <si>
    <t>April</t>
  </si>
  <si>
    <t>Maart</t>
  </si>
  <si>
    <t>Februari</t>
  </si>
  <si>
    <t>Januari</t>
  </si>
  <si>
    <t>toets -K-</t>
  </si>
  <si>
    <t>toets -E-</t>
  </si>
  <si>
    <t>toets -F-</t>
  </si>
  <si>
    <t>toets -P-</t>
  </si>
  <si>
    <t>toets -T-</t>
  </si>
  <si>
    <t>toets -X-</t>
  </si>
  <si>
    <t>toets -U-</t>
  </si>
  <si>
    <t>toets -B-</t>
  </si>
  <si>
    <t>toets -Z-</t>
  </si>
  <si>
    <t>toets -H-</t>
  </si>
  <si>
    <t>toets -G-</t>
  </si>
  <si>
    <t>toets -C-</t>
  </si>
  <si>
    <t>toets -A-</t>
  </si>
  <si>
    <t>toets -R-</t>
  </si>
  <si>
    <t>+ of - waarde</t>
  </si>
  <si>
    <t>toets -S-</t>
  </si>
  <si>
    <t>vrije tekst</t>
  </si>
  <si>
    <t>Uren</t>
  </si>
  <si>
    <t>feestdag</t>
  </si>
  <si>
    <t>overwerk</t>
  </si>
  <si>
    <t>bijzonder verlof</t>
  </si>
  <si>
    <t>Ziek</t>
  </si>
  <si>
    <t>halve VAKV</t>
  </si>
  <si>
    <t>levensfase</t>
  </si>
  <si>
    <t>CorDa</t>
  </si>
  <si>
    <t>90prD</t>
  </si>
  <si>
    <t>ADV</t>
  </si>
  <si>
    <t>TvT</t>
  </si>
  <si>
    <t>VAKV</t>
  </si>
  <si>
    <t>Levensfase uren</t>
  </si>
  <si>
    <t>Correctie uren</t>
  </si>
  <si>
    <t>Verlof 90% uren</t>
  </si>
  <si>
    <t>Tijd voor Tijd uren</t>
  </si>
  <si>
    <t>Vakantie verlof uren</t>
  </si>
  <si>
    <t>halve verlofdag</t>
  </si>
  <si>
    <t>Levensfasedag</t>
  </si>
  <si>
    <t>Verlof correctie dagen</t>
  </si>
  <si>
    <t>Verlof 90% dagen</t>
  </si>
  <si>
    <t>ADV dagen</t>
  </si>
  <si>
    <t>Verlof Tijd voor Tijd</t>
  </si>
  <si>
    <t>Vakantieverlof (snipperdag)</t>
  </si>
  <si>
    <t>Opgenomen per maand</t>
  </si>
  <si>
    <t>23-12 / 7-1-18</t>
  </si>
  <si>
    <t>Kerstvakantie</t>
  </si>
  <si>
    <t>25-26 dec.</t>
  </si>
  <si>
    <t>Kerstmis</t>
  </si>
  <si>
    <t>……</t>
  </si>
  <si>
    <t>Mannummer :</t>
  </si>
  <si>
    <t>--- totalen per maand ---</t>
  </si>
  <si>
    <t>4-5 juni</t>
  </si>
  <si>
    <t>Pinksteren</t>
  </si>
  <si>
    <r>
      <t xml:space="preserve">in </t>
    </r>
    <r>
      <rPr>
        <b/>
        <sz val="8"/>
        <color theme="1"/>
        <rFont val="Calibri"/>
        <family val="2"/>
        <scheme val="minor"/>
      </rPr>
      <t>uren</t>
    </r>
  </si>
  <si>
    <t>Totalen :</t>
  </si>
  <si>
    <t>---------------- Totalen -----------</t>
  </si>
  <si>
    <t>8-7     /  20-8</t>
  </si>
  <si>
    <t>Zomervakantie</t>
  </si>
  <si>
    <t>25 mei</t>
  </si>
  <si>
    <t>Hemelvaartsdag</t>
  </si>
  <si>
    <r>
      <t xml:space="preserve">diensten </t>
    </r>
    <r>
      <rPr>
        <b/>
        <sz val="7"/>
        <rFont val="Tahoma"/>
        <family val="2"/>
      </rPr>
      <t>niet gewerkt</t>
    </r>
  </si>
  <si>
    <t>22-4   /  30-4</t>
  </si>
  <si>
    <t>Meivakantie</t>
  </si>
  <si>
    <t>26 mrt - 29 okt.</t>
  </si>
  <si>
    <t>Zomer - Winterijd</t>
  </si>
  <si>
    <t>90% uren</t>
  </si>
  <si>
    <t>tvt totaal</t>
  </si>
  <si>
    <r>
      <t xml:space="preserve">diensten </t>
    </r>
    <r>
      <rPr>
        <b/>
        <sz val="7"/>
        <rFont val="Tahoma"/>
        <family val="2"/>
      </rPr>
      <t>gewerkt</t>
    </r>
  </si>
  <si>
    <t>27 april</t>
  </si>
  <si>
    <t>Koningsdag</t>
  </si>
  <si>
    <t>Arbeidsduur verkorting</t>
  </si>
  <si>
    <t>diensten volgens rooster</t>
  </si>
  <si>
    <t>25-2   /  5-3</t>
  </si>
  <si>
    <t>Voorjaarsvakantie</t>
  </si>
  <si>
    <t>Tijd voor tijd</t>
  </si>
  <si>
    <t>16-17 april</t>
  </si>
  <si>
    <t>Pasen</t>
  </si>
  <si>
    <t>Ploeg 1</t>
  </si>
  <si>
    <t>--- totalen dit jaar ---</t>
  </si>
  <si>
    <t>t/m 8 januari</t>
  </si>
  <si>
    <t>1 januari</t>
  </si>
  <si>
    <t>Nieuwjaarsdag</t>
  </si>
  <si>
    <t>nog over</t>
  </si>
  <si>
    <r>
      <rPr>
        <b/>
        <sz val="7"/>
        <rFont val="Arial"/>
        <family val="2"/>
      </rPr>
      <t>2017</t>
    </r>
    <r>
      <rPr>
        <sz val="7"/>
        <rFont val="Arial"/>
        <family val="2"/>
      </rPr>
      <t xml:space="preserve"> / uren</t>
    </r>
  </si>
  <si>
    <r>
      <rPr>
        <b/>
        <sz val="7"/>
        <rFont val="Arial"/>
        <family val="2"/>
      </rPr>
      <t>2016</t>
    </r>
    <r>
      <rPr>
        <sz val="7"/>
        <rFont val="Arial"/>
        <family val="2"/>
      </rPr>
      <t xml:space="preserve"> / uren</t>
    </r>
  </si>
  <si>
    <t>Tegoeden :</t>
  </si>
  <si>
    <t>…………..</t>
  </si>
  <si>
    <t>Naam :</t>
  </si>
  <si>
    <t>Herfstvakantie</t>
  </si>
  <si>
    <t>14-10 / 22-10</t>
  </si>
  <si>
    <r>
      <t xml:space="preserve">of in </t>
    </r>
    <r>
      <rPr>
        <b/>
        <sz val="8"/>
        <color theme="1"/>
        <rFont val="Calibri"/>
        <family val="2"/>
        <scheme val="minor"/>
      </rPr>
      <t>dagen</t>
    </r>
  </si>
  <si>
    <t xml:space="preserve"> </t>
  </si>
  <si>
    <t>Arbeidsduur verkorting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</si>
</sst>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_ ;[Red]\-0.00\ "/>
    <numFmt numFmtId="165" formatCode="0.0"/>
    <numFmt numFmtId="166" formatCode="0.0%"/>
    <numFmt numFmtId="168" formatCode="_-&quot;fl. &quot;\ * 0.00_-;_-&quot;fl. &quot;\ * 0.00\-;_-&quot;fl. &quot;\ * &quot;-&quot;??_-;_-@_-"/>
  </numFmts>
  <fonts count="50" x14ac:knownFonts="1">
    <font>
      <sz val="11"/>
      <color theme="1"/>
      <name val="Calibri"/>
      <family val="2"/>
      <scheme val="minor"/>
    </font>
    <font>
      <sz val="10"/>
      <name val="Arial"/>
      <family val="2"/>
    </font>
    <font>
      <sz val="6"/>
      <name val="Arial"/>
      <family val="2"/>
    </font>
    <font>
      <sz val="8"/>
      <color theme="1"/>
      <name val="Calibri"/>
      <family val="2"/>
      <scheme val="minor"/>
    </font>
    <font>
      <sz val="8"/>
      <name val="Arial"/>
      <family val="2"/>
    </font>
    <font>
      <sz val="8"/>
      <color indexed="9"/>
      <name val="Arial"/>
      <family val="2"/>
    </font>
    <font>
      <sz val="8"/>
      <color theme="0"/>
      <name val="Arial"/>
      <family val="2"/>
    </font>
    <font>
      <sz val="7"/>
      <name val="Arial"/>
      <family val="2"/>
    </font>
    <font>
      <sz val="10"/>
      <name val="Tahoma"/>
      <family val="2"/>
    </font>
    <font>
      <sz val="5"/>
      <name val="Arial"/>
      <family val="2"/>
    </font>
    <font>
      <sz val="10"/>
      <name val="Arial"/>
    </font>
    <font>
      <sz val="9"/>
      <name val="Arial"/>
      <family val="2"/>
    </font>
    <font>
      <b/>
      <sz val="10"/>
      <name val="Arial"/>
      <family val="2"/>
    </font>
    <font>
      <sz val="5"/>
      <color theme="0"/>
      <name val="Arial"/>
      <family val="2"/>
    </font>
    <font>
      <sz val="6"/>
      <color theme="0"/>
      <name val="Arial"/>
      <family val="2"/>
    </font>
    <font>
      <sz val="10"/>
      <color theme="0"/>
      <name val="Arial"/>
      <family val="2"/>
    </font>
    <font>
      <b/>
      <sz val="10"/>
      <color theme="0"/>
      <name val="Arial"/>
      <family val="2"/>
    </font>
    <font>
      <b/>
      <sz val="20"/>
      <color rgb="FF974706"/>
      <name val="Arial"/>
      <family val="2"/>
    </font>
    <font>
      <b/>
      <sz val="6"/>
      <name val="Tahoma"/>
      <family val="2"/>
    </font>
    <font>
      <sz val="6"/>
      <name val="Tahoma"/>
      <family val="2"/>
    </font>
    <font>
      <sz val="5"/>
      <color theme="9" tint="0.79998168889431442"/>
      <name val="Arial"/>
      <family val="2"/>
    </font>
    <font>
      <sz val="5"/>
      <color rgb="FFFF9900"/>
      <name val="Arial"/>
      <family val="2"/>
    </font>
    <font>
      <sz val="5"/>
      <color theme="1" tint="0.249977111117893"/>
      <name val="Arial"/>
      <family val="2"/>
    </font>
    <font>
      <sz val="5"/>
      <color theme="1"/>
      <name val="Arial"/>
      <family val="2"/>
    </font>
    <font>
      <sz val="6"/>
      <color theme="1"/>
      <name val="Arial"/>
      <family val="2"/>
    </font>
    <font>
      <sz val="11"/>
      <color theme="1"/>
      <name val="Arial"/>
      <family val="2"/>
    </font>
    <font>
      <sz val="6"/>
      <color theme="0"/>
      <name val="Tahoma"/>
      <family val="2"/>
    </font>
    <font>
      <b/>
      <sz val="8"/>
      <color theme="1"/>
      <name val="Calibri"/>
      <family val="2"/>
      <scheme val="minor"/>
    </font>
    <font>
      <b/>
      <sz val="26"/>
      <color theme="0"/>
      <name val="Arial"/>
      <family val="2"/>
    </font>
    <font>
      <b/>
      <sz val="9"/>
      <color theme="0"/>
      <name val="Arial"/>
      <family val="2"/>
    </font>
    <font>
      <sz val="10"/>
      <color theme="1"/>
      <name val="Arial"/>
      <family val="2"/>
    </font>
    <font>
      <sz val="10"/>
      <color theme="9" tint="-0.499984740745262"/>
      <name val="Arial"/>
      <family val="2"/>
    </font>
    <font>
      <b/>
      <sz val="11"/>
      <color rgb="FF974706"/>
      <name val="Calibri"/>
      <family val="2"/>
      <scheme val="minor"/>
    </font>
    <font>
      <b/>
      <sz val="26"/>
      <color theme="3" tint="0.39997558519241921"/>
      <name val="Arial"/>
      <family val="2"/>
    </font>
    <font>
      <sz val="10"/>
      <color theme="1"/>
      <name val="Calibri"/>
      <family val="2"/>
      <scheme val="minor"/>
    </font>
    <font>
      <sz val="16"/>
      <name val="Arial"/>
      <family val="2"/>
    </font>
    <font>
      <sz val="7"/>
      <color theme="1"/>
      <name val="Calibri"/>
      <family val="2"/>
      <scheme val="minor"/>
    </font>
    <font>
      <sz val="7"/>
      <color indexed="9"/>
      <name val="Arial"/>
      <family val="2"/>
    </font>
    <font>
      <b/>
      <sz val="7"/>
      <name val="Arial"/>
      <family val="2"/>
    </font>
    <font>
      <sz val="7"/>
      <name val="Tahoma"/>
      <family val="2"/>
    </font>
    <font>
      <b/>
      <sz val="7"/>
      <name val="Tahoma"/>
      <family val="2"/>
    </font>
    <font>
      <i/>
      <sz val="7"/>
      <name val="Arial"/>
      <family val="2"/>
    </font>
    <font>
      <sz val="7"/>
      <color theme="0"/>
      <name val="Arial"/>
      <family val="2"/>
    </font>
    <font>
      <u/>
      <sz val="20"/>
      <name val="Arial"/>
      <family val="2"/>
    </font>
    <font>
      <b/>
      <sz val="16"/>
      <color rgb="FF974706"/>
      <name val="Arial"/>
      <family val="2"/>
    </font>
    <font>
      <sz val="9"/>
      <color theme="1"/>
      <name val="Calibri"/>
      <family val="2"/>
      <scheme val="minor"/>
    </font>
    <font>
      <sz val="9"/>
      <color theme="0"/>
      <name val="Arial"/>
      <family val="2"/>
    </font>
    <font>
      <b/>
      <sz val="9"/>
      <color indexed="81"/>
      <name val="Tahoma"/>
      <family val="2"/>
    </font>
    <font>
      <sz val="9"/>
      <color indexed="81"/>
      <name val="Tahoma"/>
      <family val="2"/>
    </font>
    <font>
      <b/>
      <sz val="9"/>
      <color indexed="81"/>
      <name val="Courier New"/>
      <family val="3"/>
    </font>
  </fonts>
  <fills count="36">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rgb="FFFFFF93"/>
        <bgColor indexed="64"/>
      </patternFill>
    </fill>
    <fill>
      <patternFill patternType="solid">
        <fgColor rgb="FF974706"/>
        <bgColor indexed="64"/>
      </patternFill>
    </fill>
    <fill>
      <patternFill patternType="solid">
        <fgColor theme="3" tint="0.39997558519241921"/>
        <bgColor indexed="64"/>
      </patternFill>
    </fill>
    <fill>
      <patternFill patternType="lightUp">
        <bgColor theme="0"/>
      </patternFill>
    </fill>
    <fill>
      <gradientFill>
        <stop position="0">
          <color rgb="FFFFFF00"/>
        </stop>
        <stop position="0.5">
          <color theme="0" tint="-0.25098422193060094"/>
        </stop>
        <stop position="1">
          <color rgb="FFFFFF00"/>
        </stop>
      </gradientFill>
    </fill>
    <fill>
      <patternFill patternType="solid">
        <fgColor rgb="FF993300"/>
        <bgColor indexed="64"/>
      </patternFill>
    </fill>
    <fill>
      <gradientFill>
        <stop position="0">
          <color rgb="FFFF0000"/>
        </stop>
        <stop position="0.5">
          <color rgb="FFFFFF00"/>
        </stop>
        <stop position="1">
          <color rgb="FFFF0000"/>
        </stop>
      </gradientFill>
    </fill>
    <fill>
      <patternFill patternType="solid">
        <fgColor rgb="FFFF9900"/>
        <bgColor indexed="64"/>
      </patternFill>
    </fill>
    <fill>
      <gradientFill>
        <stop position="0">
          <color theme="5" tint="0.80001220740379042"/>
        </stop>
        <stop position="0.5">
          <color theme="1"/>
        </stop>
        <stop position="1">
          <color theme="5" tint="0.80001220740379042"/>
        </stop>
      </gradientFill>
    </fill>
    <fill>
      <gradientFill>
        <stop position="0">
          <color rgb="FF00FF00"/>
        </stop>
        <stop position="0.5">
          <color rgb="FFFF0000"/>
        </stop>
        <stop position="1">
          <color rgb="FF00FF00"/>
        </stop>
      </gradientFill>
    </fill>
    <fill>
      <patternFill patternType="solid">
        <fgColor rgb="FFCC66FF"/>
        <bgColor indexed="64"/>
      </patternFill>
    </fill>
    <fill>
      <patternFill patternType="solid">
        <fgColor rgb="FFFF6699"/>
        <bgColor indexed="64"/>
      </patternFill>
    </fill>
    <fill>
      <patternFill patternType="solid">
        <fgColor rgb="FFFFCC99"/>
        <bgColor indexed="64"/>
      </patternFill>
    </fill>
    <fill>
      <patternFill patternType="solid">
        <fgColor indexed="13"/>
        <bgColor indexed="64"/>
      </patternFill>
    </fill>
    <fill>
      <patternFill patternType="solid">
        <fgColor indexed="10"/>
        <bgColor indexed="64"/>
      </patternFill>
    </fill>
    <fill>
      <patternFill patternType="solid">
        <fgColor rgb="FF00FFFF"/>
        <bgColor indexed="64"/>
      </patternFill>
    </fill>
    <fill>
      <gradientFill>
        <stop position="0">
          <color rgb="FFFFFF00"/>
        </stop>
        <stop position="0.5">
          <color theme="4" tint="0.40000610370189521"/>
        </stop>
        <stop position="1">
          <color rgb="FFFFFF00"/>
        </stop>
      </gradientFill>
    </fill>
    <fill>
      <patternFill patternType="solid">
        <fgColor rgb="FF3366FF"/>
        <bgColor indexed="64"/>
      </patternFill>
    </fill>
    <fill>
      <patternFill patternType="solid">
        <fgColor rgb="FF969696"/>
        <bgColor indexed="64"/>
      </patternFill>
    </fill>
    <fill>
      <patternFill patternType="solid">
        <fgColor rgb="FF00DE00"/>
        <bgColor indexed="64"/>
      </patternFill>
    </fill>
    <fill>
      <patternFill patternType="solid">
        <fgColor rgb="FF99CCFF"/>
        <bgColor indexed="64"/>
      </patternFill>
    </fill>
    <fill>
      <patternFill patternType="solid">
        <fgColor rgb="FFFFFF00"/>
        <bgColor indexed="64"/>
      </patternFill>
    </fill>
    <fill>
      <patternFill patternType="solid">
        <fgColor rgb="FFFF0000"/>
        <bgColor indexed="64"/>
      </patternFill>
    </fill>
    <fill>
      <gradientFill>
        <stop position="0">
          <color rgb="FF974706"/>
        </stop>
        <stop position="1">
          <color theme="0" tint="-0.1490218817712943"/>
        </stop>
      </gradientFill>
    </fill>
    <fill>
      <gradientFill>
        <stop position="0">
          <color rgb="FFFFFF00"/>
        </stop>
        <stop position="0.5">
          <color theme="4" tint="0.59999389629810485"/>
        </stop>
        <stop position="1">
          <color rgb="FFFFFF00"/>
        </stop>
      </gradientFill>
    </fill>
    <fill>
      <patternFill patternType="solid">
        <fgColor indexed="48"/>
        <bgColor indexed="64"/>
      </patternFill>
    </fill>
    <fill>
      <patternFill patternType="solid">
        <fgColor indexed="22"/>
        <bgColor indexed="64"/>
      </patternFill>
    </fill>
    <fill>
      <patternFill patternType="solid">
        <fgColor indexed="44"/>
        <bgColor indexed="64"/>
      </patternFill>
    </fill>
    <fill>
      <patternFill patternType="solid">
        <fgColor theme="7" tint="0.39997558519241921"/>
        <bgColor indexed="64"/>
      </patternFill>
    </fill>
    <fill>
      <patternFill patternType="solid">
        <fgColor theme="9" tint="0.79998168889431442"/>
        <bgColor indexed="64"/>
      </patternFill>
    </fill>
  </fills>
  <borders count="85">
    <border>
      <left/>
      <right/>
      <top/>
      <bottom/>
      <diagonal/>
    </border>
    <border>
      <left/>
      <right/>
      <top style="double">
        <color indexed="64"/>
      </top>
      <bottom/>
      <diagonal/>
    </border>
    <border>
      <left/>
      <right style="double">
        <color indexed="64"/>
      </right>
      <top/>
      <bottom style="double">
        <color indexed="64"/>
      </bottom>
      <diagonal/>
    </border>
    <border>
      <left/>
      <right/>
      <top/>
      <bottom style="double">
        <color indexed="64"/>
      </bottom>
      <diagonal/>
    </border>
    <border>
      <left style="hair">
        <color indexed="64"/>
      </left>
      <right style="double">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auto="1"/>
      </left>
      <right/>
      <top style="hair">
        <color auto="1"/>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double">
        <color indexed="64"/>
      </bottom>
      <diagonal/>
    </border>
    <border>
      <left style="double">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right style="double">
        <color indexed="64"/>
      </right>
      <top/>
      <bottom/>
      <diagonal/>
    </border>
    <border>
      <left style="hair">
        <color indexed="64"/>
      </left>
      <right style="double">
        <color indexed="64"/>
      </right>
      <top/>
      <bottom/>
      <diagonal/>
    </border>
    <border>
      <left style="hair">
        <color indexed="64"/>
      </left>
      <right style="hair">
        <color indexed="64"/>
      </right>
      <top/>
      <bottom/>
      <diagonal/>
    </border>
    <border>
      <left style="hair">
        <color indexed="64"/>
      </left>
      <right/>
      <top/>
      <bottom/>
      <diagonal/>
    </border>
    <border>
      <left style="double">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thin">
        <color indexed="64"/>
      </right>
      <top/>
      <bottom/>
      <diagonal/>
    </border>
    <border diagonalUp="1" diagonalDown="1">
      <left style="thin">
        <color indexed="64"/>
      </left>
      <right style="thin">
        <color indexed="64"/>
      </right>
      <top/>
      <bottom/>
      <diagonal style="thin">
        <color indexed="64"/>
      </diagonal>
    </border>
    <border>
      <left/>
      <right style="thick">
        <color indexed="64"/>
      </right>
      <top/>
      <bottom/>
      <diagonal/>
    </border>
    <border>
      <left style="thin">
        <color indexed="64"/>
      </left>
      <right/>
      <top/>
      <bottom/>
      <diagonal/>
    </border>
    <border>
      <left/>
      <right style="double">
        <color indexed="64"/>
      </right>
      <top style="hair">
        <color auto="1"/>
      </top>
      <bottom/>
      <diagonal/>
    </border>
    <border>
      <left/>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double">
        <color indexed="64"/>
      </right>
      <top/>
      <bottom style="hair">
        <color indexed="64"/>
      </bottom>
      <diagonal/>
    </border>
    <border>
      <left/>
      <right/>
      <top/>
      <bottom style="hair">
        <color indexed="64"/>
      </bottom>
      <diagonal/>
    </border>
    <border>
      <left style="double">
        <color indexed="64"/>
      </left>
      <right/>
      <top/>
      <bottom/>
      <diagonal/>
    </border>
    <border>
      <left style="hair">
        <color indexed="64"/>
      </left>
      <right style="double">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double">
        <color indexed="64"/>
      </right>
      <top style="double">
        <color indexed="64"/>
      </top>
      <bottom/>
      <diagonal/>
    </border>
    <border>
      <left style="hair">
        <color indexed="64"/>
      </left>
      <right style="hair">
        <color indexed="64"/>
      </right>
      <top style="thick">
        <color indexed="64"/>
      </top>
      <bottom/>
      <diagonal/>
    </border>
    <border>
      <left style="double">
        <color indexed="64"/>
      </left>
      <right style="hair">
        <color indexed="64"/>
      </right>
      <top/>
      <bottom style="hair">
        <color indexed="64"/>
      </bottom>
      <diagonal/>
    </border>
    <border>
      <left style="hair">
        <color indexed="64"/>
      </left>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double">
        <color indexed="64"/>
      </left>
      <right style="hair">
        <color indexed="64"/>
      </right>
      <top style="thick">
        <color indexed="64"/>
      </top>
      <bottom style="hair">
        <color indexed="64"/>
      </bottom>
      <diagonal/>
    </border>
    <border>
      <left/>
      <right style="thick">
        <color auto="1"/>
      </right>
      <top style="thick">
        <color auto="1"/>
      </top>
      <bottom/>
      <diagonal/>
    </border>
    <border>
      <left/>
      <right/>
      <top style="thick">
        <color auto="1"/>
      </top>
      <bottom/>
      <diagonal/>
    </border>
    <border>
      <left style="thin">
        <color indexed="64"/>
      </left>
      <right/>
      <top style="thick">
        <color auto="1"/>
      </top>
      <bottom/>
      <diagonal/>
    </border>
    <border>
      <left style="hair">
        <color indexed="64"/>
      </left>
      <right style="double">
        <color indexed="64"/>
      </right>
      <top/>
      <bottom style="thick">
        <color indexed="64"/>
      </bottom>
      <diagonal/>
    </border>
    <border>
      <left style="hair">
        <color indexed="64"/>
      </left>
      <right style="hair">
        <color indexed="64"/>
      </right>
      <top/>
      <bottom style="thick">
        <color indexed="64"/>
      </bottom>
      <diagonal/>
    </border>
    <border>
      <left/>
      <right style="hair">
        <color indexed="64"/>
      </right>
      <top/>
      <bottom style="thick">
        <color indexed="64"/>
      </bottom>
      <diagonal/>
    </border>
    <border>
      <left style="double">
        <color indexed="64"/>
      </left>
      <right style="hair">
        <color indexed="64"/>
      </right>
      <top/>
      <bottom style="thick">
        <color indexed="64"/>
      </bottom>
      <diagonal/>
    </border>
    <border>
      <left style="hair">
        <color indexed="64"/>
      </left>
      <right/>
      <top/>
      <bottom style="thick">
        <color indexed="64"/>
      </bottom>
      <diagonal/>
    </border>
    <border>
      <left style="double">
        <color indexed="64"/>
      </left>
      <right/>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auto="1"/>
      </right>
      <top style="thick">
        <color auto="1"/>
      </top>
      <bottom style="thick">
        <color auto="1"/>
      </bottom>
      <diagonal/>
    </border>
    <border>
      <left/>
      <right/>
      <top style="thick">
        <color indexed="64"/>
      </top>
      <bottom style="thick">
        <color indexed="64"/>
      </bottom>
      <diagonal/>
    </border>
    <border>
      <left style="thick">
        <color auto="1"/>
      </left>
      <right/>
      <top style="thick">
        <color auto="1"/>
      </top>
      <bottom style="thick">
        <color auto="1"/>
      </bottom>
      <diagonal/>
    </border>
    <border>
      <left/>
      <right style="hair">
        <color indexed="64"/>
      </right>
      <top/>
      <bottom/>
      <diagonal/>
    </border>
    <border>
      <left style="double">
        <color indexed="64"/>
      </left>
      <right style="hair">
        <color indexed="64"/>
      </right>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double">
        <color indexed="64"/>
      </right>
      <top style="dashed">
        <color indexed="64"/>
      </top>
      <bottom/>
      <diagonal/>
    </border>
    <border>
      <left/>
      <right/>
      <top style="dashed">
        <color indexed="64"/>
      </top>
      <bottom/>
      <diagonal/>
    </border>
    <border>
      <left style="double">
        <color indexed="64"/>
      </left>
      <right/>
      <top style="dashed">
        <color indexed="64"/>
      </top>
      <bottom/>
      <diagonal/>
    </border>
    <border>
      <left style="double">
        <color indexed="64"/>
      </left>
      <right/>
      <top style="double">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s>
  <cellStyleXfs count="5">
    <xf numFmtId="0" fontId="0" fillId="0" borderId="0"/>
    <xf numFmtId="0" fontId="1" fillId="0" borderId="0"/>
    <xf numFmtId="0" fontId="10" fillId="0" borderId="0"/>
    <xf numFmtId="0" fontId="1" fillId="0" borderId="0"/>
    <xf numFmtId="168" fontId="1" fillId="0" borderId="0" applyFont="0" applyFill="0" applyBorder="0" applyAlignment="0" applyProtection="0"/>
  </cellStyleXfs>
  <cellXfs count="405">
    <xf numFmtId="0" fontId="0" fillId="0" borderId="0" xfId="0"/>
    <xf numFmtId="0" fontId="1" fillId="0" borderId="0" xfId="1"/>
    <xf numFmtId="0" fontId="1" fillId="0" borderId="0" xfId="1" applyBorder="1"/>
    <xf numFmtId="0" fontId="8" fillId="4" borderId="0" xfId="1" applyFont="1" applyFill="1" applyBorder="1" applyAlignment="1" applyProtection="1">
      <alignment vertical="center" shrinkToFit="1"/>
    </xf>
    <xf numFmtId="0" fontId="8" fillId="4" borderId="1" xfId="1" applyFont="1" applyFill="1" applyBorder="1" applyAlignment="1" applyProtection="1">
      <alignment vertical="center" shrinkToFit="1"/>
    </xf>
    <xf numFmtId="0" fontId="1" fillId="0" borderId="0" xfId="1" applyProtection="1"/>
    <xf numFmtId="0" fontId="1" fillId="0" borderId="0" xfId="1" applyBorder="1" applyProtection="1"/>
    <xf numFmtId="0" fontId="2" fillId="0" borderId="2" xfId="1" applyFont="1" applyBorder="1"/>
    <xf numFmtId="0" fontId="2" fillId="0" borderId="3" xfId="1" applyFont="1" applyBorder="1" applyAlignment="1">
      <alignment horizontal="center"/>
    </xf>
    <xf numFmtId="0" fontId="2" fillId="0" borderId="3" xfId="1" applyFont="1" applyBorder="1" applyAlignment="1">
      <alignment horizontal="center" vertical="center"/>
    </xf>
    <xf numFmtId="0" fontId="2" fillId="0" borderId="3" xfId="1" applyFont="1" applyBorder="1" applyAlignment="1">
      <alignment horizontal="left" vertical="center"/>
    </xf>
    <xf numFmtId="0" fontId="2" fillId="2" borderId="0" xfId="1" applyFont="1" applyFill="1" applyBorder="1" applyAlignment="1" applyProtection="1">
      <alignment horizontal="center" vertical="center"/>
    </xf>
    <xf numFmtId="0" fontId="8" fillId="4" borderId="0" xfId="1" applyFont="1" applyFill="1" applyProtection="1"/>
    <xf numFmtId="0" fontId="11" fillId="0" borderId="15" xfId="2" applyFont="1" applyFill="1" applyBorder="1" applyAlignment="1" applyProtection="1">
      <alignment horizontal="center" vertical="center"/>
    </xf>
    <xf numFmtId="0" fontId="11" fillId="0" borderId="16" xfId="2" applyFont="1" applyFill="1" applyBorder="1" applyAlignment="1" applyProtection="1">
      <alignment horizontal="center" vertical="center"/>
    </xf>
    <xf numFmtId="0" fontId="2" fillId="0" borderId="19" xfId="1" applyFont="1" applyBorder="1"/>
    <xf numFmtId="0" fontId="2" fillId="0" borderId="0" xfId="1" applyFont="1" applyBorder="1" applyAlignment="1">
      <alignment horizontal="left" vertical="center"/>
    </xf>
    <xf numFmtId="0" fontId="2" fillId="0" borderId="0" xfId="1" applyFont="1" applyBorder="1" applyAlignment="1">
      <alignment horizontal="center" vertical="center"/>
    </xf>
    <xf numFmtId="0" fontId="8" fillId="4" borderId="0" xfId="1" applyFont="1" applyFill="1" applyBorder="1" applyProtection="1"/>
    <xf numFmtId="0" fontId="7" fillId="2" borderId="26" xfId="2" applyFont="1" applyFill="1" applyBorder="1" applyAlignment="1" applyProtection="1">
      <alignment horizontal="center" vertical="center"/>
      <protection locked="0"/>
    </xf>
    <xf numFmtId="0" fontId="7" fillId="2" borderId="27" xfId="2" applyFont="1" applyFill="1" applyBorder="1" applyAlignment="1" applyProtection="1">
      <alignment horizontal="center" vertical="center"/>
      <protection locked="0"/>
    </xf>
    <xf numFmtId="0" fontId="2" fillId="0" borderId="30" xfId="1" applyFont="1" applyBorder="1"/>
    <xf numFmtId="0" fontId="2" fillId="0" borderId="31" xfId="1" applyFont="1" applyBorder="1" applyAlignment="1">
      <alignment horizontal="center"/>
    </xf>
    <xf numFmtId="0" fontId="2" fillId="0" borderId="31" xfId="1" applyFont="1" applyBorder="1" applyAlignment="1">
      <alignment horizontal="center" vertical="center"/>
    </xf>
    <xf numFmtId="0" fontId="2" fillId="0" borderId="31" xfId="1" applyFont="1" applyBorder="1" applyAlignment="1">
      <alignment horizontal="left" vertical="center"/>
    </xf>
    <xf numFmtId="2" fontId="2" fillId="2" borderId="0" xfId="1" applyNumberFormat="1" applyFont="1" applyFill="1" applyBorder="1" applyAlignment="1" applyProtection="1">
      <alignment horizontal="center" vertical="center"/>
    </xf>
    <xf numFmtId="0" fontId="11" fillId="5" borderId="34" xfId="2" applyFont="1" applyFill="1" applyBorder="1" applyAlignment="1">
      <alignment horizontal="center" vertical="center"/>
    </xf>
    <xf numFmtId="0" fontId="11" fillId="2" borderId="34" xfId="2" applyFont="1" applyFill="1" applyBorder="1" applyAlignment="1">
      <alignment horizontal="center" vertical="center"/>
    </xf>
    <xf numFmtId="0" fontId="2" fillId="6" borderId="38" xfId="1" applyFont="1" applyFill="1" applyBorder="1"/>
    <xf numFmtId="0" fontId="2" fillId="6" borderId="39" xfId="1" applyFont="1" applyFill="1" applyBorder="1" applyAlignment="1">
      <alignment horizontal="center"/>
    </xf>
    <xf numFmtId="0" fontId="2" fillId="6" borderId="39" xfId="1" applyFont="1" applyFill="1" applyBorder="1" applyAlignment="1">
      <alignment horizontal="center" vertical="center"/>
    </xf>
    <xf numFmtId="0" fontId="2" fillId="6" borderId="39" xfId="1" applyFont="1" applyFill="1" applyBorder="1" applyAlignment="1">
      <alignment horizontal="left" vertical="center"/>
    </xf>
    <xf numFmtId="0" fontId="2" fillId="2" borderId="40" xfId="1" applyFont="1" applyFill="1" applyBorder="1" applyAlignment="1" applyProtection="1">
      <alignment horizontal="center" vertical="center"/>
    </xf>
    <xf numFmtId="0" fontId="11" fillId="9" borderId="15" xfId="2" applyFont="1" applyFill="1" applyBorder="1" applyAlignment="1" applyProtection="1">
      <alignment horizontal="center" vertical="center"/>
    </xf>
    <xf numFmtId="0" fontId="2" fillId="6" borderId="19" xfId="1" applyFont="1" applyFill="1" applyBorder="1"/>
    <xf numFmtId="0" fontId="2" fillId="6" borderId="0" xfId="1" applyFont="1" applyFill="1" applyBorder="1" applyAlignment="1">
      <alignment horizontal="left" vertical="center"/>
    </xf>
    <xf numFmtId="0" fontId="2" fillId="6" borderId="0" xfId="1" applyFont="1" applyFill="1" applyBorder="1" applyAlignment="1">
      <alignment horizontal="center" vertical="center"/>
    </xf>
    <xf numFmtId="2" fontId="7" fillId="9" borderId="26" xfId="2" applyNumberFormat="1" applyFont="1" applyFill="1" applyBorder="1" applyAlignment="1" applyProtection="1">
      <alignment horizontal="center" vertical="center"/>
    </xf>
    <xf numFmtId="0" fontId="7" fillId="2" borderId="29" xfId="2" applyFont="1" applyFill="1" applyBorder="1" applyAlignment="1" applyProtection="1">
      <alignment horizontal="center" vertical="center"/>
      <protection locked="0"/>
    </xf>
    <xf numFmtId="0" fontId="2" fillId="6" borderId="30" xfId="1" applyFont="1" applyFill="1" applyBorder="1"/>
    <xf numFmtId="0" fontId="2" fillId="6" borderId="31" xfId="1" applyFont="1" applyFill="1" applyBorder="1" applyAlignment="1">
      <alignment horizontal="center"/>
    </xf>
    <xf numFmtId="0" fontId="2" fillId="6" borderId="31" xfId="1" applyFont="1" applyFill="1" applyBorder="1" applyAlignment="1">
      <alignment horizontal="center" vertical="center"/>
    </xf>
    <xf numFmtId="0" fontId="2" fillId="6" borderId="31" xfId="1" applyFont="1" applyFill="1" applyBorder="1" applyAlignment="1">
      <alignment horizontal="left" vertical="center"/>
    </xf>
    <xf numFmtId="2" fontId="2" fillId="2" borderId="40" xfId="1" applyNumberFormat="1" applyFont="1" applyFill="1" applyBorder="1" applyAlignment="1" applyProtection="1">
      <alignment horizontal="center" vertical="center"/>
    </xf>
    <xf numFmtId="0" fontId="11" fillId="9" borderId="26" xfId="2" applyFont="1" applyFill="1" applyBorder="1" applyAlignment="1" applyProtection="1">
      <alignment horizontal="center" vertical="center"/>
    </xf>
    <xf numFmtId="0" fontId="2" fillId="0" borderId="38" xfId="1" applyFont="1" applyBorder="1"/>
    <xf numFmtId="0" fontId="2" fillId="0" borderId="39" xfId="1" applyFont="1" applyBorder="1" applyAlignment="1">
      <alignment horizontal="center"/>
    </xf>
    <xf numFmtId="0" fontId="2" fillId="0" borderId="39" xfId="1" applyFont="1" applyBorder="1" applyAlignment="1">
      <alignment horizontal="center" vertical="center"/>
    </xf>
    <xf numFmtId="0" fontId="2" fillId="0" borderId="39" xfId="1" applyFont="1" applyBorder="1" applyAlignment="1">
      <alignment horizontal="left" vertical="center"/>
    </xf>
    <xf numFmtId="0" fontId="11" fillId="0" borderId="34" xfId="2" applyFont="1" applyBorder="1" applyAlignment="1">
      <alignment horizontal="center" vertical="center"/>
    </xf>
    <xf numFmtId="0" fontId="7" fillId="0" borderId="26" xfId="2" applyFont="1" applyBorder="1" applyAlignment="1" applyProtection="1">
      <alignment horizontal="center" vertical="center"/>
      <protection locked="0"/>
    </xf>
    <xf numFmtId="0" fontId="11" fillId="9" borderId="34" xfId="2" applyFont="1" applyFill="1" applyBorder="1" applyAlignment="1" applyProtection="1">
      <alignment horizontal="center" vertical="center"/>
    </xf>
    <xf numFmtId="0" fontId="7" fillId="0" borderId="27" xfId="2" applyFont="1" applyBorder="1" applyAlignment="1" applyProtection="1">
      <alignment horizontal="center" vertical="center"/>
      <protection locked="0"/>
    </xf>
    <xf numFmtId="0" fontId="2" fillId="6" borderId="44" xfId="1" applyFont="1" applyFill="1" applyBorder="1"/>
    <xf numFmtId="0" fontId="2" fillId="6" borderId="1" xfId="1" applyFont="1" applyFill="1" applyBorder="1" applyAlignment="1">
      <alignment horizontal="center"/>
    </xf>
    <xf numFmtId="0" fontId="2" fillId="6" borderId="1" xfId="1" applyFont="1" applyFill="1" applyBorder="1" applyAlignment="1">
      <alignment horizontal="center" vertical="center"/>
    </xf>
    <xf numFmtId="0" fontId="2" fillId="6" borderId="1" xfId="1" applyFont="1" applyFill="1" applyBorder="1" applyAlignment="1">
      <alignment horizontal="left" vertical="center"/>
    </xf>
    <xf numFmtId="0" fontId="2" fillId="0" borderId="0" xfId="1" applyFont="1" applyAlignment="1">
      <alignment horizontal="center"/>
    </xf>
    <xf numFmtId="0" fontId="7" fillId="0" borderId="0" xfId="1" applyFont="1" applyBorder="1"/>
    <xf numFmtId="0" fontId="2" fillId="2" borderId="0" xfId="1" applyFont="1" applyFill="1" applyBorder="1" applyAlignment="1" applyProtection="1">
      <alignment horizontal="center" textRotation="90"/>
    </xf>
    <xf numFmtId="0" fontId="8" fillId="4" borderId="58" xfId="1" applyFont="1" applyFill="1" applyBorder="1" applyAlignment="1" applyProtection="1">
      <alignment vertical="center" shrinkToFit="1"/>
    </xf>
    <xf numFmtId="0" fontId="12" fillId="4" borderId="59" xfId="1" applyFont="1" applyFill="1" applyBorder="1" applyAlignment="1" applyProtection="1">
      <alignment horizontal="center" vertical="center" shrinkToFit="1"/>
    </xf>
    <xf numFmtId="0" fontId="12" fillId="4" borderId="60" xfId="1" applyFont="1" applyFill="1" applyBorder="1" applyAlignment="1" applyProtection="1">
      <alignment horizontal="center" vertical="center" shrinkToFit="1"/>
    </xf>
    <xf numFmtId="0" fontId="8" fillId="4" borderId="40" xfId="1" applyFont="1" applyFill="1" applyBorder="1" applyProtection="1"/>
    <xf numFmtId="0" fontId="7" fillId="4" borderId="0" xfId="1" applyFont="1" applyFill="1" applyAlignment="1" applyProtection="1">
      <alignment horizontal="right" vertical="top"/>
    </xf>
    <xf numFmtId="0" fontId="7" fillId="4" borderId="0" xfId="1" applyFont="1" applyFill="1" applyAlignment="1" applyProtection="1">
      <alignment horizontal="center" vertical="top"/>
    </xf>
    <xf numFmtId="0" fontId="7" fillId="4" borderId="18" xfId="1" applyFont="1" applyFill="1" applyBorder="1" applyAlignment="1" applyProtection="1">
      <alignment horizontal="center" vertical="top"/>
    </xf>
    <xf numFmtId="49" fontId="7" fillId="4" borderId="0" xfId="1" applyNumberFormat="1" applyFont="1" applyFill="1" applyAlignment="1" applyProtection="1">
      <alignment horizontal="center" vertical="top"/>
    </xf>
    <xf numFmtId="0" fontId="7" fillId="4" borderId="0" xfId="1" applyFont="1" applyFill="1" applyBorder="1" applyAlignment="1" applyProtection="1">
      <alignment horizontal="center" vertical="top"/>
    </xf>
    <xf numFmtId="0" fontId="7" fillId="4" borderId="0" xfId="1" applyFont="1" applyFill="1" applyAlignment="1" applyProtection="1">
      <alignment horizontal="left" vertical="top"/>
    </xf>
    <xf numFmtId="0" fontId="2" fillId="0" borderId="0" xfId="1" applyFont="1"/>
    <xf numFmtId="0" fontId="18" fillId="2" borderId="0" xfId="1" applyFont="1" applyFill="1" applyBorder="1" applyAlignment="1" applyProtection="1">
      <alignment horizontal="center"/>
    </xf>
    <xf numFmtId="0" fontId="19" fillId="4" borderId="40" xfId="1" applyFont="1" applyFill="1" applyBorder="1" applyProtection="1"/>
    <xf numFmtId="0" fontId="19" fillId="4" borderId="0" xfId="1" applyFont="1" applyFill="1" applyBorder="1" applyProtection="1"/>
    <xf numFmtId="0" fontId="2" fillId="4" borderId="0" xfId="1" applyFont="1" applyFill="1" applyBorder="1" applyAlignment="1" applyProtection="1">
      <alignment horizontal="right" vertical="center"/>
    </xf>
    <xf numFmtId="0" fontId="2" fillId="4" borderId="0" xfId="1" applyFont="1" applyFill="1" applyAlignment="1" applyProtection="1">
      <alignment horizontal="center" vertical="center"/>
    </xf>
    <xf numFmtId="0" fontId="2" fillId="0" borderId="0" xfId="1" applyFont="1" applyAlignment="1" applyProtection="1">
      <alignment horizontal="center"/>
    </xf>
    <xf numFmtId="0" fontId="2" fillId="4" borderId="0" xfId="1" applyFont="1" applyFill="1" applyBorder="1" applyAlignment="1" applyProtection="1">
      <alignment horizontal="center" vertical="center"/>
    </xf>
    <xf numFmtId="49" fontId="2" fillId="4" borderId="0" xfId="1" applyNumberFormat="1" applyFont="1" applyFill="1" applyAlignment="1" applyProtection="1">
      <alignment horizontal="center" vertical="center"/>
    </xf>
    <xf numFmtId="0" fontId="2" fillId="0" borderId="0" xfId="1" applyFont="1" applyProtection="1"/>
    <xf numFmtId="0" fontId="1" fillId="0" borderId="40" xfId="1" applyBorder="1" applyProtection="1"/>
    <xf numFmtId="0" fontId="4" fillId="4" borderId="15" xfId="1" applyNumberFormat="1" applyFont="1" applyFill="1" applyBorder="1" applyAlignment="1" applyProtection="1">
      <alignment horizontal="center" vertical="center"/>
    </xf>
    <xf numFmtId="0" fontId="4" fillId="4" borderId="0" xfId="1" applyNumberFormat="1" applyFont="1" applyFill="1" applyAlignment="1" applyProtection="1">
      <alignment horizontal="center" vertical="center"/>
    </xf>
    <xf numFmtId="0" fontId="1" fillId="4" borderId="0" xfId="1" applyNumberFormat="1" applyFont="1" applyFill="1" applyAlignment="1" applyProtection="1">
      <alignment horizontal="center" vertical="center"/>
    </xf>
    <xf numFmtId="0" fontId="4" fillId="4" borderId="0" xfId="1" applyNumberFormat="1" applyFont="1" applyFill="1" applyBorder="1" applyAlignment="1" applyProtection="1">
      <alignment horizontal="center" vertical="center"/>
    </xf>
    <xf numFmtId="2" fontId="20" fillId="12" borderId="26" xfId="1" applyNumberFormat="1" applyFont="1" applyFill="1" applyBorder="1" applyAlignment="1" applyProtection="1">
      <alignment horizontal="center" vertical="center"/>
    </xf>
    <xf numFmtId="2" fontId="9" fillId="0" borderId="0" xfId="1" applyNumberFormat="1" applyFont="1" applyAlignment="1" applyProtection="1">
      <alignment horizontal="center" vertical="center"/>
    </xf>
    <xf numFmtId="2" fontId="21" fillId="13" borderId="26" xfId="1" applyNumberFormat="1" applyFont="1" applyFill="1" applyBorder="1" applyAlignment="1" applyProtection="1">
      <alignment horizontal="center" vertical="center"/>
    </xf>
    <xf numFmtId="2" fontId="9" fillId="0" borderId="0" xfId="1" applyNumberFormat="1" applyFont="1" applyProtection="1"/>
    <xf numFmtId="2" fontId="22" fillId="14" borderId="26" xfId="1" applyNumberFormat="1" applyFont="1" applyFill="1" applyBorder="1" applyAlignment="1" applyProtection="1">
      <alignment horizontal="center" vertical="center"/>
    </xf>
    <xf numFmtId="2" fontId="9" fillId="0" borderId="0" xfId="1" applyNumberFormat="1" applyFont="1"/>
    <xf numFmtId="2" fontId="13" fillId="15" borderId="26" xfId="1" applyNumberFormat="1" applyFont="1" applyFill="1" applyBorder="1" applyAlignment="1" applyProtection="1">
      <alignment horizontal="center" vertical="center"/>
    </xf>
    <xf numFmtId="2" fontId="9" fillId="16" borderId="26" xfId="1" applyNumberFormat="1" applyFont="1" applyFill="1" applyBorder="1" applyAlignment="1" applyProtection="1">
      <alignment horizontal="center" vertical="center"/>
    </xf>
    <xf numFmtId="2" fontId="9" fillId="17" borderId="26" xfId="1" applyNumberFormat="1" applyFont="1" applyFill="1" applyBorder="1" applyAlignment="1" applyProtection="1">
      <alignment horizontal="center" vertical="center"/>
    </xf>
    <xf numFmtId="2" fontId="9" fillId="18" borderId="26" xfId="1" applyNumberFormat="1" applyFont="1" applyFill="1" applyBorder="1" applyAlignment="1" applyProtection="1">
      <alignment horizontal="center" vertical="center"/>
    </xf>
    <xf numFmtId="2" fontId="9" fillId="19" borderId="26" xfId="1" applyNumberFormat="1" applyFont="1" applyFill="1" applyBorder="1" applyAlignment="1" applyProtection="1">
      <alignment horizontal="center" vertical="center"/>
    </xf>
    <xf numFmtId="2" fontId="9" fillId="20" borderId="26" xfId="1" applyNumberFormat="1" applyFont="1" applyFill="1" applyBorder="1" applyAlignment="1" applyProtection="1">
      <alignment horizontal="center" vertical="center"/>
    </xf>
    <xf numFmtId="2" fontId="9" fillId="21" borderId="26" xfId="1" applyNumberFormat="1" applyFont="1" applyFill="1" applyBorder="1" applyAlignment="1" applyProtection="1">
      <alignment horizontal="center" vertical="center"/>
    </xf>
    <xf numFmtId="2" fontId="9" fillId="0" borderId="0" xfId="1" applyNumberFormat="1" applyFont="1" applyFill="1" applyBorder="1" applyAlignment="1" applyProtection="1">
      <alignment horizontal="center" vertical="center"/>
    </xf>
    <xf numFmtId="2" fontId="9" fillId="22" borderId="26" xfId="1" applyNumberFormat="1" applyFont="1" applyFill="1" applyBorder="1" applyAlignment="1" applyProtection="1">
      <alignment horizontal="center" vertical="center"/>
    </xf>
    <xf numFmtId="2" fontId="13" fillId="23" borderId="26" xfId="1" applyNumberFormat="1" applyFont="1" applyFill="1" applyBorder="1" applyAlignment="1" applyProtection="1">
      <alignment horizontal="center" vertical="center"/>
    </xf>
    <xf numFmtId="2" fontId="9" fillId="0" borderId="0" xfId="1" applyNumberFormat="1" applyFont="1" applyFill="1" applyBorder="1" applyProtection="1"/>
    <xf numFmtId="2" fontId="9" fillId="24" borderId="26" xfId="1" applyNumberFormat="1" applyFont="1" applyFill="1" applyBorder="1" applyAlignment="1" applyProtection="1">
      <alignment horizontal="center" vertical="center"/>
    </xf>
    <xf numFmtId="2" fontId="13" fillId="11" borderId="26" xfId="1" applyNumberFormat="1" applyFont="1" applyFill="1" applyBorder="1" applyAlignment="1" applyProtection="1">
      <alignment horizontal="center" vertical="center"/>
    </xf>
    <xf numFmtId="2" fontId="23" fillId="25" borderId="26" xfId="1" applyNumberFormat="1" applyFont="1" applyFill="1" applyBorder="1" applyAlignment="1" applyProtection="1">
      <alignment horizontal="center" vertical="center"/>
    </xf>
    <xf numFmtId="2" fontId="9" fillId="26" borderId="26" xfId="1" applyNumberFormat="1" applyFont="1" applyFill="1" applyBorder="1" applyAlignment="1" applyProtection="1">
      <alignment horizontal="center" vertical="center"/>
    </xf>
    <xf numFmtId="165" fontId="5" fillId="4" borderId="34" xfId="1" applyNumberFormat="1" applyFont="1" applyFill="1" applyBorder="1" applyAlignment="1" applyProtection="1">
      <alignment horizontal="center" vertical="center"/>
    </xf>
    <xf numFmtId="165" fontId="4" fillId="4" borderId="0" xfId="1" applyNumberFormat="1" applyFont="1" applyFill="1" applyAlignment="1" applyProtection="1">
      <alignment horizontal="center" vertical="center"/>
    </xf>
    <xf numFmtId="165" fontId="4" fillId="4" borderId="34" xfId="1" applyNumberFormat="1" applyFont="1" applyFill="1" applyBorder="1" applyAlignment="1" applyProtection="1">
      <alignment horizontal="center" vertical="center"/>
    </xf>
    <xf numFmtId="0" fontId="1" fillId="4" borderId="0" xfId="1" applyFont="1" applyFill="1" applyAlignment="1" applyProtection="1">
      <alignment horizontal="center" vertical="center"/>
    </xf>
    <xf numFmtId="0" fontId="1" fillId="4" borderId="0" xfId="1" applyFont="1" applyFill="1" applyBorder="1" applyAlignment="1" applyProtection="1">
      <alignment horizontal="center" vertical="center"/>
    </xf>
    <xf numFmtId="0" fontId="1" fillId="4" borderId="0" xfId="1" applyFont="1" applyFill="1" applyBorder="1" applyProtection="1"/>
    <xf numFmtId="0" fontId="2" fillId="0" borderId="40" xfId="1" applyFont="1" applyBorder="1" applyProtection="1"/>
    <xf numFmtId="0" fontId="2" fillId="4" borderId="0" xfId="1" applyFont="1" applyFill="1" applyBorder="1" applyAlignment="1" applyProtection="1">
      <alignment horizontal="right" vertical="top"/>
      <protection locked="0"/>
    </xf>
    <xf numFmtId="0" fontId="2" fillId="0" borderId="0" xfId="1" applyFont="1" applyAlignment="1" applyProtection="1">
      <alignment vertical="top"/>
    </xf>
    <xf numFmtId="0" fontId="2" fillId="0" borderId="0" xfId="1" applyFont="1" applyAlignment="1" applyProtection="1">
      <alignment horizontal="center" vertical="top"/>
      <protection locked="0"/>
    </xf>
    <xf numFmtId="0" fontId="2" fillId="0" borderId="0" xfId="1" applyFont="1" applyAlignment="1" applyProtection="1">
      <alignment horizontal="center" vertical="top"/>
    </xf>
    <xf numFmtId="0" fontId="2" fillId="4" borderId="0" xfId="1" applyFont="1" applyFill="1" applyBorder="1" applyAlignment="1" applyProtection="1">
      <alignment horizontal="center" vertical="top"/>
      <protection locked="0"/>
    </xf>
    <xf numFmtId="0" fontId="2" fillId="0" borderId="0" xfId="1" applyFont="1" applyAlignment="1">
      <alignment vertical="top"/>
    </xf>
    <xf numFmtId="0" fontId="2" fillId="4" borderId="0" xfId="1" applyFont="1" applyFill="1" applyAlignment="1" applyProtection="1">
      <alignment horizontal="center" vertical="top"/>
    </xf>
    <xf numFmtId="166" fontId="2" fillId="0" borderId="0" xfId="1" applyNumberFormat="1" applyFont="1" applyAlignment="1" applyProtection="1">
      <alignment horizontal="center" vertical="top"/>
    </xf>
    <xf numFmtId="0" fontId="2" fillId="4" borderId="0" xfId="1" applyFont="1" applyFill="1" applyBorder="1" applyAlignment="1" applyProtection="1">
      <alignment horizontal="center" vertical="top"/>
    </xf>
    <xf numFmtId="0" fontId="2" fillId="4" borderId="0" xfId="1" applyFont="1" applyFill="1" applyAlignment="1" applyProtection="1">
      <alignment horizontal="left" vertical="top"/>
    </xf>
    <xf numFmtId="0" fontId="2" fillId="0" borderId="0" xfId="1" applyFont="1" applyAlignment="1" applyProtection="1">
      <alignment horizontal="center"/>
      <protection locked="0"/>
    </xf>
    <xf numFmtId="0" fontId="2" fillId="4" borderId="0" xfId="1" applyFont="1" applyFill="1" applyBorder="1" applyAlignment="1" applyProtection="1">
      <alignment horizontal="center"/>
      <protection locked="0"/>
    </xf>
    <xf numFmtId="0" fontId="2" fillId="0" borderId="0" xfId="1" applyFont="1" applyBorder="1" applyAlignment="1" applyProtection="1">
      <alignment horizontal="center"/>
    </xf>
    <xf numFmtId="0" fontId="2" fillId="4" borderId="0" xfId="1" applyFont="1" applyFill="1" applyBorder="1" applyAlignment="1" applyProtection="1">
      <alignment horizontal="center"/>
    </xf>
    <xf numFmtId="0" fontId="2" fillId="4" borderId="0" xfId="1" applyFont="1" applyFill="1" applyAlignment="1" applyProtection="1">
      <alignment horizontal="center"/>
    </xf>
    <xf numFmtId="0" fontId="2" fillId="4" borderId="0" xfId="1" applyFont="1" applyFill="1" applyAlignment="1" applyProtection="1">
      <alignment horizontal="left"/>
    </xf>
    <xf numFmtId="0" fontId="1" fillId="0" borderId="0" xfId="1" applyBorder="1" applyAlignment="1" applyProtection="1"/>
    <xf numFmtId="0" fontId="8" fillId="4" borderId="0" xfId="1" applyFont="1" applyFill="1" applyBorder="1" applyAlignment="1" applyProtection="1">
      <alignment horizontal="center"/>
    </xf>
    <xf numFmtId="0" fontId="1" fillId="0" borderId="36" xfId="1" applyFont="1" applyBorder="1" applyAlignment="1" applyProtection="1"/>
    <xf numFmtId="49" fontId="8" fillId="4" borderId="36" xfId="1" applyNumberFormat="1" applyFont="1" applyFill="1" applyBorder="1" applyAlignment="1" applyProtection="1"/>
    <xf numFmtId="0" fontId="8" fillId="0" borderId="0" xfId="1" applyFont="1" applyBorder="1" applyAlignment="1" applyProtection="1"/>
    <xf numFmtId="0" fontId="8" fillId="4" borderId="0" xfId="1" applyFont="1" applyFill="1" applyBorder="1" applyAlignment="1" applyProtection="1"/>
    <xf numFmtId="0" fontId="1" fillId="0" borderId="0" xfId="1" applyFont="1" applyBorder="1" applyAlignment="1" applyProtection="1">
      <alignment horizontal="center"/>
    </xf>
    <xf numFmtId="49" fontId="19" fillId="5" borderId="18" xfId="1" applyNumberFormat="1" applyFont="1" applyFill="1" applyBorder="1" applyAlignment="1" applyProtection="1">
      <alignment horizontal="left" vertical="center"/>
    </xf>
    <xf numFmtId="0" fontId="19" fillId="5" borderId="18" xfId="1" applyFont="1" applyFill="1" applyBorder="1" applyAlignment="1" applyProtection="1"/>
    <xf numFmtId="0" fontId="19" fillId="5" borderId="0" xfId="1" applyFont="1" applyFill="1" applyBorder="1" applyAlignment="1" applyProtection="1"/>
    <xf numFmtId="0" fontId="19" fillId="29" borderId="0" xfId="1" applyFont="1" applyFill="1" applyBorder="1" applyAlignment="1" applyProtection="1"/>
    <xf numFmtId="0" fontId="19" fillId="7" borderId="0" xfId="1" applyFont="1" applyFill="1" applyBorder="1" applyAlignment="1" applyProtection="1"/>
    <xf numFmtId="0" fontId="19" fillId="7" borderId="0" xfId="1" applyFont="1" applyFill="1" applyBorder="1" applyAlignment="1" applyProtection="1">
      <alignment horizontal="left"/>
    </xf>
    <xf numFmtId="0" fontId="26" fillId="7" borderId="18" xfId="1" applyFont="1" applyFill="1" applyBorder="1" applyAlignment="1" applyProtection="1">
      <alignment horizontal="left"/>
    </xf>
    <xf numFmtId="49" fontId="26" fillId="7" borderId="16" xfId="1" applyNumberFormat="1" applyFont="1" applyFill="1" applyBorder="1" applyAlignment="1" applyProtection="1">
      <alignment horizontal="left" vertical="center"/>
    </xf>
    <xf numFmtId="0" fontId="28" fillId="2" borderId="29" xfId="1" applyFont="1" applyFill="1" applyBorder="1" applyAlignment="1" applyProtection="1">
      <alignment horizontal="center" vertical="center"/>
    </xf>
    <xf numFmtId="0" fontId="29" fillId="7" borderId="18" xfId="1" applyFont="1" applyFill="1" applyBorder="1" applyAlignment="1" applyProtection="1">
      <alignment horizontal="center" vertical="center"/>
    </xf>
    <xf numFmtId="0" fontId="29" fillId="7" borderId="70" xfId="1" applyNumberFormat="1" applyFont="1" applyFill="1" applyBorder="1" applyAlignment="1" applyProtection="1">
      <alignment horizontal="center" vertical="center"/>
      <protection locked="0"/>
    </xf>
    <xf numFmtId="0" fontId="29" fillId="7" borderId="70" xfId="1" applyNumberFormat="1" applyFont="1" applyFill="1" applyBorder="1" applyAlignment="1" applyProtection="1">
      <alignment horizontal="center" vertical="center"/>
    </xf>
    <xf numFmtId="0" fontId="29" fillId="7" borderId="16" xfId="1" applyFont="1" applyFill="1" applyBorder="1" applyAlignment="1" applyProtection="1">
      <alignment horizontal="left" vertical="center"/>
    </xf>
    <xf numFmtId="0" fontId="1" fillId="0" borderId="29" xfId="1" applyBorder="1" applyProtection="1"/>
    <xf numFmtId="49" fontId="19" fillId="2" borderId="0" xfId="1" applyNumberFormat="1" applyFont="1" applyFill="1" applyBorder="1" applyAlignment="1" applyProtection="1">
      <alignment horizontal="left" vertical="center"/>
    </xf>
    <xf numFmtId="0" fontId="19" fillId="2" borderId="0" xfId="1" applyFont="1" applyFill="1" applyBorder="1" applyAlignment="1" applyProtection="1"/>
    <xf numFmtId="0" fontId="19" fillId="3" borderId="0" xfId="1" applyFont="1" applyFill="1" applyBorder="1" applyAlignment="1" applyProtection="1"/>
    <xf numFmtId="0" fontId="19" fillId="2" borderId="0" xfId="1" applyFont="1" applyFill="1" applyBorder="1" applyAlignment="1" applyProtection="1">
      <alignment horizontal="left"/>
    </xf>
    <xf numFmtId="0" fontId="19" fillId="2" borderId="0" xfId="1" applyFont="1" applyFill="1" applyAlignment="1" applyProtection="1">
      <alignment horizontal="left"/>
    </xf>
    <xf numFmtId="49" fontId="19" fillId="2" borderId="29" xfId="1" applyNumberFormat="1" applyFont="1" applyFill="1" applyBorder="1" applyAlignment="1" applyProtection="1">
      <alignment horizontal="left" vertical="center"/>
    </xf>
    <xf numFmtId="0" fontId="31" fillId="2" borderId="29" xfId="1" applyFont="1" applyFill="1" applyBorder="1" applyAlignment="1">
      <alignment horizontal="center" vertical="center"/>
    </xf>
    <xf numFmtId="0" fontId="33" fillId="0" borderId="18" xfId="1" applyFont="1" applyBorder="1" applyAlignment="1" applyProtection="1">
      <alignment horizontal="center" vertical="center"/>
    </xf>
    <xf numFmtId="0" fontId="33" fillId="0" borderId="16" xfId="1" applyFont="1" applyBorder="1" applyAlignment="1" applyProtection="1">
      <alignment horizontal="center" vertical="center"/>
    </xf>
    <xf numFmtId="0" fontId="34" fillId="0" borderId="76" xfId="0" applyFont="1" applyBorder="1" applyAlignment="1" applyProtection="1">
      <alignment horizontal="center" vertical="center"/>
    </xf>
    <xf numFmtId="0" fontId="34" fillId="0" borderId="77" xfId="0" applyFont="1" applyBorder="1" applyAlignment="1" applyProtection="1">
      <alignment horizontal="center" vertical="center"/>
    </xf>
    <xf numFmtId="49" fontId="1" fillId="0" borderId="78" xfId="1" applyNumberFormat="1" applyFont="1" applyBorder="1" applyAlignment="1" applyProtection="1">
      <alignment horizontal="center" vertical="center"/>
    </xf>
    <xf numFmtId="0" fontId="19" fillId="5" borderId="0" xfId="1" applyFont="1" applyFill="1" applyProtection="1"/>
    <xf numFmtId="0" fontId="19" fillId="7" borderId="0" xfId="1" applyFont="1" applyFill="1" applyProtection="1"/>
    <xf numFmtId="0" fontId="26" fillId="7" borderId="0" xfId="1" applyFont="1" applyFill="1" applyProtection="1"/>
    <xf numFmtId="0" fontId="2" fillId="0" borderId="26" xfId="1" applyFont="1" applyBorder="1"/>
    <xf numFmtId="0" fontId="33" fillId="0" borderId="0" xfId="1" applyFont="1" applyBorder="1" applyAlignment="1" applyProtection="1">
      <alignment horizontal="center" vertical="center"/>
    </xf>
    <xf numFmtId="0" fontId="33" fillId="0" borderId="29" xfId="1" applyFont="1" applyBorder="1" applyAlignment="1" applyProtection="1">
      <alignment horizontal="center" vertical="center"/>
    </xf>
    <xf numFmtId="0" fontId="1" fillId="0" borderId="19" xfId="1" applyBorder="1" applyProtection="1"/>
    <xf numFmtId="0" fontId="19" fillId="2" borderId="0" xfId="1" applyFont="1" applyFill="1" applyAlignment="1" applyProtection="1"/>
    <xf numFmtId="0" fontId="7" fillId="2" borderId="25" xfId="1" applyFont="1" applyFill="1" applyBorder="1" applyAlignment="1">
      <alignment vertical="center"/>
    </xf>
    <xf numFmtId="0" fontId="7" fillId="2" borderId="84" xfId="1" applyFont="1" applyFill="1" applyBorder="1" applyAlignment="1">
      <alignment vertical="center"/>
    </xf>
    <xf numFmtId="0" fontId="38" fillId="2" borderId="84" xfId="1" applyFont="1" applyFill="1" applyBorder="1" applyAlignment="1">
      <alignment vertical="center"/>
    </xf>
    <xf numFmtId="2" fontId="38" fillId="2" borderId="10" xfId="1" applyNumberFormat="1" applyFont="1" applyFill="1" applyBorder="1" applyAlignment="1">
      <alignment horizontal="right" vertical="center"/>
    </xf>
    <xf numFmtId="0" fontId="1" fillId="2" borderId="19" xfId="1" applyFill="1" applyBorder="1" applyProtection="1"/>
    <xf numFmtId="0" fontId="1" fillId="2" borderId="0" xfId="1" applyFill="1" applyBorder="1" applyProtection="1"/>
    <xf numFmtId="0" fontId="39" fillId="2" borderId="0" xfId="1" applyFont="1" applyFill="1" applyBorder="1" applyAlignment="1" applyProtection="1">
      <alignment horizontal="left" vertical="center"/>
    </xf>
    <xf numFmtId="0" fontId="1" fillId="2" borderId="0" xfId="1" applyFill="1" applyBorder="1" applyAlignment="1" applyProtection="1"/>
    <xf numFmtId="49" fontId="26" fillId="7" borderId="0" xfId="1" applyNumberFormat="1" applyFont="1" applyFill="1" applyBorder="1" applyAlignment="1" applyProtection="1">
      <alignment horizontal="left" vertical="center"/>
    </xf>
    <xf numFmtId="0" fontId="41" fillId="2" borderId="25" xfId="1" applyFont="1" applyFill="1" applyBorder="1" applyAlignment="1">
      <alignment vertical="center"/>
    </xf>
    <xf numFmtId="0" fontId="41" fillId="2" borderId="84" xfId="1" applyFont="1" applyFill="1" applyBorder="1" applyAlignment="1">
      <alignment vertical="center"/>
    </xf>
    <xf numFmtId="164" fontId="38" fillId="2" borderId="10" xfId="1" applyNumberFormat="1" applyFont="1" applyFill="1" applyBorder="1" applyAlignment="1">
      <alignment horizontal="right" vertical="center"/>
    </xf>
    <xf numFmtId="0" fontId="7" fillId="2" borderId="0" xfId="1" applyFont="1" applyFill="1" applyBorder="1" applyAlignment="1" applyProtection="1"/>
    <xf numFmtId="0" fontId="43" fillId="2" borderId="0" xfId="1" applyFont="1" applyFill="1" applyBorder="1" applyAlignment="1" applyProtection="1">
      <alignment horizontal="center" vertical="center"/>
    </xf>
    <xf numFmtId="49" fontId="19" fillId="5" borderId="0" xfId="1" applyNumberFormat="1" applyFont="1" applyFill="1" applyBorder="1" applyAlignment="1" applyProtection="1">
      <alignment horizontal="left" vertical="center"/>
    </xf>
    <xf numFmtId="0" fontId="15" fillId="2" borderId="29" xfId="1" applyFont="1" applyFill="1" applyBorder="1" applyAlignment="1" applyProtection="1">
      <alignment vertical="center"/>
      <protection locked="0"/>
    </xf>
    <xf numFmtId="0" fontId="7" fillId="2" borderId="0" xfId="1" applyFont="1" applyFill="1" applyBorder="1" applyAlignment="1">
      <alignment vertical="center"/>
    </xf>
    <xf numFmtId="0" fontId="38" fillId="2" borderId="0" xfId="1" applyFont="1" applyFill="1" applyBorder="1" applyAlignment="1">
      <alignment vertical="center"/>
    </xf>
    <xf numFmtId="49" fontId="19" fillId="5" borderId="36" xfId="1" applyNumberFormat="1" applyFont="1" applyFill="1" applyBorder="1" applyAlignment="1" applyProtection="1">
      <alignment horizontal="left" vertical="center"/>
    </xf>
    <xf numFmtId="0" fontId="19" fillId="5" borderId="36" xfId="1" applyFont="1" applyFill="1" applyBorder="1" applyAlignment="1" applyProtection="1"/>
    <xf numFmtId="0" fontId="19" fillId="29" borderId="36" xfId="1" applyFont="1" applyFill="1" applyBorder="1" applyAlignment="1" applyProtection="1"/>
    <xf numFmtId="0" fontId="19" fillId="7" borderId="36" xfId="1" applyFont="1" applyFill="1" applyBorder="1" applyAlignment="1" applyProtection="1"/>
    <xf numFmtId="0" fontId="19" fillId="7" borderId="36" xfId="1" applyFont="1" applyFill="1" applyBorder="1" applyAlignment="1" applyProtection="1">
      <alignment horizontal="left"/>
    </xf>
    <xf numFmtId="0" fontId="26" fillId="7" borderId="36" xfId="1" applyFont="1" applyFill="1" applyBorder="1" applyAlignment="1" applyProtection="1">
      <alignment horizontal="left"/>
    </xf>
    <xf numFmtId="49" fontId="26" fillId="7" borderId="37" xfId="1" applyNumberFormat="1" applyFont="1" applyFill="1" applyBorder="1" applyAlignment="1" applyProtection="1">
      <alignment horizontal="left" vertical="center"/>
    </xf>
    <xf numFmtId="0" fontId="19" fillId="2" borderId="0" xfId="1" applyFont="1" applyFill="1" applyProtection="1"/>
    <xf numFmtId="0" fontId="2" fillId="2" borderId="80" xfId="1" applyFont="1" applyFill="1" applyBorder="1" applyAlignment="1">
      <alignment vertical="center"/>
    </xf>
    <xf numFmtId="0" fontId="1" fillId="0" borderId="0" xfId="1" applyProtection="1">
      <protection locked="0"/>
    </xf>
    <xf numFmtId="0" fontId="7" fillId="2" borderId="0" xfId="1" applyNumberFormat="1" applyFont="1" applyFill="1" applyBorder="1" applyAlignment="1" applyProtection="1">
      <alignment horizontal="center" vertical="center"/>
    </xf>
    <xf numFmtId="0" fontId="0" fillId="2" borderId="0" xfId="0" applyFill="1" applyBorder="1" applyAlignment="1" applyProtection="1">
      <alignment horizontal="center" vertical="center"/>
    </xf>
    <xf numFmtId="164" fontId="2" fillId="2" borderId="0" xfId="1" applyNumberFormat="1"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vertical="center"/>
      <protection locked="0"/>
    </xf>
    <xf numFmtId="0" fontId="4" fillId="3" borderId="0" xfId="1" applyFont="1" applyFill="1" applyBorder="1" applyAlignment="1" applyProtection="1">
      <alignment horizontal="left" vertical="center"/>
    </xf>
    <xf numFmtId="0" fontId="3" fillId="2" borderId="0" xfId="0" applyFont="1" applyFill="1" applyBorder="1" applyAlignment="1" applyProtection="1">
      <alignment vertical="center"/>
    </xf>
    <xf numFmtId="0" fontId="6" fillId="2" borderId="0" xfId="1" applyFont="1" applyFill="1" applyBorder="1" applyAlignment="1" applyProtection="1">
      <alignment horizontal="left" vertical="center"/>
    </xf>
    <xf numFmtId="0" fontId="1" fillId="2" borderId="0" xfId="1" applyFill="1" applyBorder="1" applyAlignment="1" applyProtection="1">
      <alignment vertical="center"/>
    </xf>
    <xf numFmtId="0" fontId="0" fillId="2" borderId="0" xfId="0" applyFill="1" applyBorder="1" applyAlignment="1" applyProtection="1">
      <alignment vertical="center"/>
    </xf>
    <xf numFmtId="0" fontId="7" fillId="2" borderId="0" xfId="1" applyFont="1" applyFill="1" applyBorder="1" applyAlignment="1" applyProtection="1">
      <alignment horizontal="center" vertical="center"/>
    </xf>
    <xf numFmtId="0" fontId="5" fillId="2" borderId="0" xfId="1" applyFont="1" applyFill="1" applyBorder="1" applyAlignment="1" applyProtection="1">
      <alignment horizontal="left" vertical="center"/>
    </xf>
    <xf numFmtId="49" fontId="19" fillId="5" borderId="18" xfId="1" applyNumberFormat="1" applyFont="1" applyFill="1" applyBorder="1" applyAlignment="1" applyProtection="1">
      <alignment horizontal="left" vertical="center"/>
    </xf>
    <xf numFmtId="0" fontId="2" fillId="5" borderId="66" xfId="1" applyFont="1" applyFill="1" applyBorder="1" applyAlignment="1">
      <alignment vertical="center"/>
    </xf>
    <xf numFmtId="0" fontId="29" fillId="7" borderId="70" xfId="1" applyFont="1" applyFill="1" applyBorder="1" applyAlignment="1" applyProtection="1">
      <alignment horizontal="left" vertical="center"/>
      <protection locked="0"/>
    </xf>
    <xf numFmtId="0" fontId="45" fillId="7" borderId="70" xfId="0" applyFont="1" applyFill="1" applyBorder="1" applyAlignment="1" applyProtection="1">
      <alignment vertical="center"/>
      <protection locked="0"/>
    </xf>
    <xf numFmtId="0" fontId="45" fillId="7" borderId="82" xfId="0" applyFont="1" applyFill="1" applyBorder="1" applyAlignment="1" applyProtection="1">
      <alignment vertical="center"/>
      <protection locked="0"/>
    </xf>
    <xf numFmtId="0" fontId="4" fillId="2" borderId="0" xfId="1"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4" fillId="2" borderId="0" xfId="1" applyFont="1" applyFill="1" applyBorder="1" applyAlignment="1" applyProtection="1">
      <alignment horizontal="left" vertical="center"/>
    </xf>
    <xf numFmtId="0" fontId="17" fillId="2" borderId="63" xfId="1" applyNumberFormat="1" applyFont="1" applyFill="1" applyBorder="1" applyAlignment="1" applyProtection="1">
      <alignment horizontal="center" vertical="center"/>
    </xf>
    <xf numFmtId="0" fontId="17" fillId="2" borderId="62" xfId="1" applyNumberFormat="1" applyFont="1" applyFill="1" applyBorder="1" applyAlignment="1" applyProtection="1">
      <alignment horizontal="center" vertical="center"/>
    </xf>
    <xf numFmtId="0" fontId="17" fillId="2" borderId="61" xfId="1" applyNumberFormat="1" applyFont="1" applyFill="1" applyBorder="1" applyAlignment="1" applyProtection="1">
      <alignment horizontal="center" vertical="center"/>
    </xf>
    <xf numFmtId="0" fontId="16" fillId="7" borderId="52" xfId="1" applyFont="1" applyFill="1" applyBorder="1" applyAlignment="1" applyProtection="1">
      <alignment horizontal="center" vertical="center"/>
    </xf>
    <xf numFmtId="0" fontId="15" fillId="7" borderId="51" xfId="1" applyFont="1" applyFill="1" applyBorder="1" applyAlignment="1" applyProtection="1">
      <alignment horizontal="center" vertical="center"/>
    </xf>
    <xf numFmtId="0" fontId="15" fillId="7" borderId="50" xfId="1" applyFont="1" applyFill="1" applyBorder="1" applyAlignment="1" applyProtection="1"/>
    <xf numFmtId="0" fontId="15" fillId="7" borderId="29" xfId="1" applyFont="1" applyFill="1" applyBorder="1" applyAlignment="1" applyProtection="1">
      <alignment horizontal="center" vertical="center"/>
    </xf>
    <xf numFmtId="0" fontId="15" fillId="7" borderId="0" xfId="1" applyFont="1" applyFill="1" applyBorder="1" applyAlignment="1" applyProtection="1">
      <alignment horizontal="center" vertical="center"/>
    </xf>
    <xf numFmtId="0" fontId="15" fillId="7" borderId="28" xfId="1" applyFont="1" applyFill="1" applyBorder="1" applyAlignment="1" applyProtection="1"/>
    <xf numFmtId="0" fontId="15" fillId="7" borderId="16" xfId="1" applyFont="1" applyFill="1" applyBorder="1" applyAlignment="1" applyProtection="1">
      <alignment horizontal="center" vertical="center"/>
    </xf>
    <xf numFmtId="0" fontId="15" fillId="7" borderId="18" xfId="1" applyFont="1" applyFill="1" applyBorder="1" applyAlignment="1" applyProtection="1">
      <alignment horizontal="center" vertical="center"/>
    </xf>
    <xf numFmtId="0" fontId="15" fillId="7" borderId="17" xfId="1" applyFont="1" applyFill="1" applyBorder="1" applyAlignment="1" applyProtection="1"/>
    <xf numFmtId="0" fontId="12" fillId="2" borderId="37" xfId="1" applyFont="1" applyFill="1" applyBorder="1" applyAlignment="1" applyProtection="1">
      <alignment horizontal="center" vertical="center"/>
    </xf>
    <xf numFmtId="0" fontId="1" fillId="2" borderId="36" xfId="1" applyFont="1" applyFill="1" applyBorder="1" applyAlignment="1" applyProtection="1">
      <alignment horizontal="center" vertical="center"/>
    </xf>
    <xf numFmtId="0" fontId="1" fillId="2" borderId="35" xfId="1" applyFont="1" applyFill="1" applyBorder="1" applyAlignment="1" applyProtection="1"/>
    <xf numFmtId="0" fontId="1" fillId="2" borderId="29" xfId="1" applyFont="1" applyFill="1" applyBorder="1" applyAlignment="1" applyProtection="1">
      <alignment horizontal="center" vertical="center"/>
    </xf>
    <xf numFmtId="0" fontId="1" fillId="2" borderId="0" xfId="1" applyFont="1" applyFill="1" applyBorder="1" applyAlignment="1" applyProtection="1">
      <alignment horizontal="center" vertical="center"/>
    </xf>
    <xf numFmtId="0" fontId="1" fillId="2" borderId="28" xfId="1" applyFont="1" applyFill="1" applyBorder="1" applyAlignment="1" applyProtection="1"/>
    <xf numFmtId="0" fontId="1" fillId="2" borderId="16" xfId="1" applyFont="1" applyFill="1" applyBorder="1" applyAlignment="1" applyProtection="1">
      <alignment horizontal="center" vertical="center"/>
    </xf>
    <xf numFmtId="0" fontId="1" fillId="2" borderId="18" xfId="1" applyFont="1" applyFill="1" applyBorder="1" applyAlignment="1" applyProtection="1">
      <alignment horizontal="center" vertical="center"/>
    </xf>
    <xf numFmtId="0" fontId="1" fillId="2" borderId="17" xfId="1" applyFont="1" applyFill="1" applyBorder="1" applyAlignment="1" applyProtection="1"/>
    <xf numFmtId="0" fontId="7" fillId="34" borderId="83" xfId="1" applyFont="1" applyFill="1" applyBorder="1" applyAlignment="1" applyProtection="1">
      <alignment vertical="center"/>
    </xf>
    <xf numFmtId="0" fontId="36" fillId="34" borderId="70" xfId="0" applyFont="1" applyFill="1" applyBorder="1" applyAlignment="1" applyProtection="1">
      <alignment vertical="center"/>
    </xf>
    <xf numFmtId="164" fontId="2" fillId="2" borderId="83" xfId="1" applyNumberFormat="1" applyFont="1" applyFill="1" applyBorder="1" applyAlignment="1" applyProtection="1">
      <alignment horizontal="center" vertical="center"/>
    </xf>
    <xf numFmtId="164" fontId="0" fillId="2" borderId="82" xfId="0" applyNumberFormat="1" applyFill="1" applyBorder="1" applyAlignment="1" applyProtection="1">
      <alignment horizontal="center" vertical="center"/>
    </xf>
    <xf numFmtId="0" fontId="1" fillId="34" borderId="70" xfId="1" applyFill="1" applyBorder="1" applyAlignment="1" applyProtection="1">
      <alignment vertical="center"/>
    </xf>
    <xf numFmtId="0" fontId="0" fillId="34" borderId="82" xfId="0" applyFill="1" applyBorder="1" applyAlignment="1" applyProtection="1">
      <alignment vertical="center"/>
    </xf>
    <xf numFmtId="0" fontId="29" fillId="7" borderId="83" xfId="1" applyFont="1" applyFill="1" applyBorder="1" applyAlignment="1" applyProtection="1">
      <alignment horizontal="center" vertical="center"/>
    </xf>
    <xf numFmtId="0" fontId="46" fillId="7" borderId="70" xfId="1" applyFont="1" applyFill="1" applyBorder="1" applyAlignment="1" applyProtection="1">
      <alignment horizontal="center" vertical="center"/>
    </xf>
    <xf numFmtId="164" fontId="2" fillId="35" borderId="83" xfId="1" applyNumberFormat="1" applyFont="1" applyFill="1" applyBorder="1" applyAlignment="1" applyProtection="1">
      <alignment horizontal="center" vertical="center"/>
      <protection locked="0"/>
    </xf>
    <xf numFmtId="164" fontId="0" fillId="35" borderId="82" xfId="0" applyNumberFormat="1" applyFill="1" applyBorder="1" applyAlignment="1" applyProtection="1">
      <alignment horizontal="center" vertical="center"/>
      <protection locked="0"/>
    </xf>
    <xf numFmtId="164" fontId="2" fillId="35" borderId="37" xfId="1" applyNumberFormat="1" applyFont="1" applyFill="1" applyBorder="1" applyAlignment="1" applyProtection="1">
      <alignment horizontal="center" vertical="center"/>
      <protection locked="0"/>
    </xf>
    <xf numFmtId="164" fontId="0" fillId="35" borderId="81" xfId="0" applyNumberFormat="1" applyFill="1" applyBorder="1" applyAlignment="1" applyProtection="1">
      <alignment horizontal="center" vertical="center"/>
      <protection locked="0"/>
    </xf>
    <xf numFmtId="0" fontId="7" fillId="33" borderId="83" xfId="1" applyFont="1" applyFill="1" applyBorder="1" applyAlignment="1" applyProtection="1">
      <alignment horizontal="left" vertical="center"/>
    </xf>
    <xf numFmtId="0" fontId="7" fillId="33" borderId="70" xfId="1" applyFont="1" applyFill="1" applyBorder="1" applyAlignment="1" applyProtection="1">
      <alignment horizontal="left" vertical="center"/>
    </xf>
    <xf numFmtId="0" fontId="7" fillId="33" borderId="82" xfId="1" applyFont="1" applyFill="1" applyBorder="1" applyAlignment="1" applyProtection="1">
      <alignment horizontal="left" vertical="center"/>
    </xf>
    <xf numFmtId="0" fontId="42" fillId="25" borderId="83" xfId="1" applyFont="1" applyFill="1" applyBorder="1" applyAlignment="1" applyProtection="1">
      <alignment horizontal="left" vertical="center"/>
    </xf>
    <xf numFmtId="0" fontId="42" fillId="25" borderId="70" xfId="1" applyFont="1" applyFill="1" applyBorder="1" applyAlignment="1" applyProtection="1">
      <alignment horizontal="left" vertical="center"/>
    </xf>
    <xf numFmtId="0" fontId="42" fillId="25" borderId="82" xfId="1" applyFont="1" applyFill="1" applyBorder="1" applyAlignment="1" applyProtection="1">
      <alignment horizontal="left" vertical="center"/>
    </xf>
    <xf numFmtId="0" fontId="7" fillId="32" borderId="83" xfId="1" applyFont="1" applyFill="1" applyBorder="1" applyAlignment="1" applyProtection="1">
      <alignment horizontal="left" vertical="center"/>
    </xf>
    <xf numFmtId="0" fontId="7" fillId="32" borderId="70" xfId="1" applyFont="1" applyFill="1" applyBorder="1" applyAlignment="1" applyProtection="1">
      <alignment horizontal="left" vertical="center"/>
    </xf>
    <xf numFmtId="0" fontId="7" fillId="32" borderId="82" xfId="1" applyFont="1" applyFill="1" applyBorder="1" applyAlignment="1" applyProtection="1">
      <alignment horizontal="left" vertical="center"/>
    </xf>
    <xf numFmtId="0" fontId="42" fillId="11" borderId="83" xfId="1" applyFont="1" applyFill="1" applyBorder="1" applyAlignment="1" applyProtection="1">
      <alignment horizontal="left" vertical="center"/>
    </xf>
    <xf numFmtId="0" fontId="42" fillId="11" borderId="70" xfId="1" applyFont="1" applyFill="1" applyBorder="1" applyAlignment="1" applyProtection="1">
      <alignment horizontal="left" vertical="center"/>
    </xf>
    <xf numFmtId="0" fontId="42" fillId="11" borderId="82" xfId="1" applyFont="1" applyFill="1" applyBorder="1" applyAlignment="1" applyProtection="1">
      <alignment horizontal="left" vertical="center"/>
    </xf>
    <xf numFmtId="0" fontId="37" fillId="31" borderId="83" xfId="1" applyFont="1" applyFill="1" applyBorder="1" applyAlignment="1" applyProtection="1">
      <alignment horizontal="left" vertical="center"/>
    </xf>
    <xf numFmtId="0" fontId="37" fillId="31" borderId="70" xfId="1" applyFont="1" applyFill="1" applyBorder="1" applyAlignment="1" applyProtection="1">
      <alignment horizontal="left" vertical="center"/>
    </xf>
    <xf numFmtId="0" fontId="36" fillId="0" borderId="70" xfId="0" applyFont="1" applyBorder="1" applyAlignment="1" applyProtection="1">
      <alignment vertical="center"/>
    </xf>
    <xf numFmtId="0" fontId="36" fillId="0" borderId="82" xfId="0" applyFont="1" applyBorder="1" applyAlignment="1" applyProtection="1">
      <alignment vertical="center"/>
    </xf>
    <xf numFmtId="0" fontId="7" fillId="30" borderId="37" xfId="1" applyFont="1" applyFill="1" applyBorder="1" applyAlignment="1" applyProtection="1">
      <alignment horizontal="left" vertical="center"/>
    </xf>
    <xf numFmtId="0" fontId="7" fillId="30" borderId="36" xfId="1" applyFont="1" applyFill="1" applyBorder="1" applyAlignment="1" applyProtection="1">
      <alignment horizontal="left" vertical="center"/>
    </xf>
    <xf numFmtId="0" fontId="36" fillId="0" borderId="36" xfId="0" applyFont="1" applyBorder="1" applyAlignment="1" applyProtection="1">
      <alignment vertical="center"/>
    </xf>
    <xf numFmtId="0" fontId="36" fillId="0" borderId="81" xfId="0" applyFont="1" applyBorder="1" applyAlignment="1" applyProtection="1">
      <alignment vertical="center"/>
    </xf>
    <xf numFmtId="0" fontId="44" fillId="0" borderId="36" xfId="1" applyFont="1" applyBorder="1" applyAlignment="1" applyProtection="1">
      <alignment horizontal="center" vertical="center"/>
    </xf>
    <xf numFmtId="0" fontId="32" fillId="0" borderId="36" xfId="0" applyFont="1" applyBorder="1" applyAlignment="1" applyProtection="1">
      <alignment vertical="center"/>
    </xf>
    <xf numFmtId="0" fontId="32" fillId="0" borderId="81" xfId="0" applyFont="1" applyBorder="1" applyAlignment="1" applyProtection="1">
      <alignment vertical="center"/>
    </xf>
    <xf numFmtId="0" fontId="32" fillId="0" borderId="0" xfId="0" applyFont="1" applyAlignment="1" applyProtection="1">
      <alignment vertical="center"/>
    </xf>
    <xf numFmtId="0" fontId="32" fillId="0" borderId="80" xfId="0" applyFont="1" applyBorder="1" applyAlignment="1" applyProtection="1">
      <alignment vertical="center"/>
    </xf>
    <xf numFmtId="0" fontId="32" fillId="0" borderId="18" xfId="0" applyFont="1" applyBorder="1" applyAlignment="1" applyProtection="1">
      <alignment vertical="center"/>
    </xf>
    <xf numFmtId="0" fontId="32" fillId="0" borderId="66" xfId="0" applyFont="1" applyBorder="1" applyAlignment="1" applyProtection="1">
      <alignment vertical="center"/>
    </xf>
    <xf numFmtId="0" fontId="2" fillId="24" borderId="64" xfId="1" applyFont="1" applyFill="1" applyBorder="1" applyAlignment="1" applyProtection="1">
      <alignment horizontal="center" textRotation="90"/>
    </xf>
    <xf numFmtId="0" fontId="1" fillId="0" borderId="64" xfId="1" applyBorder="1" applyAlignment="1" applyProtection="1">
      <alignment horizontal="center" textRotation="90"/>
    </xf>
    <xf numFmtId="0" fontId="1" fillId="0" borderId="55" xfId="1" applyBorder="1" applyAlignment="1" applyProtection="1">
      <alignment horizontal="center" textRotation="90"/>
    </xf>
    <xf numFmtId="49" fontId="35" fillId="0" borderId="79" xfId="1" applyNumberFormat="1" applyFont="1" applyBorder="1" applyAlignment="1" applyProtection="1">
      <alignment horizontal="center" vertical="center"/>
    </xf>
    <xf numFmtId="0" fontId="0" fillId="0" borderId="1" xfId="0" applyBorder="1" applyAlignment="1" applyProtection="1">
      <alignment horizontal="center" vertical="center"/>
    </xf>
    <xf numFmtId="0" fontId="0" fillId="0" borderId="40" xfId="0" applyBorder="1" applyAlignment="1" applyProtection="1">
      <alignment horizontal="center" vertical="center"/>
    </xf>
    <xf numFmtId="0" fontId="0" fillId="0" borderId="0" xfId="0" applyAlignment="1" applyProtection="1">
      <alignment horizontal="center" vertical="center"/>
    </xf>
    <xf numFmtId="49" fontId="19" fillId="5" borderId="0" xfId="1" applyNumberFormat="1" applyFont="1" applyFill="1" applyBorder="1" applyAlignment="1" applyProtection="1">
      <alignment horizontal="left" vertical="center"/>
    </xf>
    <xf numFmtId="0" fontId="19" fillId="5" borderId="80" xfId="1" applyFont="1" applyFill="1" applyBorder="1" applyAlignment="1">
      <alignment vertical="center"/>
    </xf>
    <xf numFmtId="0" fontId="4" fillId="2" borderId="0" xfId="1" applyFont="1" applyFill="1" applyBorder="1" applyAlignment="1" applyProtection="1">
      <alignment horizontal="center" vertical="center"/>
    </xf>
    <xf numFmtId="0" fontId="0" fillId="0" borderId="0" xfId="0" applyBorder="1" applyAlignment="1" applyProtection="1"/>
    <xf numFmtId="0" fontId="24" fillId="25" borderId="21" xfId="1" applyFont="1" applyFill="1" applyBorder="1" applyAlignment="1" applyProtection="1">
      <alignment horizontal="center" textRotation="90"/>
    </xf>
    <xf numFmtId="0" fontId="1" fillId="0" borderId="21" xfId="1" applyBorder="1" applyAlignment="1" applyProtection="1">
      <alignment horizontal="center" textRotation="90"/>
    </xf>
    <xf numFmtId="0" fontId="1" fillId="0" borderId="54" xfId="1" applyBorder="1" applyAlignment="1" applyProtection="1">
      <alignment horizontal="center" textRotation="90"/>
    </xf>
    <xf numFmtId="0" fontId="7" fillId="34" borderId="83" xfId="1" applyFont="1" applyFill="1" applyBorder="1" applyAlignment="1" applyProtection="1">
      <alignment horizontal="center" vertical="center"/>
    </xf>
    <xf numFmtId="0" fontId="0" fillId="34" borderId="82" xfId="0" applyFill="1" applyBorder="1" applyAlignment="1" applyProtection="1">
      <alignment horizontal="center" vertical="center"/>
    </xf>
    <xf numFmtId="164" fontId="38" fillId="2" borderId="40" xfId="1" applyNumberFormat="1" applyFont="1" applyFill="1" applyBorder="1" applyAlignment="1" applyProtection="1">
      <alignment horizontal="right" vertical="center"/>
    </xf>
    <xf numFmtId="0" fontId="4" fillId="34" borderId="75" xfId="1" applyFont="1" applyFill="1" applyBorder="1" applyAlignment="1" applyProtection="1">
      <alignment horizontal="right" vertical="center"/>
    </xf>
    <xf numFmtId="0" fontId="3" fillId="34" borderId="74" xfId="0" applyFont="1" applyFill="1" applyBorder="1" applyAlignment="1" applyProtection="1">
      <alignment horizontal="right" vertical="center"/>
    </xf>
    <xf numFmtId="0" fontId="3" fillId="34" borderId="16" xfId="0" applyFont="1" applyFill="1" applyBorder="1" applyAlignment="1" applyProtection="1">
      <alignment horizontal="right" vertical="center"/>
    </xf>
    <xf numFmtId="0" fontId="3" fillId="34" borderId="18" xfId="0" applyFont="1" applyFill="1" applyBorder="1" applyAlignment="1" applyProtection="1">
      <alignment horizontal="right" vertical="center"/>
    </xf>
    <xf numFmtId="0" fontId="0" fillId="34" borderId="73" xfId="0" applyFill="1" applyBorder="1" applyAlignment="1" applyProtection="1">
      <alignment horizontal="right" vertical="center"/>
    </xf>
    <xf numFmtId="0" fontId="3" fillId="34" borderId="69" xfId="0" applyFont="1" applyFill="1" applyBorder="1" applyAlignment="1" applyProtection="1">
      <alignment horizontal="right" vertical="center"/>
    </xf>
    <xf numFmtId="0" fontId="0" fillId="34" borderId="67" xfId="0" applyFill="1" applyBorder="1" applyAlignment="1" applyProtection="1">
      <alignment horizontal="right" vertical="center"/>
    </xf>
    <xf numFmtId="0" fontId="2" fillId="5" borderId="80" xfId="1" applyFont="1" applyFill="1" applyBorder="1" applyAlignment="1">
      <alignment vertical="center"/>
    </xf>
    <xf numFmtId="164" fontId="2" fillId="34" borderId="72" xfId="1" applyNumberFormat="1" applyFont="1" applyFill="1" applyBorder="1" applyAlignment="1" applyProtection="1">
      <alignment horizontal="center" vertical="center"/>
    </xf>
    <xf numFmtId="164" fontId="0" fillId="34" borderId="71" xfId="0" applyNumberFormat="1" applyFill="1" applyBorder="1" applyAlignment="1" applyProtection="1">
      <alignment horizontal="center" vertical="center"/>
    </xf>
    <xf numFmtId="164" fontId="2" fillId="34" borderId="68" xfId="1" applyNumberFormat="1" applyFont="1" applyFill="1" applyBorder="1" applyAlignment="1" applyProtection="1">
      <alignment horizontal="center" vertical="center"/>
    </xf>
    <xf numFmtId="164" fontId="0" fillId="34" borderId="67" xfId="0" applyNumberFormat="1" applyFill="1" applyBorder="1" applyAlignment="1" applyProtection="1">
      <alignment horizontal="center" vertical="center"/>
    </xf>
    <xf numFmtId="49" fontId="19" fillId="2" borderId="0" xfId="1" applyNumberFormat="1" applyFont="1" applyFill="1" applyBorder="1" applyAlignment="1" applyProtection="1">
      <alignment horizontal="left" vertical="center"/>
    </xf>
    <xf numFmtId="0" fontId="19" fillId="2" borderId="0" xfId="1" applyFont="1" applyFill="1" applyAlignment="1" applyProtection="1">
      <alignment horizontal="left"/>
    </xf>
    <xf numFmtId="0" fontId="19" fillId="2" borderId="80" xfId="1" applyFont="1" applyFill="1" applyBorder="1" applyAlignment="1">
      <alignment vertical="center"/>
    </xf>
    <xf numFmtId="49" fontId="26" fillId="7" borderId="18" xfId="1" applyNumberFormat="1" applyFont="1" applyFill="1" applyBorder="1" applyAlignment="1" applyProtection="1">
      <alignment horizontal="left" vertical="center"/>
    </xf>
    <xf numFmtId="0" fontId="26" fillId="7" borderId="18" xfId="1" applyFont="1" applyFill="1" applyBorder="1" applyAlignment="1" applyProtection="1">
      <alignment horizontal="left"/>
    </xf>
    <xf numFmtId="0" fontId="14" fillId="23" borderId="21" xfId="1" applyFont="1" applyFill="1" applyBorder="1" applyAlignment="1" applyProtection="1">
      <alignment horizontal="center" textRotation="90"/>
    </xf>
    <xf numFmtId="164" fontId="2" fillId="2" borderId="37" xfId="1" applyNumberFormat="1" applyFont="1" applyFill="1" applyBorder="1" applyAlignment="1" applyProtection="1">
      <alignment horizontal="center" vertical="center"/>
    </xf>
    <xf numFmtId="164" fontId="0" fillId="2" borderId="81" xfId="0" applyNumberFormat="1" applyFill="1" applyBorder="1" applyAlignment="1" applyProtection="1">
      <alignment horizontal="center" vertical="center"/>
    </xf>
    <xf numFmtId="0" fontId="2" fillId="10" borderId="21" xfId="1" applyFont="1" applyFill="1" applyBorder="1" applyAlignment="1" applyProtection="1">
      <alignment horizontal="center" textRotation="90"/>
    </xf>
    <xf numFmtId="0" fontId="1" fillId="10" borderId="21" xfId="1" applyFill="1" applyBorder="1" applyAlignment="1" applyProtection="1">
      <alignment horizontal="center"/>
    </xf>
    <xf numFmtId="0" fontId="1" fillId="10" borderId="54" xfId="1" applyFill="1" applyBorder="1" applyAlignment="1" applyProtection="1">
      <alignment horizontal="center"/>
    </xf>
    <xf numFmtId="0" fontId="1" fillId="0" borderId="21" xfId="1" applyBorder="1" applyAlignment="1" applyProtection="1">
      <alignment horizontal="center"/>
    </xf>
    <xf numFmtId="0" fontId="1" fillId="0" borderId="54" xfId="1" applyBorder="1" applyAlignment="1" applyProtection="1">
      <alignment horizontal="center"/>
    </xf>
    <xf numFmtId="0" fontId="2" fillId="28" borderId="22" xfId="1" applyFont="1" applyFill="1" applyBorder="1" applyAlignment="1" applyProtection="1">
      <alignment horizontal="center" textRotation="90"/>
    </xf>
    <xf numFmtId="0" fontId="1" fillId="0" borderId="22" xfId="1" applyBorder="1" applyAlignment="1" applyProtection="1">
      <alignment horizontal="center"/>
    </xf>
    <xf numFmtId="0" fontId="1" fillId="0" borderId="57" xfId="1" applyBorder="1" applyAlignment="1" applyProtection="1">
      <alignment horizontal="center"/>
    </xf>
    <xf numFmtId="0" fontId="14" fillId="11" borderId="21" xfId="1" applyFont="1" applyFill="1" applyBorder="1" applyAlignment="1" applyProtection="1">
      <alignment horizontal="center" textRotation="90"/>
    </xf>
    <xf numFmtId="0" fontId="15" fillId="11" borderId="21" xfId="1" applyFont="1" applyFill="1" applyBorder="1" applyAlignment="1" applyProtection="1">
      <alignment horizontal="center"/>
    </xf>
    <xf numFmtId="0" fontId="15" fillId="11" borderId="54" xfId="1" applyFont="1" applyFill="1" applyBorder="1" applyAlignment="1" applyProtection="1">
      <alignment horizontal="center"/>
    </xf>
    <xf numFmtId="49" fontId="1" fillId="0" borderId="79" xfId="1" applyNumberFormat="1" applyFont="1" applyBorder="1" applyAlignment="1" applyProtection="1">
      <alignment horizontal="center" vertical="center"/>
    </xf>
    <xf numFmtId="0" fontId="34" fillId="0" borderId="1" xfId="0" applyFont="1" applyBorder="1" applyAlignment="1" applyProtection="1">
      <alignment horizontal="center" vertical="center"/>
    </xf>
    <xf numFmtId="0" fontId="34" fillId="0" borderId="44" xfId="0" applyFont="1" applyBorder="1" applyAlignment="1" applyProtection="1">
      <alignment horizontal="center" vertical="center"/>
    </xf>
    <xf numFmtId="0" fontId="34" fillId="0" borderId="40" xfId="0" applyFont="1" applyBorder="1" applyAlignment="1" applyProtection="1">
      <alignment horizontal="center" vertical="center"/>
    </xf>
    <xf numFmtId="0" fontId="34" fillId="0" borderId="0" xfId="0" applyFont="1" applyBorder="1" applyAlignment="1" applyProtection="1">
      <alignment horizontal="center" vertical="center"/>
    </xf>
    <xf numFmtId="0" fontId="34" fillId="0" borderId="19" xfId="0" applyFont="1" applyBorder="1" applyAlignment="1" applyProtection="1">
      <alignment horizontal="center" vertical="center"/>
    </xf>
    <xf numFmtId="0" fontId="30" fillId="0" borderId="40" xfId="0" applyFont="1" applyBorder="1" applyAlignment="1" applyProtection="1">
      <alignment horizontal="center" vertical="center"/>
    </xf>
    <xf numFmtId="0" fontId="25" fillId="0" borderId="0" xfId="0" applyFont="1" applyAlignment="1">
      <alignment horizontal="center" vertical="center"/>
    </xf>
    <xf numFmtId="0" fontId="25" fillId="0" borderId="19" xfId="0" applyFont="1" applyBorder="1" applyAlignment="1">
      <alignment horizontal="center" vertical="center"/>
    </xf>
    <xf numFmtId="0" fontId="25" fillId="0" borderId="40" xfId="0" applyFont="1" applyBorder="1" applyAlignment="1">
      <alignment horizontal="center" vertical="center"/>
    </xf>
    <xf numFmtId="49" fontId="26" fillId="7" borderId="36" xfId="1" applyNumberFormat="1" applyFont="1" applyFill="1" applyBorder="1" applyAlignment="1" applyProtection="1">
      <alignment horizontal="left" vertical="center"/>
    </xf>
    <xf numFmtId="0" fontId="26" fillId="7" borderId="36" xfId="1" applyFont="1" applyFill="1" applyBorder="1" applyAlignment="1" applyProtection="1">
      <alignment horizontal="left"/>
    </xf>
    <xf numFmtId="49" fontId="19" fillId="5" borderId="36" xfId="1" applyNumberFormat="1" applyFont="1" applyFill="1" applyBorder="1" applyAlignment="1">
      <alignment horizontal="left" vertical="center"/>
    </xf>
    <xf numFmtId="0" fontId="2" fillId="5" borderId="81" xfId="1" applyFont="1" applyFill="1" applyBorder="1" applyAlignment="1">
      <alignment vertical="center"/>
    </xf>
    <xf numFmtId="0" fontId="7" fillId="34" borderId="83" xfId="1" applyNumberFormat="1" applyFont="1" applyFill="1" applyBorder="1" applyAlignment="1" applyProtection="1">
      <alignment horizontal="center" vertical="center"/>
    </xf>
    <xf numFmtId="0" fontId="2" fillId="10" borderId="20" xfId="1" applyFont="1" applyFill="1" applyBorder="1" applyAlignment="1" applyProtection="1">
      <alignment horizontal="center" textRotation="90"/>
    </xf>
    <xf numFmtId="0" fontId="1" fillId="10" borderId="20" xfId="1" applyFill="1" applyBorder="1" applyAlignment="1" applyProtection="1">
      <alignment horizontal="center" textRotation="90"/>
    </xf>
    <xf numFmtId="0" fontId="1" fillId="10" borderId="53" xfId="1" applyFill="1" applyBorder="1" applyAlignment="1" applyProtection="1">
      <alignment horizontal="center" textRotation="90"/>
    </xf>
    <xf numFmtId="0" fontId="19" fillId="2" borderId="80" xfId="1" applyFont="1" applyFill="1" applyBorder="1" applyAlignment="1" applyProtection="1">
      <alignment vertical="center"/>
    </xf>
    <xf numFmtId="2" fontId="38" fillId="2" borderId="40" xfId="1" applyNumberFormat="1" applyFont="1" applyFill="1" applyBorder="1" applyAlignment="1" applyProtection="1">
      <alignment horizontal="right" vertical="center"/>
    </xf>
    <xf numFmtId="0" fontId="15" fillId="11" borderId="21" xfId="1" applyFont="1" applyFill="1" applyBorder="1" applyAlignment="1" applyProtection="1">
      <alignment horizontal="center" textRotation="90"/>
    </xf>
    <xf numFmtId="0" fontId="15" fillId="11" borderId="54" xfId="1" applyFont="1" applyFill="1" applyBorder="1" applyAlignment="1" applyProtection="1">
      <alignment horizontal="center" textRotation="90"/>
    </xf>
    <xf numFmtId="2" fontId="13" fillId="7" borderId="21" xfId="1" applyNumberFormat="1" applyFont="1" applyFill="1" applyBorder="1" applyAlignment="1" applyProtection="1">
      <alignment horizontal="center" vertical="center"/>
    </xf>
    <xf numFmtId="2" fontId="13" fillId="7" borderId="33" xfId="1" applyNumberFormat="1" applyFont="1" applyFill="1" applyBorder="1" applyAlignment="1" applyProtection="1">
      <alignment horizontal="center" vertical="center"/>
    </xf>
    <xf numFmtId="2" fontId="13" fillId="7" borderId="20" xfId="1" applyNumberFormat="1" applyFont="1" applyFill="1" applyBorder="1" applyAlignment="1" applyProtection="1">
      <alignment horizontal="center" vertical="center"/>
    </xf>
    <xf numFmtId="2" fontId="13" fillId="7" borderId="41" xfId="1" applyNumberFormat="1" applyFont="1" applyFill="1" applyBorder="1" applyAlignment="1" applyProtection="1">
      <alignment horizontal="center" vertical="center"/>
    </xf>
    <xf numFmtId="0" fontId="19" fillId="5" borderId="0" xfId="1" applyFont="1" applyFill="1" applyBorder="1" applyAlignment="1" applyProtection="1">
      <alignment vertical="center"/>
    </xf>
    <xf numFmtId="0" fontId="1" fillId="0" borderId="64" xfId="1" applyBorder="1" applyAlignment="1" applyProtection="1">
      <alignment horizontal="center"/>
    </xf>
    <xf numFmtId="0" fontId="1" fillId="0" borderId="55" xfId="1" applyBorder="1" applyAlignment="1" applyProtection="1">
      <alignment horizontal="center"/>
    </xf>
    <xf numFmtId="0" fontId="2" fillId="27" borderId="22" xfId="1" applyFont="1" applyFill="1" applyBorder="1" applyAlignment="1" applyProtection="1">
      <alignment horizontal="center" textRotation="90"/>
    </xf>
    <xf numFmtId="0" fontId="2" fillId="26" borderId="65" xfId="1" applyFont="1" applyFill="1" applyBorder="1" applyAlignment="1" applyProtection="1">
      <alignment horizontal="center" textRotation="90"/>
    </xf>
    <xf numFmtId="0" fontId="1" fillId="0" borderId="65" xfId="1" applyBorder="1" applyAlignment="1" applyProtection="1">
      <alignment horizontal="center" textRotation="90"/>
    </xf>
    <xf numFmtId="0" fontId="1" fillId="0" borderId="56" xfId="1" applyBorder="1" applyAlignment="1" applyProtection="1">
      <alignment horizontal="center" textRotation="90"/>
    </xf>
    <xf numFmtId="2" fontId="13" fillId="7" borderId="22" xfId="1" applyNumberFormat="1" applyFont="1" applyFill="1" applyBorder="1" applyAlignment="1" applyProtection="1">
      <alignment horizontal="center" vertical="center"/>
    </xf>
    <xf numFmtId="0" fontId="13" fillId="7" borderId="22" xfId="1" applyFont="1" applyFill="1" applyBorder="1" applyAlignment="1" applyProtection="1">
      <alignment horizontal="center" vertical="center"/>
    </xf>
    <xf numFmtId="0" fontId="13" fillId="7" borderId="42" xfId="1" applyFont="1" applyFill="1" applyBorder="1" applyAlignment="1" applyProtection="1">
      <alignment horizontal="center" vertical="center"/>
    </xf>
    <xf numFmtId="2" fontId="13" fillId="7" borderId="46" xfId="1" applyNumberFormat="1" applyFont="1" applyFill="1" applyBorder="1" applyAlignment="1" applyProtection="1">
      <alignment horizontal="center" vertical="center"/>
    </xf>
    <xf numFmtId="2" fontId="13" fillId="7" borderId="23" xfId="1" applyNumberFormat="1" applyFont="1" applyFill="1" applyBorder="1" applyAlignment="1" applyProtection="1">
      <alignment horizontal="center" vertical="center"/>
    </xf>
    <xf numFmtId="2" fontId="13" fillId="7" borderId="45" xfId="1" applyNumberFormat="1" applyFont="1" applyFill="1" applyBorder="1" applyAlignment="1" applyProtection="1">
      <alignment horizontal="center" vertical="center"/>
    </xf>
    <xf numFmtId="0" fontId="2" fillId="26" borderId="21" xfId="1" applyFont="1" applyFill="1" applyBorder="1" applyAlignment="1" applyProtection="1">
      <alignment horizontal="center" textRotation="90"/>
    </xf>
    <xf numFmtId="0" fontId="24" fillId="21" borderId="21" xfId="1" applyFont="1" applyFill="1" applyBorder="1" applyAlignment="1" applyProtection="1">
      <alignment horizontal="center" textRotation="90"/>
    </xf>
    <xf numFmtId="0" fontId="14" fillId="8" borderId="49" xfId="1" applyFont="1" applyFill="1" applyBorder="1" applyAlignment="1" applyProtection="1">
      <alignment horizontal="center" vertical="center"/>
    </xf>
    <xf numFmtId="0" fontId="14" fillId="8" borderId="23" xfId="1" applyFont="1" applyFill="1" applyBorder="1" applyAlignment="1" applyProtection="1">
      <alignment horizontal="center" vertical="center"/>
    </xf>
    <xf numFmtId="2" fontId="13" fillId="8" borderId="43" xfId="1" applyNumberFormat="1" applyFont="1" applyFill="1" applyBorder="1" applyAlignment="1" applyProtection="1">
      <alignment horizontal="center" vertical="center"/>
    </xf>
    <xf numFmtId="2" fontId="13" fillId="8" borderId="25" xfId="1" applyNumberFormat="1" applyFont="1" applyFill="1" applyBorder="1" applyAlignment="1" applyProtection="1">
      <alignment horizontal="center" vertical="center"/>
    </xf>
    <xf numFmtId="2" fontId="13" fillId="8" borderId="47" xfId="1" applyNumberFormat="1" applyFont="1" applyFill="1" applyBorder="1" applyAlignment="1" applyProtection="1">
      <alignment horizontal="center" vertical="center"/>
    </xf>
    <xf numFmtId="2" fontId="13" fillId="8" borderId="24" xfId="1" applyNumberFormat="1" applyFont="1" applyFill="1" applyBorder="1" applyAlignment="1" applyProtection="1">
      <alignment horizontal="center" vertical="center"/>
    </xf>
    <xf numFmtId="2" fontId="13" fillId="8" borderId="33" xfId="1" applyNumberFormat="1" applyFont="1" applyFill="1" applyBorder="1" applyAlignment="1" applyProtection="1">
      <alignment horizontal="center" vertical="center"/>
    </xf>
    <xf numFmtId="2" fontId="13" fillId="8" borderId="10" xfId="1" applyNumberFormat="1" applyFont="1" applyFill="1" applyBorder="1" applyAlignment="1" applyProtection="1">
      <alignment horizontal="center" vertical="center"/>
    </xf>
    <xf numFmtId="2" fontId="13" fillId="8" borderId="42" xfId="1" applyNumberFormat="1" applyFont="1" applyFill="1" applyBorder="1" applyAlignment="1" applyProtection="1">
      <alignment horizontal="center" vertical="center"/>
    </xf>
    <xf numFmtId="2" fontId="13" fillId="8" borderId="48" xfId="1" applyNumberFormat="1" applyFont="1" applyFill="1" applyBorder="1" applyAlignment="1" applyProtection="1">
      <alignment horizontal="center" vertical="center"/>
    </xf>
    <xf numFmtId="2" fontId="13" fillId="7" borderId="11" xfId="1" applyNumberFormat="1" applyFont="1" applyFill="1" applyBorder="1" applyAlignment="1" applyProtection="1">
      <alignment horizontal="center" vertical="center"/>
    </xf>
    <xf numFmtId="0" fontId="2" fillId="2" borderId="23" xfId="1" applyFont="1" applyFill="1" applyBorder="1" applyAlignment="1" applyProtection="1">
      <alignment horizontal="center" vertical="center"/>
    </xf>
    <xf numFmtId="2" fontId="9" fillId="2" borderId="43" xfId="1" applyNumberFormat="1" applyFont="1" applyFill="1" applyBorder="1" applyAlignment="1" applyProtection="1">
      <alignment horizontal="center" vertical="center"/>
    </xf>
    <xf numFmtId="2" fontId="9" fillId="2" borderId="25" xfId="1" applyNumberFormat="1" applyFont="1" applyFill="1" applyBorder="1" applyAlignment="1" applyProtection="1">
      <alignment horizontal="center" vertical="center"/>
    </xf>
    <xf numFmtId="2" fontId="9" fillId="2" borderId="24" xfId="1" applyNumberFormat="1" applyFont="1" applyFill="1" applyBorder="1" applyAlignment="1" applyProtection="1">
      <alignment horizontal="center" vertical="center"/>
    </xf>
    <xf numFmtId="2" fontId="9" fillId="2" borderId="10" xfId="1" applyNumberFormat="1" applyFont="1" applyFill="1" applyBorder="1" applyAlignment="1" applyProtection="1">
      <alignment horizontal="center" vertical="center"/>
    </xf>
    <xf numFmtId="2" fontId="9" fillId="2" borderId="33" xfId="1" applyNumberFormat="1" applyFont="1" applyFill="1" applyBorder="1" applyAlignment="1" applyProtection="1">
      <alignment horizontal="center" vertical="center"/>
    </xf>
    <xf numFmtId="2" fontId="9" fillId="2" borderId="23" xfId="1" applyNumberFormat="1" applyFont="1" applyFill="1" applyBorder="1" applyAlignment="1" applyProtection="1">
      <alignment horizontal="center" vertical="center"/>
    </xf>
    <xf numFmtId="2" fontId="9" fillId="2" borderId="21" xfId="1" applyNumberFormat="1" applyFont="1" applyFill="1" applyBorder="1" applyAlignment="1" applyProtection="1">
      <alignment horizontal="center" vertical="center"/>
    </xf>
    <xf numFmtId="2" fontId="13" fillId="7" borderId="9" xfId="1" applyNumberFormat="1" applyFont="1" applyFill="1" applyBorder="1" applyAlignment="1" applyProtection="1">
      <alignment horizontal="center" vertical="center"/>
    </xf>
    <xf numFmtId="2" fontId="9" fillId="2" borderId="11" xfId="1" applyNumberFormat="1" applyFont="1" applyFill="1" applyBorder="1" applyAlignment="1" applyProtection="1">
      <alignment horizontal="center" vertical="center"/>
    </xf>
    <xf numFmtId="2" fontId="9" fillId="2" borderId="20" xfId="1" applyNumberFormat="1" applyFont="1" applyFill="1" applyBorder="1" applyAlignment="1" applyProtection="1">
      <alignment horizontal="center" vertical="center"/>
    </xf>
    <xf numFmtId="2" fontId="9" fillId="2" borderId="41" xfId="1" applyNumberFormat="1" applyFont="1" applyFill="1" applyBorder="1" applyAlignment="1" applyProtection="1">
      <alignment horizontal="center" vertical="center"/>
    </xf>
    <xf numFmtId="2" fontId="9" fillId="2" borderId="9" xfId="1" applyNumberFormat="1" applyFont="1" applyFill="1" applyBorder="1" applyAlignment="1" applyProtection="1">
      <alignment horizontal="center" vertical="center"/>
    </xf>
    <xf numFmtId="0" fontId="9" fillId="2" borderId="22" xfId="1" applyFont="1" applyFill="1" applyBorder="1" applyAlignment="1" applyProtection="1">
      <alignment horizontal="center" vertical="center"/>
    </xf>
    <xf numFmtId="0" fontId="9" fillId="2" borderId="42" xfId="1" applyFont="1" applyFill="1" applyBorder="1" applyAlignment="1" applyProtection="1">
      <alignment horizontal="center" vertical="center"/>
    </xf>
    <xf numFmtId="0" fontId="16" fillId="7" borderId="37" xfId="1" applyFont="1" applyFill="1" applyBorder="1" applyAlignment="1" applyProtection="1">
      <alignment horizontal="center" vertical="center"/>
    </xf>
    <xf numFmtId="0" fontId="15" fillId="7" borderId="36" xfId="1" applyFont="1" applyFill="1" applyBorder="1" applyAlignment="1" applyProtection="1">
      <alignment horizontal="center" vertical="center"/>
    </xf>
    <xf numFmtId="0" fontId="15" fillId="7" borderId="35" xfId="1" applyFont="1" applyFill="1" applyBorder="1" applyAlignment="1" applyProtection="1"/>
    <xf numFmtId="2" fontId="9" fillId="2" borderId="32" xfId="1" applyNumberFormat="1" applyFont="1" applyFill="1" applyBorder="1" applyAlignment="1" applyProtection="1">
      <alignment horizontal="center" vertical="center"/>
    </xf>
    <xf numFmtId="2" fontId="9" fillId="2" borderId="4" xfId="1" applyNumberFormat="1" applyFont="1" applyFill="1" applyBorder="1" applyAlignment="1" applyProtection="1">
      <alignment horizontal="center" vertical="center"/>
    </xf>
    <xf numFmtId="0" fontId="9" fillId="2" borderId="6" xfId="1" applyFont="1" applyFill="1" applyBorder="1" applyAlignment="1" applyProtection="1">
      <alignment horizontal="center" vertical="center"/>
    </xf>
    <xf numFmtId="2" fontId="9" fillId="2" borderId="13" xfId="1" applyNumberFormat="1" applyFont="1" applyFill="1" applyBorder="1" applyAlignment="1" applyProtection="1">
      <alignment horizontal="center" vertical="center"/>
    </xf>
    <xf numFmtId="2" fontId="9" fillId="2" borderId="7" xfId="1" applyNumberFormat="1" applyFont="1" applyFill="1" applyBorder="1" applyAlignment="1" applyProtection="1">
      <alignment horizontal="center" vertical="center"/>
    </xf>
    <xf numFmtId="2" fontId="9" fillId="2" borderId="5" xfId="1" applyNumberFormat="1" applyFont="1" applyFill="1" applyBorder="1" applyAlignment="1" applyProtection="1">
      <alignment horizontal="center" vertical="center"/>
    </xf>
    <xf numFmtId="0" fontId="2" fillId="2" borderId="14" xfId="1" applyFont="1" applyFill="1" applyBorder="1" applyAlignment="1" applyProtection="1">
      <alignment horizontal="center" vertical="center"/>
    </xf>
    <xf numFmtId="2" fontId="9" fillId="2" borderId="12" xfId="1" applyNumberFormat="1" applyFont="1" applyFill="1" applyBorder="1" applyAlignment="1" applyProtection="1">
      <alignment horizontal="center" vertical="center"/>
    </xf>
    <xf numFmtId="2" fontId="9" fillId="2" borderId="8" xfId="1" applyNumberFormat="1" applyFont="1" applyFill="1" applyBorder="1" applyAlignment="1" applyProtection="1">
      <alignment horizontal="center" vertical="center"/>
    </xf>
  </cellXfs>
  <cellStyles count="5">
    <cellStyle name="Standaard" xfId="0" builtinId="0"/>
    <cellStyle name="Standaard 2" xfId="1"/>
    <cellStyle name="Standaard 3" xfId="3"/>
    <cellStyle name="Standaard 7" xfId="2"/>
    <cellStyle name="Valuta 2" xfId="4"/>
  </cellStyles>
  <dxfs count="18">
    <dxf>
      <font>
        <color rgb="FFFFFF00"/>
      </font>
      <fill>
        <gradientFill>
          <stop position="0">
            <color rgb="FFFF0000"/>
          </stop>
          <stop position="0.5">
            <color rgb="FFFFFF00"/>
          </stop>
          <stop position="1">
            <color rgb="FFFF0000"/>
          </stop>
        </gradientFill>
      </fill>
    </dxf>
    <dxf>
      <font>
        <color rgb="FFFF9900"/>
        <name val="Cambria"/>
        <scheme val="none"/>
      </font>
      <fill>
        <patternFill>
          <fgColor theme="9"/>
          <bgColor rgb="FFFF9900"/>
        </patternFill>
      </fill>
    </dxf>
    <dxf>
      <font>
        <color rgb="FF993300"/>
        <name val="Cambria"/>
        <scheme val="none"/>
      </font>
      <fill>
        <patternFill>
          <bgColor rgb="FF993300"/>
        </patternFill>
      </fill>
    </dxf>
    <dxf>
      <fill>
        <gradientFill>
          <stop position="0">
            <color theme="5" tint="0.59999389629810485"/>
          </stop>
          <stop position="0.5">
            <color theme="1"/>
          </stop>
          <stop position="1">
            <color theme="5" tint="0.59999389629810485"/>
          </stop>
        </gradientFill>
      </fill>
    </dxf>
    <dxf>
      <font>
        <color theme="4" tint="0.59996337778862885"/>
      </font>
      <fill>
        <gradientFill>
          <stop position="0">
            <color rgb="FFFFFF00"/>
          </stop>
          <stop position="0.5">
            <color theme="4" tint="0.59999389629810485"/>
          </stop>
          <stop position="1">
            <color rgb="FFFFFF00"/>
          </stop>
        </gradientFill>
      </fill>
    </dxf>
    <dxf>
      <font>
        <color rgb="FFFF0000"/>
      </font>
      <fill>
        <gradientFill>
          <stop position="0">
            <color rgb="FF00B050"/>
          </stop>
          <stop position="0.5">
            <color rgb="FFFF0000"/>
          </stop>
          <stop position="1">
            <color rgb="FF00B050"/>
          </stop>
        </gradientFill>
      </fill>
    </dxf>
    <dxf>
      <font>
        <color rgb="FFFF0000"/>
      </font>
      <fill>
        <patternFill>
          <bgColor rgb="FFFF0000"/>
        </patternFill>
      </fill>
    </dxf>
    <dxf>
      <font>
        <color rgb="FFCC66FF"/>
      </font>
      <fill>
        <patternFill>
          <bgColor rgb="FFCC66FF"/>
        </patternFill>
      </fill>
    </dxf>
    <dxf>
      <font>
        <color rgb="FFFF6699"/>
        <name val="Cambria"/>
        <scheme val="none"/>
      </font>
      <fill>
        <patternFill>
          <bgColor rgb="FFFF6699"/>
        </patternFill>
      </fill>
    </dxf>
    <dxf>
      <font>
        <color theme="9" tint="0.39994506668294322"/>
        <name val="Cambria"/>
        <scheme val="none"/>
      </font>
      <fill>
        <patternFill>
          <fgColor theme="9" tint="0.39994506668294322"/>
          <bgColor rgb="FFFAC090"/>
        </patternFill>
      </fill>
    </dxf>
    <dxf>
      <font>
        <color theme="0"/>
      </font>
      <fill>
        <patternFill>
          <bgColor rgb="FF00DE00"/>
        </patternFill>
      </fill>
    </dxf>
    <dxf>
      <fill>
        <patternFill>
          <bgColor rgb="FF00DE00"/>
        </patternFill>
      </fill>
    </dxf>
    <dxf>
      <font>
        <condense val="0"/>
        <extend val="0"/>
        <color indexed="15"/>
      </font>
      <fill>
        <patternFill>
          <bgColor indexed="15"/>
        </patternFill>
      </fill>
    </dxf>
    <dxf>
      <font>
        <condense val="0"/>
        <extend val="0"/>
        <color indexed="44"/>
      </font>
      <fill>
        <patternFill>
          <bgColor indexed="44"/>
        </patternFill>
      </fill>
    </dxf>
    <dxf>
      <font>
        <condense val="0"/>
        <extend val="0"/>
        <color indexed="48"/>
      </font>
      <fill>
        <patternFill>
          <bgColor indexed="48"/>
        </patternFill>
      </fill>
    </dxf>
    <dxf>
      <font>
        <color rgb="FFFFFF00"/>
      </font>
      <fill>
        <patternFill>
          <bgColor rgb="FFFFFF00"/>
        </patternFill>
      </fill>
    </dxf>
    <dxf>
      <font>
        <color rgb="FF969696"/>
        <name val="Cambria"/>
        <scheme val="none"/>
      </font>
      <fill>
        <patternFill>
          <bgColor rgb="FF969696"/>
        </patternFill>
      </fill>
    </dxf>
    <dxf>
      <font>
        <color rgb="FFCC66FF"/>
        <name val="Cambria"/>
        <scheme val="none"/>
      </font>
      <fill>
        <patternFill>
          <bgColor rgb="FFCC66FF"/>
        </patternFill>
      </fill>
    </dxf>
  </dxfs>
  <tableStyles count="0" defaultTableStyle="TableStyleMedium2" defaultPivotStyle="PivotStyleLight16"/>
  <colors>
    <mruColors>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18</xdr:row>
      <xdr:rowOff>38100</xdr:rowOff>
    </xdr:from>
    <xdr:to>
      <xdr:col>3</xdr:col>
      <xdr:colOff>238125</xdr:colOff>
      <xdr:row>18</xdr:row>
      <xdr:rowOff>323850</xdr:rowOff>
    </xdr:to>
    <xdr:sp macro="" textlink="">
      <xdr:nvSpPr>
        <xdr:cNvPr id="2" name="WordArt 1"/>
        <xdr:cNvSpPr>
          <a:spLocks noChangeArrowheads="1" noChangeShapeType="1" noTextEdit="1"/>
        </xdr:cNvSpPr>
      </xdr:nvSpPr>
      <xdr:spPr bwMode="auto">
        <a:xfrm>
          <a:off x="647700" y="3467100"/>
          <a:ext cx="1419225" cy="152400"/>
        </a:xfrm>
        <a:prstGeom prst="rect">
          <a:avLst/>
        </a:prstGeom>
      </xdr:spPr>
      <xdr:txBody>
        <a:bodyPr vertOverflow="clip" wrap="none" lIns="91440" tIns="45720" rIns="91440" bIns="45720" fromWordArt="1" anchor="t" upright="1">
          <a:prstTxWarp prst="textPlain">
            <a:avLst>
              <a:gd name="adj" fmla="val 50000"/>
            </a:avLst>
          </a:prstTxWarp>
        </a:bodyPr>
        <a:lstStyle/>
        <a:p>
          <a:pPr algn="ctr" rtl="0"/>
          <a:endParaRPr lang="nl-NL" sz="3600" u="sng" strike="sngStrike" kern="10" cap="small" spc="0">
            <a:ln w="9525">
              <a:solidFill>
                <a:srgbClr val="000000"/>
              </a:solidFill>
              <a:round/>
              <a:headEnd/>
              <a:tailEnd/>
            </a:ln>
            <a:solidFill>
              <a:srgbClr val="33CCCC"/>
            </a:solidFill>
            <a:latin typeface="Arial Black"/>
          </a:endParaRPr>
        </a:p>
      </xdr:txBody>
    </xdr:sp>
    <xdr:clientData/>
  </xdr:twoCellAnchor>
  <xdr:twoCellAnchor>
    <xdr:from>
      <xdr:col>25</xdr:col>
      <xdr:colOff>42790</xdr:colOff>
      <xdr:row>1</xdr:row>
      <xdr:rowOff>61212</xdr:rowOff>
    </xdr:from>
    <xdr:to>
      <xdr:col>29</xdr:col>
      <xdr:colOff>233290</xdr:colOff>
      <xdr:row>9</xdr:row>
      <xdr:rowOff>64454</xdr:rowOff>
    </xdr:to>
    <xdr:sp macro="" textlink="">
      <xdr:nvSpPr>
        <xdr:cNvPr id="4" name="Text Box 11"/>
        <xdr:cNvSpPr txBox="1">
          <a:spLocks noChangeArrowheads="1"/>
        </xdr:cNvSpPr>
      </xdr:nvSpPr>
      <xdr:spPr bwMode="auto">
        <a:xfrm>
          <a:off x="6466794" y="118505"/>
          <a:ext cx="1250425" cy="109181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nl-NL" sz="750" b="0" i="0" strike="noStrike">
              <a:solidFill>
                <a:srgbClr val="000000"/>
              </a:solidFill>
              <a:latin typeface="Tahoma"/>
              <a:cs typeface="Tahoma"/>
            </a:rPr>
            <a:t>De minister van onderwijs bepaalt de zomervakantie. De data voor alle andere vakantie`s zijn niet verplicht , scholen bepalen deze zelf . Voor deze data worden wel adviezen gegeven . Plaatselijk of regionaal kan men hiervan afwijken . </a:t>
          </a:r>
        </a:p>
      </xdr:txBody>
    </xdr:sp>
    <xdr:clientData/>
  </xdr:twoCellAnchor>
  <xdr:oneCellAnchor>
    <xdr:from>
      <xdr:col>18</xdr:col>
      <xdr:colOff>235396</xdr:colOff>
      <xdr:row>12</xdr:row>
      <xdr:rowOff>94295</xdr:rowOff>
    </xdr:from>
    <xdr:ext cx="652443" cy="389892"/>
    <xdr:pic>
      <xdr:nvPicPr>
        <xdr:cNvPr id="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1208196" y="2380295"/>
          <a:ext cx="652443" cy="389892"/>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I65"/>
  <sheetViews>
    <sheetView showGridLines="0" showRowColHeaders="0" tabSelected="1" zoomScale="134" zoomScaleNormal="134" workbookViewId="0">
      <selection activeCell="I11" sqref="I11"/>
    </sheetView>
  </sheetViews>
  <sheetFormatPr defaultColWidth="9.125" defaultRowHeight="12.75" x14ac:dyDescent="0.2"/>
  <cols>
    <col min="1" max="1" width="1" style="1" customWidth="1"/>
    <col min="2" max="35" width="4" style="1" customWidth="1"/>
    <col min="36" max="36" width="2.75" style="1" customWidth="1"/>
    <col min="37" max="37" width="6.125" style="1" hidden="1" customWidth="1"/>
    <col min="38" max="46" width="4.125" style="1" hidden="1" customWidth="1"/>
    <col min="47" max="52" width="4.125" style="1" customWidth="1"/>
    <col min="53" max="53" width="4.375" style="1" hidden="1" customWidth="1"/>
    <col min="54" max="54" width="6.875" style="1" hidden="1" customWidth="1"/>
    <col min="55" max="55" width="7.625" style="1" hidden="1" customWidth="1"/>
    <col min="56" max="56" width="4.375" style="1" hidden="1" customWidth="1"/>
    <col min="57" max="58" width="3.625" style="1" hidden="1" customWidth="1"/>
    <col min="59" max="59" width="6.875" style="1" hidden="1" customWidth="1"/>
    <col min="60" max="60" width="4.25" style="1" hidden="1" customWidth="1"/>
    <col min="61" max="61" width="4.125" style="1" hidden="1" customWidth="1"/>
    <col min="62" max="71" width="0" style="1" hidden="1" customWidth="1"/>
    <col min="72" max="16384" width="9.125" style="1"/>
  </cols>
  <sheetData>
    <row r="1" spans="1:61" ht="4.5" customHeight="1" thickBo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70"/>
      <c r="BC1" s="70"/>
    </row>
    <row r="2" spans="1:61" ht="10.9" customHeight="1" thickTop="1" x14ac:dyDescent="0.2">
      <c r="A2" s="5"/>
      <c r="B2" s="245" t="s">
        <v>113</v>
      </c>
      <c r="C2" s="246"/>
      <c r="D2" s="211" t="s">
        <v>112</v>
      </c>
      <c r="E2" s="212"/>
      <c r="F2" s="212"/>
      <c r="G2" s="212"/>
      <c r="H2" s="213"/>
      <c r="I2" s="185"/>
      <c r="J2" s="239" t="s">
        <v>111</v>
      </c>
      <c r="K2" s="240"/>
      <c r="L2" s="243"/>
      <c r="M2" s="244"/>
      <c r="N2" s="292" t="s">
        <v>110</v>
      </c>
      <c r="O2" s="293"/>
      <c r="P2" s="340" t="s">
        <v>109</v>
      </c>
      <c r="Q2" s="293"/>
      <c r="R2" s="292" t="s">
        <v>108</v>
      </c>
      <c r="S2" s="293"/>
      <c r="U2" s="194" t="s">
        <v>107</v>
      </c>
      <c r="V2" s="193"/>
      <c r="W2" s="193"/>
      <c r="X2" s="336" t="s">
        <v>106</v>
      </c>
      <c r="Y2" s="337"/>
      <c r="Z2" s="192"/>
      <c r="AA2" s="191"/>
      <c r="AB2" s="190"/>
      <c r="AC2" s="189"/>
      <c r="AD2" s="189"/>
      <c r="AE2" s="188" t="s">
        <v>71</v>
      </c>
      <c r="AF2" s="188"/>
      <c r="AG2" s="188"/>
      <c r="AH2" s="338" t="s">
        <v>105</v>
      </c>
      <c r="AI2" s="339"/>
      <c r="AJ2" s="76"/>
      <c r="AK2" s="183"/>
      <c r="AL2" s="183"/>
      <c r="AM2" s="183"/>
      <c r="AN2" s="183"/>
      <c r="AO2" s="183"/>
      <c r="AP2" s="183"/>
      <c r="AQ2" s="183"/>
      <c r="AR2" s="183"/>
      <c r="AS2" s="183"/>
      <c r="AT2" s="177"/>
      <c r="AU2" s="326" t="s">
        <v>104</v>
      </c>
      <c r="AV2" s="327"/>
      <c r="AW2" s="327"/>
      <c r="AX2" s="327"/>
      <c r="AY2" s="327"/>
      <c r="AZ2" s="328"/>
      <c r="BA2" s="71"/>
      <c r="BB2" s="2"/>
      <c r="BC2" s="2"/>
      <c r="BD2" s="187"/>
      <c r="BE2" s="186"/>
      <c r="BF2" s="186"/>
      <c r="BG2" s="186"/>
      <c r="BH2" s="57"/>
    </row>
    <row r="3" spans="1:61" ht="10.9" customHeight="1" x14ac:dyDescent="0.2">
      <c r="A3" s="5"/>
      <c r="B3" s="167"/>
      <c r="C3" s="166"/>
      <c r="D3" s="166"/>
      <c r="E3" s="166"/>
      <c r="F3" s="271" t="s">
        <v>103</v>
      </c>
      <c r="G3" s="272"/>
      <c r="H3" s="273"/>
      <c r="I3" s="185"/>
      <c r="J3" s="251" t="s">
        <v>61</v>
      </c>
      <c r="K3" s="252"/>
      <c r="L3" s="252"/>
      <c r="M3" s="253"/>
      <c r="N3" s="247">
        <v>0</v>
      </c>
      <c r="O3" s="248"/>
      <c r="P3" s="247">
        <v>172.5</v>
      </c>
      <c r="Q3" s="248"/>
      <c r="R3" s="241">
        <f>SUM(N3+P3)-(B15+N15)</f>
        <v>172.5</v>
      </c>
      <c r="S3" s="242"/>
      <c r="T3" s="70"/>
      <c r="U3" s="155" t="s">
        <v>102</v>
      </c>
      <c r="V3" s="154"/>
      <c r="W3" s="154"/>
      <c r="X3" s="307" t="s">
        <v>101</v>
      </c>
      <c r="Y3" s="308"/>
      <c r="Z3" s="153"/>
      <c r="AA3" s="151"/>
      <c r="AB3" s="152"/>
      <c r="AC3" s="151"/>
      <c r="AD3" s="150"/>
      <c r="AE3" s="150"/>
      <c r="AF3" s="150"/>
      <c r="AG3" s="150"/>
      <c r="AH3" s="307"/>
      <c r="AI3" s="344"/>
      <c r="AJ3" s="76"/>
      <c r="AK3" s="183"/>
      <c r="AL3" s="183"/>
      <c r="AM3" s="183"/>
      <c r="AN3" s="183"/>
      <c r="AO3" s="182"/>
      <c r="AP3" s="182"/>
      <c r="AQ3" s="182"/>
      <c r="AR3" s="182"/>
      <c r="AS3" s="182"/>
      <c r="AT3" s="182"/>
      <c r="AU3" s="329"/>
      <c r="AV3" s="330"/>
      <c r="AW3" s="330"/>
      <c r="AX3" s="330"/>
      <c r="AY3" s="330"/>
      <c r="AZ3" s="331"/>
      <c r="BA3" s="71">
        <f>AU4*7.5</f>
        <v>1582.5</v>
      </c>
      <c r="BH3" s="57"/>
    </row>
    <row r="4" spans="1:61" ht="10.9" customHeight="1" x14ac:dyDescent="0.2">
      <c r="A4" s="5"/>
      <c r="B4" s="167"/>
      <c r="C4" s="166"/>
      <c r="D4" s="166"/>
      <c r="E4" s="166"/>
      <c r="F4" s="274"/>
      <c r="G4" s="274"/>
      <c r="H4" s="275"/>
      <c r="I4" s="185"/>
      <c r="J4" s="254" t="s">
        <v>100</v>
      </c>
      <c r="K4" s="255"/>
      <c r="L4" s="255"/>
      <c r="M4" s="256"/>
      <c r="N4" s="247">
        <v>0</v>
      </c>
      <c r="O4" s="248"/>
      <c r="P4" s="241">
        <f>SUM(E21:AI21,E24:AI24,E27:AI27,E30:AI30,E33:AI33,E36:AI36,E39:AI39,E42:AI42,E45:AI45,E48:AI48,E51:AI51,E54:AI54)</f>
        <v>7.3</v>
      </c>
      <c r="Q4" s="242"/>
      <c r="R4" s="241">
        <f>(N4+P4)</f>
        <v>7.3</v>
      </c>
      <c r="S4" s="242"/>
      <c r="T4" s="165"/>
      <c r="U4" s="164"/>
      <c r="V4" s="164"/>
      <c r="W4" s="164"/>
      <c r="X4" s="164"/>
      <c r="Y4" s="164"/>
      <c r="Z4" s="163"/>
      <c r="AA4" s="140"/>
      <c r="AB4" s="139"/>
      <c r="AC4" s="138"/>
      <c r="AD4" s="138"/>
      <c r="AE4" s="184" t="s">
        <v>99</v>
      </c>
      <c r="AF4" s="184"/>
      <c r="AG4" s="184"/>
      <c r="AH4" s="285" t="s">
        <v>98</v>
      </c>
      <c r="AI4" s="302"/>
      <c r="AJ4" s="76"/>
      <c r="AK4" s="183"/>
      <c r="AL4" s="183"/>
      <c r="AM4" s="183"/>
      <c r="AN4" s="183"/>
      <c r="AO4" s="182"/>
      <c r="AP4" s="182"/>
      <c r="AQ4" s="182"/>
      <c r="AR4" s="182"/>
      <c r="AS4" s="182"/>
      <c r="AT4" s="182"/>
      <c r="AU4" s="294">
        <f>SUM(BB6,BE21,BE24,BE27,BE30,BE33,BE36,BE39,BE42,BE45,BE48,BE51,BE54)-AC15/7.5</f>
        <v>211</v>
      </c>
      <c r="AV4" s="216"/>
      <c r="AW4" s="176" t="s">
        <v>97</v>
      </c>
      <c r="AX4" s="175"/>
      <c r="AY4" s="175"/>
      <c r="AZ4" s="174"/>
      <c r="BA4" s="71">
        <f>AU5*7.5</f>
        <v>1589.8</v>
      </c>
      <c r="BH4" s="57"/>
    </row>
    <row r="5" spans="1:61" ht="10.9" customHeight="1" x14ac:dyDescent="0.2">
      <c r="A5" s="5"/>
      <c r="B5" s="167"/>
      <c r="C5" s="166"/>
      <c r="D5" s="166"/>
      <c r="E5" s="166"/>
      <c r="F5" s="274"/>
      <c r="G5" s="274"/>
      <c r="H5" s="275"/>
      <c r="I5" s="156"/>
      <c r="J5" s="260" t="s">
        <v>96</v>
      </c>
      <c r="K5" s="261"/>
      <c r="L5" s="261"/>
      <c r="M5" s="262"/>
      <c r="N5" s="247">
        <v>0</v>
      </c>
      <c r="O5" s="248"/>
      <c r="P5" s="247">
        <v>0</v>
      </c>
      <c r="Q5" s="248"/>
      <c r="R5" s="241">
        <f>(N5+P5)-F15</f>
        <v>0</v>
      </c>
      <c r="S5" s="242"/>
      <c r="T5" s="165"/>
      <c r="U5" s="150" t="s">
        <v>95</v>
      </c>
      <c r="V5" s="154"/>
      <c r="W5" s="154"/>
      <c r="X5" s="307" t="s">
        <v>94</v>
      </c>
      <c r="Y5" s="308"/>
      <c r="Z5" s="153"/>
      <c r="AA5" s="151"/>
      <c r="AB5" s="152"/>
      <c r="AC5" s="151"/>
      <c r="AD5" s="169"/>
      <c r="AE5" s="195" t="s">
        <v>88</v>
      </c>
      <c r="AF5" s="150"/>
      <c r="AG5" s="150"/>
      <c r="AH5" s="307" t="s">
        <v>87</v>
      </c>
      <c r="AI5" s="309"/>
      <c r="AJ5" s="76"/>
      <c r="AK5" s="177"/>
      <c r="AL5" s="177"/>
      <c r="AM5" s="177"/>
      <c r="AN5" s="177"/>
      <c r="AO5" s="182"/>
      <c r="AP5" s="182"/>
      <c r="AQ5" s="182"/>
      <c r="AR5" s="182"/>
      <c r="AS5" s="182"/>
      <c r="AT5" s="182"/>
      <c r="AU5" s="345">
        <f>SUM(BB6,BE21,BE24,BE27,BE30,BE33,BE36,BE39,BE42,BE45,BE48,BE51,BE54)-(AC15/7.5)-AU6</f>
        <v>211.97333333333333</v>
      </c>
      <c r="AV5" s="216"/>
      <c r="AW5" s="176" t="s">
        <v>93</v>
      </c>
      <c r="AX5" s="175"/>
      <c r="AY5" s="175"/>
      <c r="AZ5" s="174"/>
      <c r="BA5" s="71">
        <f>AU6*7.5</f>
        <v>-7.3</v>
      </c>
      <c r="BB5" s="181">
        <f>SUM(D15)/7.5</f>
        <v>0.97333333333333327</v>
      </c>
      <c r="BC5" s="172" t="s">
        <v>92</v>
      </c>
      <c r="BD5" s="172"/>
      <c r="BE5" s="180"/>
      <c r="BF5" s="180"/>
      <c r="BG5" s="179"/>
      <c r="BH5" s="57"/>
    </row>
    <row r="6" spans="1:61" ht="10.9" customHeight="1" x14ac:dyDescent="0.2">
      <c r="A6" s="5"/>
      <c r="B6" s="167"/>
      <c r="C6" s="166"/>
      <c r="D6" s="166"/>
      <c r="E6" s="166"/>
      <c r="F6" s="274"/>
      <c r="G6" s="274"/>
      <c r="H6" s="275"/>
      <c r="I6" s="156"/>
      <c r="J6" s="257" t="s">
        <v>91</v>
      </c>
      <c r="K6" s="258"/>
      <c r="L6" s="258"/>
      <c r="M6" s="259"/>
      <c r="N6" s="247">
        <v>0</v>
      </c>
      <c r="O6" s="248"/>
      <c r="P6" s="247">
        <v>0</v>
      </c>
      <c r="Q6" s="248"/>
      <c r="R6" s="241">
        <f>(N6+P6)-H15</f>
        <v>0</v>
      </c>
      <c r="S6" s="242"/>
      <c r="T6" s="165"/>
      <c r="U6" s="178" t="s">
        <v>90</v>
      </c>
      <c r="V6" s="164"/>
      <c r="W6" s="164"/>
      <c r="X6" s="164" t="s">
        <v>89</v>
      </c>
      <c r="Y6" s="164"/>
      <c r="Z6" s="163"/>
      <c r="AA6" s="140"/>
      <c r="AB6" s="139"/>
      <c r="AC6" s="138"/>
      <c r="AD6" s="162"/>
      <c r="AE6" s="162"/>
      <c r="AF6" s="162"/>
      <c r="AG6" s="162"/>
      <c r="AH6" s="285"/>
      <c r="AI6" s="286"/>
      <c r="AJ6" s="76"/>
      <c r="AK6" s="177"/>
      <c r="AL6" s="177"/>
      <c r="AM6" s="177"/>
      <c r="AN6" s="177"/>
      <c r="AO6" s="175"/>
      <c r="AP6" s="175"/>
      <c r="AQ6" s="175"/>
      <c r="AR6" s="175"/>
      <c r="AS6" s="175"/>
      <c r="AT6" s="175"/>
      <c r="AU6" s="294">
        <f>SUM(B15,(0-D15),F15,H15,J15,L15,N15,P15,R15)/7.5</f>
        <v>-0.97333333333333327</v>
      </c>
      <c r="AV6" s="216"/>
      <c r="AW6" s="176" t="s">
        <v>86</v>
      </c>
      <c r="AX6" s="175"/>
      <c r="AY6" s="175"/>
      <c r="AZ6" s="174"/>
      <c r="BA6" s="71"/>
      <c r="BB6" s="173">
        <f>SUM(W15,Y15,AA15)/7.5</f>
        <v>0</v>
      </c>
      <c r="BC6" s="172" t="s">
        <v>47</v>
      </c>
      <c r="BD6" s="172"/>
      <c r="BE6" s="171"/>
      <c r="BF6" s="171"/>
      <c r="BG6" s="170"/>
      <c r="BH6" s="57"/>
    </row>
    <row r="7" spans="1:61" ht="10.9" customHeight="1" thickBot="1" x14ac:dyDescent="0.25">
      <c r="A7" s="5"/>
      <c r="B7" s="167"/>
      <c r="C7" s="166"/>
      <c r="D7" s="166"/>
      <c r="E7" s="166"/>
      <c r="F7" s="274"/>
      <c r="G7" s="274"/>
      <c r="H7" s="275"/>
      <c r="I7" s="156"/>
      <c r="J7" s="263" t="s">
        <v>58</v>
      </c>
      <c r="K7" s="264"/>
      <c r="L7" s="265"/>
      <c r="M7" s="266"/>
      <c r="N7" s="247">
        <v>0</v>
      </c>
      <c r="O7" s="248"/>
      <c r="P7" s="247">
        <v>30</v>
      </c>
      <c r="Q7" s="248"/>
      <c r="R7" s="241">
        <f>(N7+P7)-J15</f>
        <v>30</v>
      </c>
      <c r="S7" s="242"/>
      <c r="T7" s="165"/>
      <c r="U7" s="150" t="s">
        <v>85</v>
      </c>
      <c r="V7" s="154"/>
      <c r="W7" s="154"/>
      <c r="X7" s="307" t="s">
        <v>84</v>
      </c>
      <c r="Y7" s="308"/>
      <c r="Z7" s="153"/>
      <c r="AA7" s="151"/>
      <c r="AB7" s="152"/>
      <c r="AC7" s="151"/>
      <c r="AD7" s="169"/>
      <c r="AE7" s="195" t="s">
        <v>83</v>
      </c>
      <c r="AF7" s="195"/>
      <c r="AG7" s="195"/>
      <c r="AH7" s="150" t="s">
        <v>82</v>
      </c>
      <c r="AI7" s="196"/>
      <c r="AJ7" s="149"/>
      <c r="AK7" s="129"/>
      <c r="AL7" s="129"/>
      <c r="AM7" s="129"/>
      <c r="AN7" s="129"/>
      <c r="AO7" s="129"/>
      <c r="AP7" s="129"/>
      <c r="AQ7" s="129"/>
      <c r="AR7" s="129"/>
      <c r="AS7" s="129"/>
      <c r="AT7" s="129"/>
      <c r="AU7" s="80"/>
      <c r="AV7" s="6"/>
      <c r="AW7" s="6"/>
      <c r="AX7" s="6"/>
      <c r="AY7" s="6"/>
      <c r="AZ7" s="168"/>
      <c r="BA7" s="71"/>
      <c r="BH7" s="57"/>
    </row>
    <row r="8" spans="1:61" ht="10.9" customHeight="1" thickTop="1" thickBot="1" x14ac:dyDescent="0.25">
      <c r="A8" s="5"/>
      <c r="B8" s="167"/>
      <c r="C8" s="166"/>
      <c r="D8" s="166"/>
      <c r="E8" s="166"/>
      <c r="F8" s="274"/>
      <c r="G8" s="274"/>
      <c r="H8" s="275"/>
      <c r="I8" s="156"/>
      <c r="J8" s="267" t="s">
        <v>57</v>
      </c>
      <c r="K8" s="268"/>
      <c r="L8" s="269"/>
      <c r="M8" s="270"/>
      <c r="N8" s="249">
        <v>0</v>
      </c>
      <c r="O8" s="250"/>
      <c r="P8" s="249">
        <v>0</v>
      </c>
      <c r="Q8" s="250"/>
      <c r="R8" s="313">
        <f>(N8+P8)-L15</f>
        <v>0</v>
      </c>
      <c r="S8" s="314"/>
      <c r="T8" s="165"/>
      <c r="U8" s="164"/>
      <c r="V8" s="164"/>
      <c r="W8" s="164"/>
      <c r="X8" s="164"/>
      <c r="Y8" s="164"/>
      <c r="Z8" s="163"/>
      <c r="AA8" s="140"/>
      <c r="AB8" s="139"/>
      <c r="AC8" s="138"/>
      <c r="AD8" s="162"/>
      <c r="AE8" s="184" t="s">
        <v>114</v>
      </c>
      <c r="AF8" s="184"/>
      <c r="AG8" s="184"/>
      <c r="AH8" s="285" t="s">
        <v>115</v>
      </c>
      <c r="AI8" s="352"/>
      <c r="AJ8" s="149"/>
      <c r="AK8" s="281" t="s">
        <v>81</v>
      </c>
      <c r="AL8" s="282"/>
      <c r="AM8" s="282"/>
      <c r="AN8" s="282"/>
      <c r="AO8" s="282"/>
      <c r="AP8" s="282"/>
      <c r="AQ8" s="282"/>
      <c r="AR8" s="282"/>
      <c r="AS8" s="282"/>
      <c r="AT8" s="282"/>
      <c r="AU8" s="161"/>
      <c r="AV8" s="160"/>
      <c r="AW8" s="160"/>
      <c r="AX8" s="160"/>
      <c r="AY8" s="160"/>
      <c r="AZ8" s="159"/>
      <c r="BA8" s="71"/>
      <c r="BB8" s="2"/>
      <c r="BC8" s="2"/>
      <c r="BD8" s="2"/>
      <c r="BE8" s="2"/>
      <c r="BF8" s="2"/>
      <c r="BG8" s="2"/>
      <c r="BH8" s="57"/>
    </row>
    <row r="9" spans="1:61" ht="10.9" customHeight="1" x14ac:dyDescent="0.2">
      <c r="A9" s="5"/>
      <c r="B9" s="158"/>
      <c r="C9" s="157"/>
      <c r="D9" s="157"/>
      <c r="E9" s="157"/>
      <c r="F9" s="276"/>
      <c r="G9" s="276"/>
      <c r="H9" s="277"/>
      <c r="I9" s="156"/>
      <c r="J9" s="295" t="s">
        <v>80</v>
      </c>
      <c r="K9" s="296"/>
      <c r="L9" s="296" t="s">
        <v>79</v>
      </c>
      <c r="M9" s="299"/>
      <c r="N9" s="303">
        <f>SUM(N3:N8)</f>
        <v>0</v>
      </c>
      <c r="O9" s="304"/>
      <c r="P9" s="303">
        <f>SUM(P3:P8)</f>
        <v>209.8</v>
      </c>
      <c r="Q9" s="304"/>
      <c r="R9" s="303">
        <f>SUM(R3:R8)</f>
        <v>209.8</v>
      </c>
      <c r="S9" s="304"/>
      <c r="T9" s="70"/>
      <c r="U9" s="155" t="s">
        <v>78</v>
      </c>
      <c r="V9" s="154"/>
      <c r="W9" s="154"/>
      <c r="X9" s="307" t="s">
        <v>77</v>
      </c>
      <c r="Y9" s="308"/>
      <c r="Z9" s="153"/>
      <c r="AA9" s="151"/>
      <c r="AB9" s="152"/>
      <c r="AC9" s="151"/>
      <c r="AD9" s="150"/>
      <c r="AJ9" s="149"/>
      <c r="AK9" s="283"/>
      <c r="AL9" s="284"/>
      <c r="AM9" s="284"/>
      <c r="AN9" s="284"/>
      <c r="AO9" s="284"/>
      <c r="AP9" s="284"/>
      <c r="AQ9" s="284"/>
      <c r="AR9" s="284"/>
      <c r="AS9" s="284"/>
      <c r="AT9" s="284"/>
      <c r="AU9" s="332" t="s">
        <v>76</v>
      </c>
      <c r="AV9" s="333"/>
      <c r="AW9" s="333"/>
      <c r="AX9" s="333"/>
      <c r="AY9" s="333"/>
      <c r="AZ9" s="334"/>
      <c r="BA9" s="71"/>
      <c r="BB9" s="2"/>
      <c r="BC9" s="2"/>
      <c r="BD9" s="2"/>
      <c r="BE9" s="2"/>
      <c r="BF9" s="2"/>
      <c r="BG9" s="2"/>
      <c r="BH9" s="57"/>
    </row>
    <row r="10" spans="1:61" ht="10.9" customHeight="1" x14ac:dyDescent="0.25">
      <c r="A10" s="5"/>
      <c r="B10" s="148" t="s">
        <v>75</v>
      </c>
      <c r="C10" s="145"/>
      <c r="D10" s="145"/>
      <c r="E10" s="147"/>
      <c r="F10" s="146" t="s">
        <v>74</v>
      </c>
      <c r="G10" s="145"/>
      <c r="H10" s="145"/>
      <c r="I10" s="144"/>
      <c r="J10" s="297"/>
      <c r="K10" s="298"/>
      <c r="L10" s="300" t="s">
        <v>116</v>
      </c>
      <c r="M10" s="301"/>
      <c r="N10" s="305">
        <f>N9/7.5</f>
        <v>0</v>
      </c>
      <c r="O10" s="306"/>
      <c r="P10" s="305">
        <f>P9/7.5</f>
        <v>27.973333333333336</v>
      </c>
      <c r="Q10" s="306"/>
      <c r="R10" s="305">
        <f>R9/7.5</f>
        <v>27.973333333333336</v>
      </c>
      <c r="S10" s="306"/>
      <c r="T10" s="70"/>
      <c r="U10" s="143" t="s">
        <v>73</v>
      </c>
      <c r="V10" s="142"/>
      <c r="W10" s="142"/>
      <c r="X10" s="310" t="s">
        <v>72</v>
      </c>
      <c r="Y10" s="311"/>
      <c r="Z10" s="141"/>
      <c r="AA10" s="140"/>
      <c r="AB10" s="139"/>
      <c r="AC10" s="138"/>
      <c r="AD10" s="137"/>
      <c r="AE10" s="136" t="s">
        <v>71</v>
      </c>
      <c r="AF10" s="136"/>
      <c r="AG10" s="136"/>
      <c r="AH10" s="209" t="s">
        <v>70</v>
      </c>
      <c r="AI10" s="210"/>
      <c r="AJ10" s="5"/>
      <c r="AK10" s="80"/>
      <c r="AL10" s="287" t="s">
        <v>69</v>
      </c>
      <c r="AM10" s="288"/>
      <c r="AN10" s="288"/>
      <c r="AO10" s="288"/>
      <c r="AP10" s="288"/>
      <c r="AQ10" s="288"/>
      <c r="AR10" s="288"/>
      <c r="AS10" s="288"/>
      <c r="AT10" s="288"/>
      <c r="AU10" s="335"/>
      <c r="AV10" s="333"/>
      <c r="AW10" s="333"/>
      <c r="AX10" s="333"/>
      <c r="AY10" s="333"/>
      <c r="AZ10" s="334"/>
      <c r="BA10" s="71"/>
      <c r="BB10" s="2"/>
      <c r="BC10" s="2"/>
      <c r="BD10" s="2"/>
      <c r="BE10" s="2"/>
      <c r="BF10" s="2"/>
      <c r="BG10" s="2"/>
      <c r="BH10" s="57"/>
    </row>
    <row r="11" spans="1:61" ht="12" customHeight="1" x14ac:dyDescent="0.2">
      <c r="A11" s="5"/>
      <c r="B11" s="129"/>
      <c r="C11" s="129"/>
      <c r="D11" s="129"/>
      <c r="E11" s="129"/>
      <c r="F11" s="129"/>
      <c r="G11" s="129"/>
      <c r="H11" s="129"/>
      <c r="I11" s="129"/>
      <c r="T11" s="135"/>
      <c r="U11" s="5"/>
      <c r="V11" s="134"/>
      <c r="W11" s="133"/>
      <c r="X11" s="133"/>
      <c r="Y11" s="133"/>
      <c r="Z11" s="132"/>
      <c r="AA11" s="131"/>
      <c r="AB11" s="131"/>
      <c r="AC11" s="131"/>
      <c r="AD11" s="130"/>
      <c r="AE11" s="129"/>
      <c r="AF11" s="129"/>
      <c r="AG11" s="129"/>
      <c r="AH11" s="129"/>
      <c r="AI11" s="129"/>
      <c r="AJ11" s="5"/>
      <c r="AK11" s="80"/>
      <c r="AL11" s="365" t="s">
        <v>68</v>
      </c>
      <c r="AM11" s="289" t="s">
        <v>67</v>
      </c>
      <c r="AN11" s="323" t="s">
        <v>66</v>
      </c>
      <c r="AO11" s="278" t="s">
        <v>65</v>
      </c>
      <c r="AP11" s="312" t="s">
        <v>64</v>
      </c>
      <c r="AQ11" s="315" t="s">
        <v>63</v>
      </c>
      <c r="AR11" s="366" t="s">
        <v>62</v>
      </c>
      <c r="AS11" s="320" t="s">
        <v>49</v>
      </c>
      <c r="AT11" s="355" t="s">
        <v>48</v>
      </c>
      <c r="AU11" s="356" t="s">
        <v>61</v>
      </c>
      <c r="AV11" s="289" t="s">
        <v>60</v>
      </c>
      <c r="AW11" s="323" t="s">
        <v>118</v>
      </c>
      <c r="AX11" s="278" t="s">
        <v>59</v>
      </c>
      <c r="AY11" s="312" t="s">
        <v>58</v>
      </c>
      <c r="AZ11" s="341" t="s">
        <v>57</v>
      </c>
      <c r="BA11" s="71"/>
      <c r="BB11" s="2"/>
      <c r="BC11" s="2"/>
      <c r="BD11" s="2"/>
      <c r="BE11" s="2"/>
      <c r="BF11" s="2"/>
      <c r="BG11" s="2"/>
      <c r="BH11" s="57"/>
    </row>
    <row r="12" spans="1:61" ht="9.9499999999999993" customHeight="1" x14ac:dyDescent="0.2">
      <c r="A12" s="5"/>
      <c r="B12" s="127" t="s">
        <v>56</v>
      </c>
      <c r="C12" s="5"/>
      <c r="D12" s="76" t="s">
        <v>55</v>
      </c>
      <c r="E12" s="5"/>
      <c r="F12" s="76" t="s">
        <v>54</v>
      </c>
      <c r="G12" s="5"/>
      <c r="H12" s="127" t="s">
        <v>53</v>
      </c>
      <c r="I12" s="128"/>
      <c r="J12" s="76" t="s">
        <v>52</v>
      </c>
      <c r="K12" s="79"/>
      <c r="L12" s="126" t="s">
        <v>51</v>
      </c>
      <c r="M12" s="79"/>
      <c r="N12" s="127" t="s">
        <v>50</v>
      </c>
      <c r="O12" s="79"/>
      <c r="P12" s="127" t="s">
        <v>49</v>
      </c>
      <c r="Q12" s="79"/>
      <c r="R12" s="127" t="s">
        <v>48</v>
      </c>
      <c r="S12" s="5"/>
      <c r="T12" s="5"/>
      <c r="U12" s="5"/>
      <c r="V12" s="5"/>
      <c r="W12" s="76" t="s">
        <v>47</v>
      </c>
      <c r="X12" s="79"/>
      <c r="Y12" s="76" t="s">
        <v>47</v>
      </c>
      <c r="Z12" s="79"/>
      <c r="AA12" s="76" t="s">
        <v>47</v>
      </c>
      <c r="AB12" s="79"/>
      <c r="AC12" s="126" t="s">
        <v>46</v>
      </c>
      <c r="AD12" s="125"/>
      <c r="AE12" s="123"/>
      <c r="AF12" s="76"/>
      <c r="AG12" s="124"/>
      <c r="AH12" s="79"/>
      <c r="AI12" s="123"/>
      <c r="AJ12" s="5"/>
      <c r="AK12" s="80"/>
      <c r="AL12" s="318"/>
      <c r="AM12" s="318"/>
      <c r="AN12" s="324"/>
      <c r="AO12" s="353"/>
      <c r="AP12" s="318"/>
      <c r="AQ12" s="316"/>
      <c r="AR12" s="318"/>
      <c r="AS12" s="321"/>
      <c r="AT12" s="321"/>
      <c r="AU12" s="357"/>
      <c r="AV12" s="290"/>
      <c r="AW12" s="346"/>
      <c r="AX12" s="279"/>
      <c r="AY12" s="290"/>
      <c r="AZ12" s="342"/>
      <c r="BA12" s="71"/>
      <c r="BB12" s="2"/>
      <c r="BC12" s="2"/>
      <c r="BD12" s="2"/>
      <c r="BE12" s="2"/>
      <c r="BF12" s="2"/>
      <c r="BG12" s="2"/>
      <c r="BH12" s="57"/>
    </row>
    <row r="13" spans="1:61" s="70" customFormat="1" ht="9.9499999999999993" customHeight="1" x14ac:dyDescent="0.2">
      <c r="A13" s="79"/>
      <c r="B13" s="119" t="s">
        <v>45</v>
      </c>
      <c r="C13" s="79"/>
      <c r="D13" s="116" t="s">
        <v>45</v>
      </c>
      <c r="E13" s="79"/>
      <c r="F13" s="116" t="s">
        <v>45</v>
      </c>
      <c r="G13" s="79"/>
      <c r="H13" s="119" t="s">
        <v>45</v>
      </c>
      <c r="I13" s="122"/>
      <c r="J13" s="116" t="s">
        <v>45</v>
      </c>
      <c r="K13" s="114"/>
      <c r="L13" s="121" t="s">
        <v>45</v>
      </c>
      <c r="M13" s="114"/>
      <c r="N13" s="119" t="s">
        <v>45</v>
      </c>
      <c r="O13" s="79"/>
      <c r="P13" s="119" t="s">
        <v>45</v>
      </c>
      <c r="Q13" s="79"/>
      <c r="R13" s="119" t="s">
        <v>45</v>
      </c>
      <c r="S13" s="79"/>
      <c r="T13" s="79"/>
      <c r="U13" s="79"/>
      <c r="V13" s="79"/>
      <c r="W13" s="120">
        <v>1.0999999999999999E-2</v>
      </c>
      <c r="X13" s="114"/>
      <c r="Y13" s="120">
        <v>1.2999999999999999E-2</v>
      </c>
      <c r="Z13" s="114"/>
      <c r="AA13" s="120">
        <v>2.5999999999999999E-2</v>
      </c>
      <c r="AB13" s="114"/>
      <c r="AC13" s="119" t="s">
        <v>45</v>
      </c>
      <c r="AD13" s="118"/>
      <c r="AE13" s="117" t="s">
        <v>44</v>
      </c>
      <c r="AF13" s="116"/>
      <c r="AG13" s="115" t="s">
        <v>44</v>
      </c>
      <c r="AH13" s="114"/>
      <c r="AI13" s="113" t="s">
        <v>44</v>
      </c>
      <c r="AJ13" s="79"/>
      <c r="AK13" s="112"/>
      <c r="AL13" s="318"/>
      <c r="AM13" s="318"/>
      <c r="AN13" s="324"/>
      <c r="AO13" s="353"/>
      <c r="AP13" s="318"/>
      <c r="AQ13" s="316"/>
      <c r="AR13" s="318"/>
      <c r="AS13" s="321"/>
      <c r="AT13" s="321"/>
      <c r="AU13" s="357"/>
      <c r="AV13" s="290"/>
      <c r="AW13" s="346"/>
      <c r="AX13" s="279"/>
      <c r="AY13" s="290"/>
      <c r="AZ13" s="342"/>
      <c r="BA13" s="71"/>
      <c r="BB13" s="2"/>
      <c r="BC13" s="2"/>
      <c r="BD13" s="2"/>
      <c r="BE13" s="2"/>
      <c r="BF13" s="2"/>
      <c r="BG13" s="2"/>
      <c r="BH13" s="57"/>
      <c r="BI13" s="1"/>
    </row>
    <row r="14" spans="1:61" ht="9.9499999999999993" customHeight="1" x14ac:dyDescent="0.2">
      <c r="A14" s="5"/>
      <c r="B14" s="108"/>
      <c r="D14" s="108"/>
      <c r="F14" s="106"/>
      <c r="H14" s="108"/>
      <c r="I14" s="111"/>
      <c r="J14" s="106"/>
      <c r="K14" s="5"/>
      <c r="L14" s="108"/>
      <c r="M14" s="110"/>
      <c r="N14" s="108"/>
      <c r="P14" s="108"/>
      <c r="R14" s="108"/>
      <c r="W14" s="108"/>
      <c r="X14" s="5"/>
      <c r="Y14" s="108"/>
      <c r="Z14" s="109"/>
      <c r="AA14" s="108"/>
      <c r="AB14" s="5"/>
      <c r="AC14" s="108"/>
      <c r="AE14" s="108"/>
      <c r="AF14" s="5"/>
      <c r="AG14" s="108"/>
      <c r="AH14" s="107"/>
      <c r="AI14" s="106"/>
      <c r="AJ14" s="18"/>
      <c r="AK14" s="80"/>
      <c r="AL14" s="318"/>
      <c r="AM14" s="318"/>
      <c r="AN14" s="324"/>
      <c r="AO14" s="353"/>
      <c r="AP14" s="318"/>
      <c r="AQ14" s="316"/>
      <c r="AR14" s="318"/>
      <c r="AS14" s="321"/>
      <c r="AT14" s="321"/>
      <c r="AU14" s="357"/>
      <c r="AV14" s="290"/>
      <c r="AW14" s="346"/>
      <c r="AX14" s="279"/>
      <c r="AY14" s="290"/>
      <c r="AZ14" s="342"/>
      <c r="BA14" s="71"/>
      <c r="BB14" s="2"/>
      <c r="BC14" s="2"/>
      <c r="BD14" s="2"/>
      <c r="BE14" s="2"/>
      <c r="BF14" s="2"/>
      <c r="BG14" s="2"/>
      <c r="BH14" s="57"/>
    </row>
    <row r="15" spans="1:61" ht="8.1" customHeight="1" x14ac:dyDescent="0.2">
      <c r="A15" s="5"/>
      <c r="B15" s="105">
        <f>COUNTIF(E20:AI55,"s")*7.5</f>
        <v>0</v>
      </c>
      <c r="D15" s="104">
        <f>SUM(E21:AI21,E24:AI24,E27:AI27,E30:AI30,E33:AI33,E36:AI36,E39:AI39,E42:AI42,E45:AI45,E48:AI48,E51:AI51,F54:AI54)</f>
        <v>7.3</v>
      </c>
      <c r="F15" s="103">
        <f>COUNTIF(E20:AI55,"r")*7.5</f>
        <v>0</v>
      </c>
      <c r="H15" s="102">
        <f>COUNTIF(E20:AI55,"a")*7.5</f>
        <v>0</v>
      </c>
      <c r="I15" s="101"/>
      <c r="J15" s="100">
        <f>COUNTIF(E20:AI55,"c")*7.5</f>
        <v>0</v>
      </c>
      <c r="K15" s="88"/>
      <c r="L15" s="99">
        <f>COUNTIF(E20:AI55,"g")*7.5</f>
        <v>0</v>
      </c>
      <c r="M15" s="98"/>
      <c r="N15" s="97">
        <f>COUNTIF(E20:AI55,"h")*3.75</f>
        <v>0</v>
      </c>
      <c r="O15" s="90"/>
      <c r="P15" s="96">
        <f>COUNTIF(E20:AI55,"z")*7.5</f>
        <v>0</v>
      </c>
      <c r="Q15" s="90"/>
      <c r="R15" s="95">
        <f>COUNTIF(E20:AI55,"b")*7.5</f>
        <v>0</v>
      </c>
      <c r="W15" s="94">
        <f>COUNTIF(E20:AI55,"u")*7.5</f>
        <v>0</v>
      </c>
      <c r="X15" s="88"/>
      <c r="Y15" s="93">
        <f>COUNTIF(E20:AI55,"x")*7.5</f>
        <v>0</v>
      </c>
      <c r="Z15" s="86"/>
      <c r="AA15" s="92">
        <f>COUNTIF(E20:AI55,"t")*7.5</f>
        <v>0</v>
      </c>
      <c r="AB15" s="88"/>
      <c r="AC15" s="91">
        <f>COUNTIF(E20:AI55,"p")*7.5</f>
        <v>45</v>
      </c>
      <c r="AD15" s="90"/>
      <c r="AE15" s="89"/>
      <c r="AF15" s="88"/>
      <c r="AG15" s="87"/>
      <c r="AH15" s="86"/>
      <c r="AI15" s="85"/>
      <c r="AJ15" s="18"/>
      <c r="AK15" s="80"/>
      <c r="AL15" s="318"/>
      <c r="AM15" s="318"/>
      <c r="AN15" s="324"/>
      <c r="AO15" s="353"/>
      <c r="AP15" s="318"/>
      <c r="AQ15" s="316"/>
      <c r="AR15" s="318"/>
      <c r="AS15" s="321"/>
      <c r="AT15" s="321"/>
      <c r="AU15" s="357"/>
      <c r="AV15" s="290"/>
      <c r="AW15" s="346"/>
      <c r="AX15" s="279"/>
      <c r="AY15" s="290"/>
      <c r="AZ15" s="342"/>
      <c r="BA15" s="71"/>
      <c r="BB15" s="2"/>
      <c r="BC15" s="2"/>
      <c r="BD15" s="2"/>
      <c r="BE15" s="2"/>
      <c r="BF15" s="2"/>
      <c r="BG15" s="2"/>
      <c r="BH15" s="57"/>
    </row>
    <row r="16" spans="1:61" ht="9.9499999999999993" customHeight="1" x14ac:dyDescent="0.2">
      <c r="A16" s="5"/>
      <c r="B16" s="81"/>
      <c r="D16" s="81"/>
      <c r="F16" s="81"/>
      <c r="H16" s="81"/>
      <c r="I16" s="84"/>
      <c r="J16" s="81"/>
      <c r="K16" s="5"/>
      <c r="L16" s="81"/>
      <c r="M16" s="82"/>
      <c r="N16" s="81"/>
      <c r="P16" s="81"/>
      <c r="R16" s="81"/>
      <c r="W16" s="81"/>
      <c r="X16" s="5"/>
      <c r="Y16" s="81"/>
      <c r="Z16" s="83"/>
      <c r="AA16" s="81"/>
      <c r="AB16" s="5"/>
      <c r="AC16" s="81"/>
      <c r="AE16" s="81"/>
      <c r="AF16" s="5"/>
      <c r="AG16" s="81"/>
      <c r="AH16" s="82"/>
      <c r="AI16" s="81"/>
      <c r="AJ16" s="18"/>
      <c r="AK16" s="80"/>
      <c r="AL16" s="318"/>
      <c r="AM16" s="318"/>
      <c r="AN16" s="324"/>
      <c r="AO16" s="353"/>
      <c r="AP16" s="318"/>
      <c r="AQ16" s="316"/>
      <c r="AR16" s="318"/>
      <c r="AS16" s="321"/>
      <c r="AT16" s="321"/>
      <c r="AU16" s="357"/>
      <c r="AV16" s="290"/>
      <c r="AW16" s="346"/>
      <c r="AX16" s="279"/>
      <c r="AY16" s="290"/>
      <c r="AZ16" s="342"/>
      <c r="BA16" s="71"/>
      <c r="BB16" s="2"/>
      <c r="BC16" s="2"/>
      <c r="BD16" s="2"/>
      <c r="BE16" s="2"/>
      <c r="BF16" s="2"/>
      <c r="BG16" s="2"/>
      <c r="BH16" s="57"/>
    </row>
    <row r="17" spans="1:61" s="70" customFormat="1" ht="9.9499999999999993" customHeight="1" x14ac:dyDescent="0.2">
      <c r="A17" s="79"/>
      <c r="B17" s="75" t="s">
        <v>43</v>
      </c>
      <c r="C17" s="76"/>
      <c r="D17" s="78" t="s">
        <v>42</v>
      </c>
      <c r="E17" s="76"/>
      <c r="F17" s="75" t="s">
        <v>41</v>
      </c>
      <c r="G17" s="76"/>
      <c r="H17" s="75" t="s">
        <v>40</v>
      </c>
      <c r="I17" s="75"/>
      <c r="J17" s="75" t="s">
        <v>39</v>
      </c>
      <c r="K17" s="76"/>
      <c r="L17" s="77" t="s">
        <v>38</v>
      </c>
      <c r="M17" s="75"/>
      <c r="N17" s="75" t="s">
        <v>37</v>
      </c>
      <c r="O17" s="76"/>
      <c r="P17" s="75" t="s">
        <v>36</v>
      </c>
      <c r="Q17" s="76"/>
      <c r="R17" s="75" t="s">
        <v>35</v>
      </c>
      <c r="S17" s="76"/>
      <c r="T17" s="76"/>
      <c r="U17" s="76"/>
      <c r="V17" s="76"/>
      <c r="W17" s="75" t="s">
        <v>34</v>
      </c>
      <c r="X17" s="76"/>
      <c r="Y17" s="75" t="s">
        <v>33</v>
      </c>
      <c r="Z17" s="75"/>
      <c r="AA17" s="75" t="s">
        <v>32</v>
      </c>
      <c r="AB17" s="76"/>
      <c r="AC17" s="77" t="s">
        <v>31</v>
      </c>
      <c r="AD17" s="57"/>
      <c r="AE17" s="77" t="s">
        <v>30</v>
      </c>
      <c r="AF17" s="76"/>
      <c r="AG17" s="75" t="s">
        <v>29</v>
      </c>
      <c r="AH17" s="75"/>
      <c r="AI17" s="74" t="s">
        <v>28</v>
      </c>
      <c r="AJ17" s="73"/>
      <c r="AK17" s="72"/>
      <c r="AL17" s="318"/>
      <c r="AM17" s="318"/>
      <c r="AN17" s="324"/>
      <c r="AO17" s="353"/>
      <c r="AP17" s="318"/>
      <c r="AQ17" s="316"/>
      <c r="AR17" s="318"/>
      <c r="AS17" s="321"/>
      <c r="AT17" s="321"/>
      <c r="AU17" s="357"/>
      <c r="AV17" s="290"/>
      <c r="AW17" s="346"/>
      <c r="AX17" s="279"/>
      <c r="AY17" s="290"/>
      <c r="AZ17" s="342"/>
      <c r="BA17" s="71"/>
      <c r="BB17" s="2"/>
      <c r="BC17" s="2"/>
      <c r="BD17" s="2"/>
      <c r="BE17" s="2"/>
      <c r="BF17" s="2"/>
      <c r="BG17" s="2"/>
      <c r="BH17" s="57"/>
      <c r="BI17" s="1"/>
    </row>
    <row r="18" spans="1:61" ht="6.95" customHeight="1" thickBot="1" x14ac:dyDescent="0.25">
      <c r="A18" s="5"/>
      <c r="B18" s="69"/>
      <c r="C18" s="65"/>
      <c r="D18" s="68"/>
      <c r="E18" s="65"/>
      <c r="F18" s="65"/>
      <c r="G18" s="65"/>
      <c r="H18" s="65"/>
      <c r="I18" s="65"/>
      <c r="J18" s="65"/>
      <c r="K18" s="65"/>
      <c r="L18" s="65"/>
      <c r="M18" s="65"/>
      <c r="N18" s="65"/>
      <c r="O18" s="65"/>
      <c r="P18" s="65"/>
      <c r="Q18" s="67"/>
      <c r="R18" s="65"/>
      <c r="S18" s="65"/>
      <c r="T18" s="65"/>
      <c r="U18" s="65"/>
      <c r="V18" s="65"/>
      <c r="W18" s="65"/>
      <c r="X18" s="65"/>
      <c r="Y18" s="65"/>
      <c r="Z18" s="66"/>
      <c r="AA18" s="66"/>
      <c r="AB18" s="66"/>
      <c r="AC18" s="66"/>
      <c r="AD18" s="66"/>
      <c r="AE18" s="66"/>
      <c r="AF18" s="66"/>
      <c r="AG18" s="65"/>
      <c r="AH18" s="65"/>
      <c r="AI18" s="64"/>
      <c r="AJ18" s="18"/>
      <c r="AK18" s="63"/>
      <c r="AL18" s="318"/>
      <c r="AM18" s="318"/>
      <c r="AN18" s="324"/>
      <c r="AO18" s="353"/>
      <c r="AP18" s="318"/>
      <c r="AQ18" s="316"/>
      <c r="AR18" s="318"/>
      <c r="AS18" s="321"/>
      <c r="AT18" s="321"/>
      <c r="AU18" s="357"/>
      <c r="AV18" s="290"/>
      <c r="AW18" s="346"/>
      <c r="AX18" s="279"/>
      <c r="AY18" s="290"/>
      <c r="AZ18" s="342"/>
      <c r="BA18" s="59"/>
      <c r="BB18" s="2"/>
      <c r="BC18" s="2"/>
      <c r="BD18" s="2"/>
      <c r="BE18" s="2"/>
      <c r="BF18" s="2"/>
      <c r="BG18" s="2"/>
      <c r="BH18" s="57"/>
    </row>
    <row r="19" spans="1:61" ht="27.95" customHeight="1" thickTop="1" thickBot="1" x14ac:dyDescent="0.25">
      <c r="A19" s="5"/>
      <c r="B19" s="218">
        <v>2017</v>
      </c>
      <c r="C19" s="219"/>
      <c r="D19" s="220"/>
      <c r="E19" s="62">
        <v>1</v>
      </c>
      <c r="F19" s="61">
        <v>2</v>
      </c>
      <c r="G19" s="61">
        <v>3</v>
      </c>
      <c r="H19" s="61">
        <v>4</v>
      </c>
      <c r="I19" s="61">
        <v>5</v>
      </c>
      <c r="J19" s="61">
        <v>6</v>
      </c>
      <c r="K19" s="61">
        <v>7</v>
      </c>
      <c r="L19" s="61">
        <v>8</v>
      </c>
      <c r="M19" s="61">
        <v>9</v>
      </c>
      <c r="N19" s="61">
        <v>10</v>
      </c>
      <c r="O19" s="61">
        <v>11</v>
      </c>
      <c r="P19" s="61">
        <v>12</v>
      </c>
      <c r="Q19" s="61">
        <v>13</v>
      </c>
      <c r="R19" s="61">
        <v>14</v>
      </c>
      <c r="S19" s="61">
        <v>15</v>
      </c>
      <c r="T19" s="61">
        <v>16</v>
      </c>
      <c r="U19" s="61">
        <v>17</v>
      </c>
      <c r="V19" s="61">
        <v>18</v>
      </c>
      <c r="W19" s="61">
        <v>19</v>
      </c>
      <c r="X19" s="61">
        <v>20</v>
      </c>
      <c r="Y19" s="61">
        <v>21</v>
      </c>
      <c r="Z19" s="61">
        <v>22</v>
      </c>
      <c r="AA19" s="61">
        <v>23</v>
      </c>
      <c r="AB19" s="61">
        <v>24</v>
      </c>
      <c r="AC19" s="61">
        <v>25</v>
      </c>
      <c r="AD19" s="61">
        <v>26</v>
      </c>
      <c r="AE19" s="61">
        <v>27</v>
      </c>
      <c r="AF19" s="61">
        <v>28</v>
      </c>
      <c r="AG19" s="61">
        <v>29</v>
      </c>
      <c r="AH19" s="61">
        <v>30</v>
      </c>
      <c r="AI19" s="61">
        <v>31</v>
      </c>
      <c r="AJ19" s="3"/>
      <c r="AK19" s="60"/>
      <c r="AL19" s="319"/>
      <c r="AM19" s="319"/>
      <c r="AN19" s="325"/>
      <c r="AO19" s="354"/>
      <c r="AP19" s="319"/>
      <c r="AQ19" s="317"/>
      <c r="AR19" s="319"/>
      <c r="AS19" s="322"/>
      <c r="AT19" s="322"/>
      <c r="AU19" s="358"/>
      <c r="AV19" s="291"/>
      <c r="AW19" s="347"/>
      <c r="AX19" s="280"/>
      <c r="AY19" s="291"/>
      <c r="AZ19" s="343"/>
      <c r="BA19" s="59"/>
      <c r="BB19" s="58"/>
      <c r="BC19" s="58"/>
      <c r="BD19" s="58"/>
      <c r="BE19" s="58"/>
      <c r="BF19" s="58"/>
      <c r="BG19" s="58"/>
      <c r="BH19" s="57"/>
    </row>
    <row r="20" spans="1:61" ht="9.9499999999999993" customHeight="1" thickTop="1" x14ac:dyDescent="0.2">
      <c r="A20" s="5"/>
      <c r="B20" s="221" t="s">
        <v>27</v>
      </c>
      <c r="C20" s="222"/>
      <c r="D20" s="223"/>
      <c r="E20" s="26" t="s">
        <v>9</v>
      </c>
      <c r="F20" s="26" t="s">
        <v>15</v>
      </c>
      <c r="G20" s="26" t="s">
        <v>14</v>
      </c>
      <c r="H20" s="26" t="s">
        <v>13</v>
      </c>
      <c r="I20" s="26" t="s">
        <v>12</v>
      </c>
      <c r="J20" s="26" t="s">
        <v>11</v>
      </c>
      <c r="K20" s="26" t="s">
        <v>10</v>
      </c>
      <c r="L20" s="26" t="s">
        <v>9</v>
      </c>
      <c r="M20" s="27" t="s">
        <v>15</v>
      </c>
      <c r="N20" s="27" t="s">
        <v>14</v>
      </c>
      <c r="O20" s="27" t="s">
        <v>13</v>
      </c>
      <c r="P20" s="27" t="s">
        <v>12</v>
      </c>
      <c r="Q20" s="27" t="s">
        <v>11</v>
      </c>
      <c r="R20" s="27" t="s">
        <v>10</v>
      </c>
      <c r="S20" s="27" t="s">
        <v>9</v>
      </c>
      <c r="T20" s="27" t="s">
        <v>15</v>
      </c>
      <c r="U20" s="27" t="s">
        <v>14</v>
      </c>
      <c r="V20" s="27" t="s">
        <v>13</v>
      </c>
      <c r="W20" s="27" t="s">
        <v>12</v>
      </c>
      <c r="X20" s="27" t="s">
        <v>11</v>
      </c>
      <c r="Y20" s="27" t="s">
        <v>10</v>
      </c>
      <c r="Z20" s="27" t="s">
        <v>9</v>
      </c>
      <c r="AA20" s="27" t="s">
        <v>15</v>
      </c>
      <c r="AB20" s="27" t="s">
        <v>14</v>
      </c>
      <c r="AC20" s="27" t="s">
        <v>13</v>
      </c>
      <c r="AD20" s="27" t="s">
        <v>12</v>
      </c>
      <c r="AE20" s="27" t="s">
        <v>11</v>
      </c>
      <c r="AF20" s="27" t="s">
        <v>10</v>
      </c>
      <c r="AG20" s="27" t="s">
        <v>9</v>
      </c>
      <c r="AH20" s="27" t="s">
        <v>15</v>
      </c>
      <c r="AI20" s="27" t="s">
        <v>14</v>
      </c>
      <c r="AJ20" s="18"/>
      <c r="AK20" s="367" t="s">
        <v>27</v>
      </c>
      <c r="AL20" s="373">
        <f>COUNTIF('2017 ploeg 1'!E21:AI21,"s")*7.5</f>
        <v>0</v>
      </c>
      <c r="AM20" s="373">
        <f>SUM(E21:AI21)</f>
        <v>7.3</v>
      </c>
      <c r="AN20" s="376">
        <f>COUNTIF('2017 ploeg 1'!F21:AJ21,"r")*7.5</f>
        <v>0</v>
      </c>
      <c r="AO20" s="369">
        <f>COUNTIF('2017 ploeg 1'!E21:AI21,"a")*7.5</f>
        <v>0</v>
      </c>
      <c r="AP20" s="373">
        <f>COUNTIF('2017 ploeg 1'!E21:AI21,"c")*7.5</f>
        <v>0</v>
      </c>
      <c r="AQ20" s="373">
        <f>COUNTIF('2017 ploeg 1'!E21:AI21,"g")*7.5</f>
        <v>0</v>
      </c>
      <c r="AR20" s="373">
        <f>COUNTIF('2017 ploeg 1'!E21:AI21,"h")*3.75</f>
        <v>0</v>
      </c>
      <c r="AS20" s="375">
        <f>COUNTIF('2017 ploeg 1'!E21:AI21,"z")*7.5</f>
        <v>0</v>
      </c>
      <c r="AT20" s="371">
        <f>COUNTIF('2017 ploeg 1'!E21:AI21,"b")*7.5</f>
        <v>0</v>
      </c>
      <c r="AU20" s="362">
        <f>SUM(N3+P3)-(AL20+AR20)</f>
        <v>172.5</v>
      </c>
      <c r="AV20" s="359">
        <f>SUM(N4)-(0-AM20)</f>
        <v>7.3</v>
      </c>
      <c r="AW20" s="364">
        <f>SUM(N5+P5)-AN20</f>
        <v>0</v>
      </c>
      <c r="AX20" s="348">
        <f>SUM(N6+P6)-AO20</f>
        <v>0</v>
      </c>
      <c r="AY20" s="348">
        <f>SUM(N7+P7)-AP20</f>
        <v>30</v>
      </c>
      <c r="AZ20" s="350">
        <f>SUM(N8+P8)-AQ20</f>
        <v>0</v>
      </c>
      <c r="BA20" s="43"/>
      <c r="BB20" s="55">
        <f>COUNTIF(E22:AI22,"n")</f>
        <v>4</v>
      </c>
      <c r="BC20" s="56" t="s">
        <v>16</v>
      </c>
      <c r="BD20" s="55"/>
      <c r="BE20" s="55"/>
      <c r="BF20" s="54"/>
      <c r="BG20" s="53"/>
    </row>
    <row r="21" spans="1:61" ht="8.1" customHeight="1" x14ac:dyDescent="0.2">
      <c r="A21" s="5"/>
      <c r="B21" s="224"/>
      <c r="C21" s="225"/>
      <c r="D21" s="226"/>
      <c r="E21" s="19" t="s">
        <v>6</v>
      </c>
      <c r="F21" s="19"/>
      <c r="G21" s="19"/>
      <c r="H21" s="19"/>
      <c r="I21" s="19">
        <v>7.3</v>
      </c>
      <c r="J21" s="19"/>
      <c r="K21" s="19"/>
      <c r="L21" s="19" t="s">
        <v>117</v>
      </c>
      <c r="M21" s="19" t="s">
        <v>117</v>
      </c>
      <c r="N21" s="19" t="s">
        <v>117</v>
      </c>
      <c r="O21" s="19"/>
      <c r="P21" s="197"/>
      <c r="Q21" s="19"/>
      <c r="R21" s="19"/>
      <c r="S21" s="19"/>
      <c r="T21" s="19"/>
      <c r="U21" s="19"/>
      <c r="V21" s="19"/>
      <c r="W21" s="19"/>
      <c r="X21" s="19"/>
      <c r="Y21" s="19"/>
      <c r="Z21" s="19"/>
      <c r="AA21" s="19"/>
      <c r="AB21" s="19"/>
      <c r="AC21" s="19"/>
      <c r="AD21" s="19"/>
      <c r="AE21" s="19"/>
      <c r="AF21" s="19"/>
      <c r="AG21" s="19"/>
      <c r="AH21" s="19"/>
      <c r="AI21" s="19"/>
      <c r="AJ21" s="18"/>
      <c r="AK21" s="368"/>
      <c r="AL21" s="374"/>
      <c r="AM21" s="374"/>
      <c r="AN21" s="374"/>
      <c r="AO21" s="370"/>
      <c r="AP21" s="374"/>
      <c r="AQ21" s="374"/>
      <c r="AR21" s="374"/>
      <c r="AS21" s="372"/>
      <c r="AT21" s="372"/>
      <c r="AU21" s="363"/>
      <c r="AV21" s="360"/>
      <c r="AW21" s="348"/>
      <c r="AX21" s="348"/>
      <c r="AY21" s="348"/>
      <c r="AZ21" s="350"/>
      <c r="BA21" s="32"/>
      <c r="BB21" s="36">
        <f>COUNTIF(E22:AI22,"o")</f>
        <v>8</v>
      </c>
      <c r="BC21" s="35" t="s">
        <v>5</v>
      </c>
      <c r="BD21" s="36"/>
      <c r="BE21" s="36">
        <f>SUM(BB20:BB22)</f>
        <v>19</v>
      </c>
      <c r="BF21" s="35" t="s">
        <v>4</v>
      </c>
      <c r="BG21" s="34"/>
    </row>
    <row r="22" spans="1:61" ht="9.9499999999999993" customHeight="1" x14ac:dyDescent="0.2">
      <c r="A22" s="5"/>
      <c r="B22" s="227"/>
      <c r="C22" s="228"/>
      <c r="D22" s="229"/>
      <c r="E22" s="13" t="s">
        <v>3</v>
      </c>
      <c r="F22" s="14" t="s">
        <v>3</v>
      </c>
      <c r="G22" s="13"/>
      <c r="H22" s="13"/>
      <c r="I22" s="13" t="s">
        <v>2</v>
      </c>
      <c r="J22" s="13" t="s">
        <v>2</v>
      </c>
      <c r="K22" s="13" t="s">
        <v>2</v>
      </c>
      <c r="L22" s="13" t="s">
        <v>2</v>
      </c>
      <c r="M22" s="13"/>
      <c r="N22" s="13"/>
      <c r="O22" s="13"/>
      <c r="P22" s="13"/>
      <c r="Q22" s="13"/>
      <c r="R22" s="13"/>
      <c r="S22" s="13" t="s">
        <v>1</v>
      </c>
      <c r="T22" s="13" t="s">
        <v>1</v>
      </c>
      <c r="U22" s="13" t="s">
        <v>1</v>
      </c>
      <c r="V22" s="13" t="s">
        <v>1</v>
      </c>
      <c r="W22" s="13"/>
      <c r="X22" s="13"/>
      <c r="Y22" s="13" t="s">
        <v>3</v>
      </c>
      <c r="Z22" s="13" t="s">
        <v>3</v>
      </c>
      <c r="AA22" s="13" t="s">
        <v>3</v>
      </c>
      <c r="AB22" s="13" t="s">
        <v>3</v>
      </c>
      <c r="AC22" s="13" t="s">
        <v>3</v>
      </c>
      <c r="AD22" s="13"/>
      <c r="AE22" s="13"/>
      <c r="AF22" s="13" t="s">
        <v>2</v>
      </c>
      <c r="AG22" s="13" t="s">
        <v>2</v>
      </c>
      <c r="AH22" s="13" t="s">
        <v>2</v>
      </c>
      <c r="AI22" s="13" t="s">
        <v>2</v>
      </c>
      <c r="AJ22" s="12"/>
      <c r="AK22" s="368"/>
      <c r="AL22" s="374"/>
      <c r="AM22" s="374"/>
      <c r="AN22" s="374"/>
      <c r="AO22" s="370"/>
      <c r="AP22" s="374"/>
      <c r="AQ22" s="374"/>
      <c r="AR22" s="374"/>
      <c r="AS22" s="372"/>
      <c r="AT22" s="372"/>
      <c r="AU22" s="363"/>
      <c r="AV22" s="361"/>
      <c r="AW22" s="349"/>
      <c r="AX22" s="349"/>
      <c r="AY22" s="349"/>
      <c r="AZ22" s="351"/>
      <c r="BA22" s="32"/>
      <c r="BB22" s="30">
        <f>COUNTIF(E22:AI22,"m")</f>
        <v>7</v>
      </c>
      <c r="BC22" s="31" t="s">
        <v>0</v>
      </c>
      <c r="BD22" s="30"/>
      <c r="BE22" s="30"/>
      <c r="BF22" s="29"/>
      <c r="BG22" s="28"/>
    </row>
    <row r="23" spans="1:61" ht="9.9499999999999993" customHeight="1" x14ac:dyDescent="0.2">
      <c r="A23" s="5"/>
      <c r="B23" s="230" t="s">
        <v>26</v>
      </c>
      <c r="C23" s="231"/>
      <c r="D23" s="232"/>
      <c r="E23" s="27" t="s">
        <v>13</v>
      </c>
      <c r="F23" s="27" t="s">
        <v>12</v>
      </c>
      <c r="G23" s="27" t="s">
        <v>11</v>
      </c>
      <c r="H23" s="27" t="s">
        <v>10</v>
      </c>
      <c r="I23" s="27" t="s">
        <v>9</v>
      </c>
      <c r="J23" s="27" t="s">
        <v>15</v>
      </c>
      <c r="K23" s="27" t="s">
        <v>14</v>
      </c>
      <c r="L23" s="27" t="s">
        <v>13</v>
      </c>
      <c r="M23" s="27" t="s">
        <v>12</v>
      </c>
      <c r="N23" s="27" t="s">
        <v>11</v>
      </c>
      <c r="O23" s="27" t="s">
        <v>10</v>
      </c>
      <c r="P23" s="27" t="s">
        <v>9</v>
      </c>
      <c r="Q23" s="27" t="s">
        <v>15</v>
      </c>
      <c r="R23" s="27" t="s">
        <v>14</v>
      </c>
      <c r="S23" s="27" t="s">
        <v>13</v>
      </c>
      <c r="T23" s="27" t="s">
        <v>12</v>
      </c>
      <c r="U23" s="27" t="s">
        <v>11</v>
      </c>
      <c r="V23" s="27" t="s">
        <v>10</v>
      </c>
      <c r="W23" s="27" t="s">
        <v>9</v>
      </c>
      <c r="X23" s="27" t="s">
        <v>15</v>
      </c>
      <c r="Y23" s="27" t="s">
        <v>14</v>
      </c>
      <c r="Z23" s="27" t="s">
        <v>13</v>
      </c>
      <c r="AA23" s="27" t="s">
        <v>12</v>
      </c>
      <c r="AB23" s="27" t="s">
        <v>11</v>
      </c>
      <c r="AC23" s="26" t="s">
        <v>10</v>
      </c>
      <c r="AD23" s="26" t="s">
        <v>9</v>
      </c>
      <c r="AE23" s="26" t="s">
        <v>15</v>
      </c>
      <c r="AF23" s="26" t="s">
        <v>14</v>
      </c>
      <c r="AG23" s="51"/>
      <c r="AH23" s="51"/>
      <c r="AI23" s="51"/>
      <c r="AJ23" s="18"/>
      <c r="AK23" s="378" t="s">
        <v>26</v>
      </c>
      <c r="AL23" s="382">
        <f>COUNTIF('2017 ploeg 1'!E24:AI24,"s")*7.5</f>
        <v>0</v>
      </c>
      <c r="AM23" s="382">
        <f>SUM(E24:AI24)</f>
        <v>0</v>
      </c>
      <c r="AN23" s="382">
        <f>COUNTIF('2017 ploeg 1'!F24:AJ24,"r")*7.5</f>
        <v>0</v>
      </c>
      <c r="AO23" s="379">
        <f>COUNTIF('2017 ploeg 1'!E24:AI24,"a")*7.5</f>
        <v>0</v>
      </c>
      <c r="AP23" s="382">
        <f>COUNTIF('2017 ploeg 1'!E24:AI24,"c")*7.5</f>
        <v>0</v>
      </c>
      <c r="AQ23" s="383">
        <f>COUNTIF('2017 ploeg 1'!E24:AI24,"g")*7.5</f>
        <v>0</v>
      </c>
      <c r="AR23" s="382">
        <f>COUNTIF('2017 ploeg 1'!E24:AI24,"h")*3.75</f>
        <v>0</v>
      </c>
      <c r="AS23" s="381">
        <f>COUNTIF('2017 ploeg 1'!E24:AI24,"z")*7.5</f>
        <v>0</v>
      </c>
      <c r="AT23" s="381">
        <f>COUNTIF('2017 ploeg 1'!E24:AI24,"b")*7.5</f>
        <v>0</v>
      </c>
      <c r="AU23" s="384">
        <f>SUM(AU20)-(AL23+AR23)</f>
        <v>172.5</v>
      </c>
      <c r="AV23" s="390">
        <f>SUM(AV20)+AM23</f>
        <v>7.3</v>
      </c>
      <c r="AW23" s="385">
        <f>SUM(AW20)-AN23</f>
        <v>0</v>
      </c>
      <c r="AX23" s="385">
        <f>SUM(AX20)-AO23</f>
        <v>0</v>
      </c>
      <c r="AY23" s="387">
        <f>SUM(AY20)-AP23</f>
        <v>30</v>
      </c>
      <c r="AZ23" s="388">
        <f>SUM(AZ20)-AQ23</f>
        <v>0</v>
      </c>
      <c r="BA23" s="43"/>
      <c r="BB23" s="23">
        <f>COUNTIF(E25:AI25,"n")</f>
        <v>5</v>
      </c>
      <c r="BC23" s="24" t="s">
        <v>7</v>
      </c>
      <c r="BD23" s="23"/>
      <c r="BE23" s="23"/>
      <c r="BF23" s="22"/>
      <c r="BG23" s="21"/>
    </row>
    <row r="24" spans="1:61" ht="8.1" customHeight="1" x14ac:dyDescent="0.2">
      <c r="A24" s="5"/>
      <c r="B24" s="233"/>
      <c r="C24" s="234"/>
      <c r="D24" s="235"/>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37"/>
      <c r="AH24" s="37"/>
      <c r="AI24" s="37"/>
      <c r="AJ24" s="18"/>
      <c r="AK24" s="378"/>
      <c r="AL24" s="382"/>
      <c r="AM24" s="382"/>
      <c r="AN24" s="382"/>
      <c r="AO24" s="380"/>
      <c r="AP24" s="382"/>
      <c r="AQ24" s="382"/>
      <c r="AR24" s="382"/>
      <c r="AS24" s="381"/>
      <c r="AT24" s="381"/>
      <c r="AU24" s="384"/>
      <c r="AV24" s="391"/>
      <c r="AW24" s="385"/>
      <c r="AX24" s="385"/>
      <c r="AY24" s="385"/>
      <c r="AZ24" s="388"/>
      <c r="BA24" s="32"/>
      <c r="BB24" s="17">
        <f>COUNTIF(E25:AI25,"o")</f>
        <v>6</v>
      </c>
      <c r="BC24" s="16" t="s">
        <v>5</v>
      </c>
      <c r="BD24" s="17"/>
      <c r="BE24" s="17">
        <f>SUM(BB23:BB25)</f>
        <v>15</v>
      </c>
      <c r="BF24" s="16" t="s">
        <v>4</v>
      </c>
      <c r="BG24" s="15"/>
    </row>
    <row r="25" spans="1:61" ht="9.9499999999999993" customHeight="1" x14ac:dyDescent="0.2">
      <c r="A25" s="5"/>
      <c r="B25" s="236"/>
      <c r="C25" s="237"/>
      <c r="D25" s="238"/>
      <c r="E25" s="13" t="s">
        <v>2</v>
      </c>
      <c r="F25" s="13"/>
      <c r="G25" s="13"/>
      <c r="H25" s="13"/>
      <c r="I25" s="13"/>
      <c r="J25" s="13"/>
      <c r="K25" s="13" t="s">
        <v>1</v>
      </c>
      <c r="L25" s="13" t="s">
        <v>1</v>
      </c>
      <c r="M25" s="13" t="s">
        <v>1</v>
      </c>
      <c r="N25" s="13" t="s">
        <v>1</v>
      </c>
      <c r="O25" s="13" t="s">
        <v>1</v>
      </c>
      <c r="P25" s="13"/>
      <c r="Q25" s="13"/>
      <c r="R25" s="13" t="s">
        <v>3</v>
      </c>
      <c r="S25" s="13" t="s">
        <v>3</v>
      </c>
      <c r="T25" s="14" t="s">
        <v>3</v>
      </c>
      <c r="U25" s="13" t="s">
        <v>3</v>
      </c>
      <c r="V25" s="13"/>
      <c r="W25" s="13"/>
      <c r="X25" s="13" t="s">
        <v>2</v>
      </c>
      <c r="Y25" s="13" t="s">
        <v>2</v>
      </c>
      <c r="Z25" s="13" t="s">
        <v>2</v>
      </c>
      <c r="AA25" s="13" t="s">
        <v>2</v>
      </c>
      <c r="AB25" s="13" t="s">
        <v>2</v>
      </c>
      <c r="AC25" s="13"/>
      <c r="AD25" s="13"/>
      <c r="AE25" s="13"/>
      <c r="AF25" s="13"/>
      <c r="AG25" s="33"/>
      <c r="AH25" s="33"/>
      <c r="AI25" s="33"/>
      <c r="AJ25" s="12"/>
      <c r="AK25" s="378"/>
      <c r="AL25" s="382"/>
      <c r="AM25" s="382"/>
      <c r="AN25" s="382"/>
      <c r="AO25" s="380"/>
      <c r="AP25" s="382"/>
      <c r="AQ25" s="382"/>
      <c r="AR25" s="382"/>
      <c r="AS25" s="381"/>
      <c r="AT25" s="381"/>
      <c r="AU25" s="384"/>
      <c r="AV25" s="392"/>
      <c r="AW25" s="383"/>
      <c r="AX25" s="383"/>
      <c r="AY25" s="383"/>
      <c r="AZ25" s="389"/>
      <c r="BA25" s="32"/>
      <c r="BB25" s="47">
        <f>COUNTIF(E25:AI25,"m")</f>
        <v>4</v>
      </c>
      <c r="BC25" s="48" t="s">
        <v>0</v>
      </c>
      <c r="BD25" s="47"/>
      <c r="BE25" s="47"/>
      <c r="BF25" s="46"/>
      <c r="BG25" s="45"/>
    </row>
    <row r="26" spans="1:61" ht="9.9499999999999993" customHeight="1" x14ac:dyDescent="0.2">
      <c r="A26" s="5"/>
      <c r="B26" s="393" t="s">
        <v>25</v>
      </c>
      <c r="C26" s="394"/>
      <c r="D26" s="395"/>
      <c r="E26" s="26" t="s">
        <v>13</v>
      </c>
      <c r="F26" s="26" t="s">
        <v>12</v>
      </c>
      <c r="G26" s="26" t="s">
        <v>11</v>
      </c>
      <c r="H26" s="26" t="s">
        <v>10</v>
      </c>
      <c r="I26" s="26" t="s">
        <v>9</v>
      </c>
      <c r="J26" s="27" t="s">
        <v>15</v>
      </c>
      <c r="K26" s="27" t="s">
        <v>14</v>
      </c>
      <c r="L26" s="27" t="s">
        <v>13</v>
      </c>
      <c r="M26" s="27" t="s">
        <v>12</v>
      </c>
      <c r="N26" s="27" t="s">
        <v>11</v>
      </c>
      <c r="O26" s="27" t="s">
        <v>10</v>
      </c>
      <c r="P26" s="27" t="s">
        <v>9</v>
      </c>
      <c r="Q26" s="27" t="s">
        <v>15</v>
      </c>
      <c r="R26" s="27" t="s">
        <v>14</v>
      </c>
      <c r="S26" s="27" t="s">
        <v>13</v>
      </c>
      <c r="T26" s="27" t="s">
        <v>12</v>
      </c>
      <c r="U26" s="27" t="s">
        <v>11</v>
      </c>
      <c r="V26" s="27" t="s">
        <v>10</v>
      </c>
      <c r="W26" s="27" t="s">
        <v>9</v>
      </c>
      <c r="X26" s="27" t="s">
        <v>15</v>
      </c>
      <c r="Y26" s="27" t="s">
        <v>14</v>
      </c>
      <c r="Z26" s="27" t="s">
        <v>13</v>
      </c>
      <c r="AA26" s="27" t="s">
        <v>12</v>
      </c>
      <c r="AB26" s="27" t="s">
        <v>11</v>
      </c>
      <c r="AC26" s="27" t="s">
        <v>10</v>
      </c>
      <c r="AD26" s="27" t="s">
        <v>9</v>
      </c>
      <c r="AE26" s="27" t="s">
        <v>15</v>
      </c>
      <c r="AF26" s="27" t="s">
        <v>14</v>
      </c>
      <c r="AG26" s="27" t="s">
        <v>13</v>
      </c>
      <c r="AH26" s="27" t="s">
        <v>12</v>
      </c>
      <c r="AI26" s="27" t="s">
        <v>11</v>
      </c>
      <c r="AJ26" s="18"/>
      <c r="AK26" s="368" t="s">
        <v>25</v>
      </c>
      <c r="AL26" s="373">
        <f>COUNTIF('2017 ploeg 1'!E27:AI27,"s")*7.5</f>
        <v>0</v>
      </c>
      <c r="AM26" s="373">
        <f>SUM(E27:AI27)</f>
        <v>0</v>
      </c>
      <c r="AN26" s="373">
        <f>COUNTIF('2017 ploeg 1'!F27:AJ27,"r")*7.5</f>
        <v>0</v>
      </c>
      <c r="AO26" s="369">
        <f>COUNTIF('2017 ploeg 1'!E27:AI27,"a")*7.5</f>
        <v>0</v>
      </c>
      <c r="AP26" s="373">
        <f>COUNTIF('2017 ploeg 1'!E27:AI27,"c")*7.5</f>
        <v>0</v>
      </c>
      <c r="AQ26" s="373">
        <f>COUNTIF('2017 ploeg 1'!E27:AI27,"g")*7.5</f>
        <v>0</v>
      </c>
      <c r="AR26" s="373">
        <f>COUNTIF('2017 ploeg 1'!E27:AI27,"h")*3.75</f>
        <v>0</v>
      </c>
      <c r="AS26" s="375">
        <f>COUNTIF('2017 ploeg 1'!E27:AI27,"z")*7.5</f>
        <v>0</v>
      </c>
      <c r="AT26" s="375">
        <f>COUNTIF('2017 ploeg 1'!E27:AI27,"b")*7.5</f>
        <v>0</v>
      </c>
      <c r="AU26" s="363">
        <f>SUM(AU23)-(AL26+AR26)</f>
        <v>172.5</v>
      </c>
      <c r="AV26" s="386">
        <f>SUM(AV23)+AM26</f>
        <v>7.3</v>
      </c>
      <c r="AW26" s="348">
        <f>SUM(AW23)-AN26</f>
        <v>0</v>
      </c>
      <c r="AX26" s="348">
        <f>SUM(AX23)-AO26</f>
        <v>0</v>
      </c>
      <c r="AY26" s="377">
        <f>SUM(AY23)-AP26</f>
        <v>30</v>
      </c>
      <c r="AZ26" s="350">
        <f>SUM(AZ23)-AQ26</f>
        <v>0</v>
      </c>
      <c r="BA26" s="43"/>
      <c r="BB26" s="41">
        <f>COUNTIF(E28:AI28,"n")</f>
        <v>9</v>
      </c>
      <c r="BC26" s="42" t="s">
        <v>7</v>
      </c>
      <c r="BD26" s="41"/>
      <c r="BE26" s="41"/>
      <c r="BF26" s="40"/>
      <c r="BG26" s="39"/>
    </row>
    <row r="27" spans="1:61" ht="8.1" customHeight="1" x14ac:dyDescent="0.2">
      <c r="A27" s="5"/>
      <c r="B27" s="224"/>
      <c r="C27" s="225"/>
      <c r="D27" s="226"/>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38"/>
      <c r="AG27" s="19"/>
      <c r="AH27" s="19"/>
      <c r="AI27" s="19"/>
      <c r="AJ27" s="18"/>
      <c r="AK27" s="368"/>
      <c r="AL27" s="374"/>
      <c r="AM27" s="374"/>
      <c r="AN27" s="374"/>
      <c r="AO27" s="370"/>
      <c r="AP27" s="374"/>
      <c r="AQ27" s="374"/>
      <c r="AR27" s="374"/>
      <c r="AS27" s="372"/>
      <c r="AT27" s="372"/>
      <c r="AU27" s="363"/>
      <c r="AV27" s="360"/>
      <c r="AW27" s="348"/>
      <c r="AX27" s="348"/>
      <c r="AY27" s="348"/>
      <c r="AZ27" s="350"/>
      <c r="BA27" s="32"/>
      <c r="BB27" s="36">
        <f>COUNTIF(E28:AI28,"o")</f>
        <v>4</v>
      </c>
      <c r="BC27" s="35" t="s">
        <v>5</v>
      </c>
      <c r="BD27" s="36"/>
      <c r="BE27" s="36">
        <f>SUM(BB26:BB28)</f>
        <v>18</v>
      </c>
      <c r="BF27" s="35" t="s">
        <v>4</v>
      </c>
      <c r="BG27" s="34"/>
    </row>
    <row r="28" spans="1:61" ht="9.9499999999999993" customHeight="1" x14ac:dyDescent="0.2">
      <c r="A28" s="5"/>
      <c r="B28" s="227"/>
      <c r="C28" s="228"/>
      <c r="D28" s="229"/>
      <c r="E28" s="13"/>
      <c r="F28" s="13" t="s">
        <v>1</v>
      </c>
      <c r="G28" s="13" t="s">
        <v>1</v>
      </c>
      <c r="H28" s="13" t="s">
        <v>1</v>
      </c>
      <c r="I28" s="13" t="s">
        <v>1</v>
      </c>
      <c r="J28" s="14" t="s">
        <v>1</v>
      </c>
      <c r="K28" s="13"/>
      <c r="L28" s="13"/>
      <c r="M28" s="13" t="s">
        <v>3</v>
      </c>
      <c r="N28" s="13" t="s">
        <v>3</v>
      </c>
      <c r="O28" s="13" t="s">
        <v>3</v>
      </c>
      <c r="P28" s="13" t="s">
        <v>3</v>
      </c>
      <c r="Q28" s="13" t="s">
        <v>3</v>
      </c>
      <c r="R28" s="13"/>
      <c r="S28" s="13"/>
      <c r="T28" s="13" t="s">
        <v>2</v>
      </c>
      <c r="U28" s="13" t="s">
        <v>2</v>
      </c>
      <c r="V28" s="13" t="s">
        <v>2</v>
      </c>
      <c r="W28" s="13" t="s">
        <v>2</v>
      </c>
      <c r="X28" s="13"/>
      <c r="Y28" s="13"/>
      <c r="Z28" s="13"/>
      <c r="AA28" s="13"/>
      <c r="AB28" s="13"/>
      <c r="AC28" s="13"/>
      <c r="AD28" s="13" t="s">
        <v>1</v>
      </c>
      <c r="AE28" s="13" t="s">
        <v>1</v>
      </c>
      <c r="AF28" s="13" t="s">
        <v>1</v>
      </c>
      <c r="AG28" s="13" t="s">
        <v>1</v>
      </c>
      <c r="AH28" s="13"/>
      <c r="AI28" s="13"/>
      <c r="AJ28" s="12"/>
      <c r="AK28" s="368"/>
      <c r="AL28" s="374"/>
      <c r="AM28" s="374"/>
      <c r="AN28" s="374"/>
      <c r="AO28" s="370"/>
      <c r="AP28" s="374"/>
      <c r="AQ28" s="374"/>
      <c r="AR28" s="374"/>
      <c r="AS28" s="372"/>
      <c r="AT28" s="372"/>
      <c r="AU28" s="363"/>
      <c r="AV28" s="361"/>
      <c r="AW28" s="349"/>
      <c r="AX28" s="349"/>
      <c r="AY28" s="349"/>
      <c r="AZ28" s="351"/>
      <c r="BA28" s="32"/>
      <c r="BB28" s="30">
        <f>COUNTIF(E28:AI28,"m")</f>
        <v>5</v>
      </c>
      <c r="BC28" s="31" t="s">
        <v>0</v>
      </c>
      <c r="BD28" s="30"/>
      <c r="BE28" s="30"/>
      <c r="BF28" s="29"/>
      <c r="BG28" s="28"/>
    </row>
    <row r="29" spans="1:61" ht="9.9499999999999993" customHeight="1" x14ac:dyDescent="0.2">
      <c r="A29" s="5"/>
      <c r="B29" s="230" t="s">
        <v>24</v>
      </c>
      <c r="C29" s="231"/>
      <c r="D29" s="232"/>
      <c r="E29" s="49" t="s">
        <v>10</v>
      </c>
      <c r="F29" s="49" t="s">
        <v>9</v>
      </c>
      <c r="G29" s="49" t="s">
        <v>15</v>
      </c>
      <c r="H29" s="49" t="s">
        <v>14</v>
      </c>
      <c r="I29" s="49" t="s">
        <v>13</v>
      </c>
      <c r="J29" s="49" t="s">
        <v>12</v>
      </c>
      <c r="K29" s="49" t="s">
        <v>11</v>
      </c>
      <c r="L29" s="49" t="s">
        <v>10</v>
      </c>
      <c r="M29" s="49" t="s">
        <v>9</v>
      </c>
      <c r="N29" s="49" t="s">
        <v>15</v>
      </c>
      <c r="O29" s="49" t="s">
        <v>14</v>
      </c>
      <c r="P29" s="49" t="s">
        <v>13</v>
      </c>
      <c r="Q29" s="49" t="s">
        <v>12</v>
      </c>
      <c r="R29" s="49" t="s">
        <v>11</v>
      </c>
      <c r="S29" s="49" t="s">
        <v>10</v>
      </c>
      <c r="T29" s="49" t="s">
        <v>9</v>
      </c>
      <c r="U29" s="49" t="s">
        <v>15</v>
      </c>
      <c r="V29" s="49" t="s">
        <v>14</v>
      </c>
      <c r="W29" s="49" t="s">
        <v>13</v>
      </c>
      <c r="X29" s="49" t="s">
        <v>12</v>
      </c>
      <c r="Y29" s="49" t="s">
        <v>11</v>
      </c>
      <c r="Z29" s="26" t="s">
        <v>10</v>
      </c>
      <c r="AA29" s="26" t="s">
        <v>9</v>
      </c>
      <c r="AB29" s="26" t="s">
        <v>15</v>
      </c>
      <c r="AC29" s="26" t="s">
        <v>14</v>
      </c>
      <c r="AD29" s="26" t="s">
        <v>13</v>
      </c>
      <c r="AE29" s="26" t="s">
        <v>12</v>
      </c>
      <c r="AF29" s="26" t="s">
        <v>11</v>
      </c>
      <c r="AG29" s="26" t="s">
        <v>10</v>
      </c>
      <c r="AH29" s="26" t="s">
        <v>9</v>
      </c>
      <c r="AI29" s="51"/>
      <c r="AJ29" s="18"/>
      <c r="AK29" s="378" t="s">
        <v>24</v>
      </c>
      <c r="AL29" s="382">
        <f>COUNTIF('2017 ploeg 1'!E30:AI30,"s")*7.5</f>
        <v>0</v>
      </c>
      <c r="AM29" s="382">
        <f>SUM(E30:AI30)</f>
        <v>0</v>
      </c>
      <c r="AN29" s="382">
        <f>COUNTIF('2017 ploeg 1'!F30:AJ30,"r")*7.5</f>
        <v>0</v>
      </c>
      <c r="AO29" s="379">
        <f>COUNTIF('2017 ploeg 1'!E30:AI30,"a")*7.5</f>
        <v>0</v>
      </c>
      <c r="AP29" s="382">
        <f>COUNTIF('2017 ploeg 1'!E30:AI30,"c")*7.5</f>
        <v>0</v>
      </c>
      <c r="AQ29" s="383">
        <f>COUNTIF('2017 ploeg 1'!E30:AI30,"g")*7.5</f>
        <v>0</v>
      </c>
      <c r="AR29" s="382">
        <f>COUNTIF('2017 ploeg 1'!E30:AI30,"h")*3.75</f>
        <v>0</v>
      </c>
      <c r="AS29" s="381">
        <f>COUNTIF('2017 ploeg 1'!E30:AI30,"z")*7.5</f>
        <v>0</v>
      </c>
      <c r="AT29" s="381">
        <f>COUNTIF('2017 ploeg 1'!E30:AI30,"b")*7.5</f>
        <v>0</v>
      </c>
      <c r="AU29" s="384">
        <f>SUM(AU26)-(AL29+AR29)</f>
        <v>172.5</v>
      </c>
      <c r="AV29" s="390">
        <f>SUM(AV26)+AM29</f>
        <v>7.3</v>
      </c>
      <c r="AW29" s="385">
        <f>SUM(AW26)-AN29</f>
        <v>0</v>
      </c>
      <c r="AX29" s="385">
        <f>SUM(AX26)-AO29</f>
        <v>0</v>
      </c>
      <c r="AY29" s="387">
        <f>SUM(AY26)-AP29</f>
        <v>30</v>
      </c>
      <c r="AZ29" s="388">
        <f>SUM(AZ26)-AQ29</f>
        <v>0</v>
      </c>
      <c r="BA29" s="43"/>
      <c r="BB29" s="23">
        <f>COUNTIF(E31:AI31,"n")</f>
        <v>5</v>
      </c>
      <c r="BC29" s="24" t="s">
        <v>7</v>
      </c>
      <c r="BD29" s="23"/>
      <c r="BE29" s="23"/>
      <c r="BF29" s="22"/>
      <c r="BG29" s="21"/>
    </row>
    <row r="30" spans="1:61" ht="8.1" customHeight="1" x14ac:dyDescent="0.2">
      <c r="A30" s="5"/>
      <c r="B30" s="233"/>
      <c r="C30" s="234"/>
      <c r="D30" s="235"/>
      <c r="E30" s="50"/>
      <c r="F30" s="50"/>
      <c r="G30" s="50"/>
      <c r="H30" s="50"/>
      <c r="I30" s="50"/>
      <c r="J30" s="50"/>
      <c r="K30" s="50"/>
      <c r="L30" s="50"/>
      <c r="M30" s="50"/>
      <c r="N30" s="50"/>
      <c r="O30" s="50"/>
      <c r="P30" s="50"/>
      <c r="Q30" s="50"/>
      <c r="R30" s="50"/>
      <c r="S30" s="50"/>
      <c r="T30" s="52"/>
      <c r="U30" s="52"/>
      <c r="V30" s="50"/>
      <c r="W30" s="50"/>
      <c r="X30" s="50"/>
      <c r="Y30" s="50"/>
      <c r="Z30" s="50"/>
      <c r="AA30" s="50"/>
      <c r="AB30" s="50"/>
      <c r="AC30" s="50"/>
      <c r="AD30" s="50"/>
      <c r="AE30" s="50" t="s">
        <v>6</v>
      </c>
      <c r="AF30" s="50"/>
      <c r="AG30" s="50"/>
      <c r="AH30" s="19"/>
      <c r="AI30" s="37"/>
      <c r="AJ30" s="18"/>
      <c r="AK30" s="378"/>
      <c r="AL30" s="382"/>
      <c r="AM30" s="382"/>
      <c r="AN30" s="382"/>
      <c r="AO30" s="380"/>
      <c r="AP30" s="382"/>
      <c r="AQ30" s="382"/>
      <c r="AR30" s="382"/>
      <c r="AS30" s="381"/>
      <c r="AT30" s="381"/>
      <c r="AU30" s="384"/>
      <c r="AV30" s="391"/>
      <c r="AW30" s="385"/>
      <c r="AX30" s="385"/>
      <c r="AY30" s="385"/>
      <c r="AZ30" s="388"/>
      <c r="BA30" s="32"/>
      <c r="BB30" s="17">
        <f>COUNTIF(E31:AI31,"o")</f>
        <v>5</v>
      </c>
      <c r="BC30" s="16" t="s">
        <v>5</v>
      </c>
      <c r="BD30" s="17"/>
      <c r="BE30" s="17">
        <f>SUM(BB29:BB31)</f>
        <v>19</v>
      </c>
      <c r="BF30" s="16" t="s">
        <v>4</v>
      </c>
      <c r="BG30" s="15"/>
    </row>
    <row r="31" spans="1:61" ht="9.9499999999999993" customHeight="1" x14ac:dyDescent="0.2">
      <c r="A31" s="5"/>
      <c r="B31" s="236"/>
      <c r="C31" s="237"/>
      <c r="D31" s="238"/>
      <c r="E31" s="13" t="s">
        <v>3</v>
      </c>
      <c r="F31" s="13" t="s">
        <v>3</v>
      </c>
      <c r="G31" s="13" t="s">
        <v>3</v>
      </c>
      <c r="H31" s="13" t="s">
        <v>3</v>
      </c>
      <c r="I31" s="13" t="s">
        <v>3</v>
      </c>
      <c r="J31" s="13"/>
      <c r="K31" s="13"/>
      <c r="L31" s="13" t="s">
        <v>2</v>
      </c>
      <c r="M31" s="14" t="s">
        <v>2</v>
      </c>
      <c r="N31" s="13" t="s">
        <v>2</v>
      </c>
      <c r="O31" s="13" t="s">
        <v>2</v>
      </c>
      <c r="P31" s="13" t="s">
        <v>2</v>
      </c>
      <c r="Q31" s="13"/>
      <c r="R31" s="13"/>
      <c r="S31" s="13"/>
      <c r="T31" s="13"/>
      <c r="U31" s="13"/>
      <c r="V31" s="13" t="s">
        <v>1</v>
      </c>
      <c r="W31" s="13" t="s">
        <v>1</v>
      </c>
      <c r="X31" s="13" t="s">
        <v>1</v>
      </c>
      <c r="Y31" s="13" t="s">
        <v>1</v>
      </c>
      <c r="Z31" s="13" t="s">
        <v>1</v>
      </c>
      <c r="AA31" s="13"/>
      <c r="AB31" s="13"/>
      <c r="AC31" s="13" t="s">
        <v>3</v>
      </c>
      <c r="AD31" s="13" t="s">
        <v>3</v>
      </c>
      <c r="AE31" s="13" t="s">
        <v>3</v>
      </c>
      <c r="AF31" s="13" t="s">
        <v>3</v>
      </c>
      <c r="AG31" s="13"/>
      <c r="AH31" s="13"/>
      <c r="AI31" s="33"/>
      <c r="AJ31" s="12"/>
      <c r="AK31" s="378"/>
      <c r="AL31" s="382"/>
      <c r="AM31" s="382"/>
      <c r="AN31" s="382"/>
      <c r="AO31" s="380"/>
      <c r="AP31" s="382"/>
      <c r="AQ31" s="382"/>
      <c r="AR31" s="382"/>
      <c r="AS31" s="381"/>
      <c r="AT31" s="381"/>
      <c r="AU31" s="384"/>
      <c r="AV31" s="392"/>
      <c r="AW31" s="383"/>
      <c r="AX31" s="383"/>
      <c r="AY31" s="383"/>
      <c r="AZ31" s="389"/>
      <c r="BA31" s="32"/>
      <c r="BB31" s="47">
        <f>COUNTIF(E31:AI31,"m")</f>
        <v>9</v>
      </c>
      <c r="BC31" s="48" t="s">
        <v>0</v>
      </c>
      <c r="BD31" s="47"/>
      <c r="BE31" s="47"/>
      <c r="BF31" s="46"/>
      <c r="BG31" s="45"/>
    </row>
    <row r="32" spans="1:61" ht="9.9499999999999993" customHeight="1" x14ac:dyDescent="0.2">
      <c r="A32" s="5"/>
      <c r="B32" s="393" t="s">
        <v>23</v>
      </c>
      <c r="C32" s="394"/>
      <c r="D32" s="395"/>
      <c r="E32" s="27" t="s">
        <v>15</v>
      </c>
      <c r="F32" s="27" t="s">
        <v>14</v>
      </c>
      <c r="G32" s="27" t="s">
        <v>13</v>
      </c>
      <c r="H32" s="27" t="s">
        <v>12</v>
      </c>
      <c r="I32" s="27" t="s">
        <v>11</v>
      </c>
      <c r="J32" s="27" t="s">
        <v>10</v>
      </c>
      <c r="K32" s="27" t="s">
        <v>9</v>
      </c>
      <c r="L32" s="27" t="s">
        <v>15</v>
      </c>
      <c r="M32" s="27" t="s">
        <v>14</v>
      </c>
      <c r="N32" s="27" t="s">
        <v>13</v>
      </c>
      <c r="O32" s="27" t="s">
        <v>12</v>
      </c>
      <c r="P32" s="27" t="s">
        <v>11</v>
      </c>
      <c r="Q32" s="27" t="s">
        <v>10</v>
      </c>
      <c r="R32" s="27" t="s">
        <v>9</v>
      </c>
      <c r="S32" s="27" t="s">
        <v>15</v>
      </c>
      <c r="T32" s="27" t="s">
        <v>14</v>
      </c>
      <c r="U32" s="27" t="s">
        <v>13</v>
      </c>
      <c r="V32" s="27" t="s">
        <v>12</v>
      </c>
      <c r="W32" s="27" t="s">
        <v>11</v>
      </c>
      <c r="X32" s="27" t="s">
        <v>10</v>
      </c>
      <c r="Y32" s="27" t="s">
        <v>9</v>
      </c>
      <c r="Z32" s="27" t="s">
        <v>15</v>
      </c>
      <c r="AA32" s="27" t="s">
        <v>14</v>
      </c>
      <c r="AB32" s="27" t="s">
        <v>13</v>
      </c>
      <c r="AC32" s="27" t="s">
        <v>12</v>
      </c>
      <c r="AD32" s="27" t="s">
        <v>11</v>
      </c>
      <c r="AE32" s="27" t="s">
        <v>10</v>
      </c>
      <c r="AF32" s="27" t="s">
        <v>9</v>
      </c>
      <c r="AG32" s="27" t="s">
        <v>15</v>
      </c>
      <c r="AH32" s="27" t="s">
        <v>14</v>
      </c>
      <c r="AI32" s="27" t="s">
        <v>13</v>
      </c>
      <c r="AJ32" s="18"/>
      <c r="AK32" s="368" t="s">
        <v>23</v>
      </c>
      <c r="AL32" s="373">
        <f>COUNTIF('2017 ploeg 1'!E33:AI33,"s")*7.5</f>
        <v>0</v>
      </c>
      <c r="AM32" s="373">
        <f>SUM(E33:AI33)</f>
        <v>0</v>
      </c>
      <c r="AN32" s="373">
        <f>COUNTIF('2017 ploeg 1'!F33:AJ33,"r")*7.5</f>
        <v>0</v>
      </c>
      <c r="AO32" s="369">
        <f>COUNTIF('2017 ploeg 1'!E33:AI33,"a")*7.5</f>
        <v>0</v>
      </c>
      <c r="AP32" s="373">
        <f>COUNTIF('2017 ploeg 1'!E33:AI33,"c")*7.5</f>
        <v>0</v>
      </c>
      <c r="AQ32" s="373">
        <f>COUNTIF('2017 ploeg 1'!E33:AI33,"g")*7.5</f>
        <v>0</v>
      </c>
      <c r="AR32" s="373">
        <f>COUNTIF('2017 ploeg 1'!E33:AI33,"h")*3.75</f>
        <v>0</v>
      </c>
      <c r="AS32" s="375">
        <f>COUNTIF('2017 ploeg 1'!E33:AI33,"z")*7.5</f>
        <v>0</v>
      </c>
      <c r="AT32" s="375">
        <f>COUNTIF('2017 ploeg 1'!E33:AI33,"b")*7.5</f>
        <v>0</v>
      </c>
      <c r="AU32" s="363">
        <f>SUM(AU29)-(AL32+AR32)</f>
        <v>172.5</v>
      </c>
      <c r="AV32" s="386">
        <f>SUM(AV29)+AM32</f>
        <v>7.3</v>
      </c>
      <c r="AW32" s="348">
        <f>SUM(AW29)-AN32</f>
        <v>0</v>
      </c>
      <c r="AX32" s="348">
        <f>SUM(AX29)-AO32</f>
        <v>0</v>
      </c>
      <c r="AY32" s="377">
        <f>SUM(AY29)-AP32</f>
        <v>30</v>
      </c>
      <c r="AZ32" s="350">
        <f>SUM(AZ29)-AQ32</f>
        <v>0</v>
      </c>
      <c r="BA32" s="43"/>
      <c r="BB32" s="41">
        <f>COUNTIF(E34:AI34,"n")</f>
        <v>5</v>
      </c>
      <c r="BC32" s="42" t="s">
        <v>16</v>
      </c>
      <c r="BD32" s="41"/>
      <c r="BE32" s="41"/>
      <c r="BF32" s="40"/>
      <c r="BG32" s="39"/>
    </row>
    <row r="33" spans="1:59" ht="8.1" customHeight="1" x14ac:dyDescent="0.2">
      <c r="A33" s="5"/>
      <c r="B33" s="224"/>
      <c r="C33" s="225"/>
      <c r="D33" s="226"/>
      <c r="E33" s="19"/>
      <c r="F33" s="19"/>
      <c r="G33" s="19"/>
      <c r="H33" s="19"/>
      <c r="I33" s="19"/>
      <c r="J33" s="19"/>
      <c r="K33" s="19"/>
      <c r="L33" s="19"/>
      <c r="M33" s="19"/>
      <c r="N33" s="19"/>
      <c r="O33" s="19"/>
      <c r="P33" s="19"/>
      <c r="Q33" s="19"/>
      <c r="R33" s="19"/>
      <c r="S33" s="19"/>
      <c r="T33" s="19"/>
      <c r="U33" s="19"/>
      <c r="V33" s="19"/>
      <c r="W33" s="19"/>
      <c r="X33" s="19"/>
      <c r="Y33" s="19"/>
      <c r="Z33" s="19"/>
      <c r="AA33" s="50"/>
      <c r="AB33" s="50"/>
      <c r="AC33" s="50" t="s">
        <v>6</v>
      </c>
      <c r="AD33" s="50"/>
      <c r="AE33" s="50"/>
      <c r="AF33" s="50"/>
      <c r="AG33" s="50"/>
      <c r="AH33" s="38"/>
      <c r="AI33" s="50"/>
      <c r="AJ33" s="18"/>
      <c r="AK33" s="368"/>
      <c r="AL33" s="374"/>
      <c r="AM33" s="374"/>
      <c r="AN33" s="374"/>
      <c r="AO33" s="370"/>
      <c r="AP33" s="374"/>
      <c r="AQ33" s="374"/>
      <c r="AR33" s="374"/>
      <c r="AS33" s="372"/>
      <c r="AT33" s="372"/>
      <c r="AU33" s="363"/>
      <c r="AV33" s="360"/>
      <c r="AW33" s="348"/>
      <c r="AX33" s="348"/>
      <c r="AY33" s="348"/>
      <c r="AZ33" s="350"/>
      <c r="BA33" s="32"/>
      <c r="BB33" s="36">
        <f>COUNTIF(E34:AI34,"o")</f>
        <v>9</v>
      </c>
      <c r="BC33" s="35" t="s">
        <v>5</v>
      </c>
      <c r="BD33" s="36"/>
      <c r="BE33" s="36">
        <f>SUM(BB32:BB34)</f>
        <v>19</v>
      </c>
      <c r="BF33" s="35" t="s">
        <v>4</v>
      </c>
      <c r="BG33" s="34"/>
    </row>
    <row r="34" spans="1:59" ht="9.9499999999999993" customHeight="1" x14ac:dyDescent="0.2">
      <c r="A34" s="5"/>
      <c r="B34" s="227"/>
      <c r="C34" s="228"/>
      <c r="D34" s="229"/>
      <c r="E34" s="13" t="s">
        <v>2</v>
      </c>
      <c r="F34" s="13" t="s">
        <v>2</v>
      </c>
      <c r="G34" s="13" t="s">
        <v>2</v>
      </c>
      <c r="H34" s="13" t="s">
        <v>2</v>
      </c>
      <c r="I34" s="13" t="s">
        <v>2</v>
      </c>
      <c r="J34" s="13"/>
      <c r="K34" s="13"/>
      <c r="L34" s="13"/>
      <c r="M34" s="13"/>
      <c r="N34" s="13"/>
      <c r="O34" s="13" t="s">
        <v>1</v>
      </c>
      <c r="P34" s="13" t="s">
        <v>1</v>
      </c>
      <c r="Q34" s="13" t="s">
        <v>1</v>
      </c>
      <c r="R34" s="13" t="s">
        <v>1</v>
      </c>
      <c r="S34" s="13" t="s">
        <v>1</v>
      </c>
      <c r="T34" s="13"/>
      <c r="U34" s="13"/>
      <c r="V34" s="14" t="s">
        <v>3</v>
      </c>
      <c r="W34" s="13" t="s">
        <v>3</v>
      </c>
      <c r="X34" s="13" t="s">
        <v>3</v>
      </c>
      <c r="Y34" s="13" t="s">
        <v>3</v>
      </c>
      <c r="Z34" s="13" t="s">
        <v>3</v>
      </c>
      <c r="AA34" s="13"/>
      <c r="AB34" s="13"/>
      <c r="AC34" s="13" t="s">
        <v>2</v>
      </c>
      <c r="AD34" s="13" t="s">
        <v>2</v>
      </c>
      <c r="AE34" s="13" t="s">
        <v>2</v>
      </c>
      <c r="AF34" s="13" t="s">
        <v>2</v>
      </c>
      <c r="AG34" s="13"/>
      <c r="AH34" s="13"/>
      <c r="AI34" s="13"/>
      <c r="AJ34" s="12"/>
      <c r="AK34" s="368"/>
      <c r="AL34" s="374"/>
      <c r="AM34" s="374"/>
      <c r="AN34" s="374"/>
      <c r="AO34" s="370"/>
      <c r="AP34" s="374"/>
      <c r="AQ34" s="374"/>
      <c r="AR34" s="374"/>
      <c r="AS34" s="372"/>
      <c r="AT34" s="372"/>
      <c r="AU34" s="363"/>
      <c r="AV34" s="361"/>
      <c r="AW34" s="349"/>
      <c r="AX34" s="349"/>
      <c r="AY34" s="349"/>
      <c r="AZ34" s="351"/>
      <c r="BA34" s="32"/>
      <c r="BB34" s="30">
        <f>COUNTIF(E34:AI34,"m")</f>
        <v>5</v>
      </c>
      <c r="BC34" s="31" t="s">
        <v>0</v>
      </c>
      <c r="BD34" s="30"/>
      <c r="BE34" s="30"/>
      <c r="BF34" s="29"/>
      <c r="BG34" s="28"/>
    </row>
    <row r="35" spans="1:59" ht="9.9499999999999993" customHeight="1" x14ac:dyDescent="0.2">
      <c r="A35" s="5"/>
      <c r="B35" s="230" t="s">
        <v>22</v>
      </c>
      <c r="C35" s="231"/>
      <c r="D35" s="232"/>
      <c r="E35" s="27" t="s">
        <v>12</v>
      </c>
      <c r="F35" s="27" t="s">
        <v>11</v>
      </c>
      <c r="G35" s="27" t="s">
        <v>10</v>
      </c>
      <c r="H35" s="27" t="s">
        <v>9</v>
      </c>
      <c r="I35" s="27" t="s">
        <v>15</v>
      </c>
      <c r="J35" s="27" t="s">
        <v>14</v>
      </c>
      <c r="K35" s="27" t="s">
        <v>13</v>
      </c>
      <c r="L35" s="27" t="s">
        <v>12</v>
      </c>
      <c r="M35" s="27" t="s">
        <v>11</v>
      </c>
      <c r="N35" s="27" t="s">
        <v>10</v>
      </c>
      <c r="O35" s="27" t="s">
        <v>9</v>
      </c>
      <c r="P35" s="27" t="s">
        <v>15</v>
      </c>
      <c r="Q35" s="27" t="s">
        <v>14</v>
      </c>
      <c r="R35" s="27" t="s">
        <v>13</v>
      </c>
      <c r="S35" s="27" t="s">
        <v>12</v>
      </c>
      <c r="T35" s="27" t="s">
        <v>11</v>
      </c>
      <c r="U35" s="27" t="s">
        <v>10</v>
      </c>
      <c r="V35" s="27" t="s">
        <v>9</v>
      </c>
      <c r="W35" s="27" t="s">
        <v>15</v>
      </c>
      <c r="X35" s="27" t="s">
        <v>14</v>
      </c>
      <c r="Y35" s="27" t="s">
        <v>13</v>
      </c>
      <c r="Z35" s="27" t="s">
        <v>12</v>
      </c>
      <c r="AA35" s="27" t="s">
        <v>11</v>
      </c>
      <c r="AB35" s="27" t="s">
        <v>10</v>
      </c>
      <c r="AC35" s="27" t="s">
        <v>9</v>
      </c>
      <c r="AD35" s="27" t="s">
        <v>15</v>
      </c>
      <c r="AE35" s="27" t="s">
        <v>14</v>
      </c>
      <c r="AF35" s="27" t="s">
        <v>13</v>
      </c>
      <c r="AG35" s="27" t="s">
        <v>12</v>
      </c>
      <c r="AH35" s="27" t="s">
        <v>11</v>
      </c>
      <c r="AI35" s="51"/>
      <c r="AJ35" s="18"/>
      <c r="AK35" s="378" t="s">
        <v>22</v>
      </c>
      <c r="AL35" s="382">
        <f>COUNTIF('2017 ploeg 1'!E36:AI36,"s")*7.5</f>
        <v>0</v>
      </c>
      <c r="AM35" s="382">
        <f>SUM(E36:AI36)</f>
        <v>0</v>
      </c>
      <c r="AN35" s="382">
        <f>COUNTIF('2017 ploeg 1'!F36:AJ36,"r")*7.5</f>
        <v>0</v>
      </c>
      <c r="AO35" s="379">
        <f>COUNTIF('2017 ploeg 1'!E36:AI36,"a")*7.5</f>
        <v>0</v>
      </c>
      <c r="AP35" s="382">
        <f>COUNTIF('2017 ploeg 1'!E36:AI36,"c")*7.5</f>
        <v>0</v>
      </c>
      <c r="AQ35" s="383">
        <f>COUNTIF('2017 ploeg 1'!E36:AI36,"g")*7.5</f>
        <v>0</v>
      </c>
      <c r="AR35" s="382">
        <f>COUNTIF('2017 ploeg 1'!E36:AI36,"h")*3.75</f>
        <v>0</v>
      </c>
      <c r="AS35" s="381">
        <f>COUNTIF('2017 ploeg 1'!E36:AI36,"z")*7.5</f>
        <v>0</v>
      </c>
      <c r="AT35" s="381">
        <f>COUNTIF('2017 ploeg 1'!E36:AI36,"b")*7.5</f>
        <v>0</v>
      </c>
      <c r="AU35" s="384">
        <f>SUM(AU32)-(AL35+AR35)</f>
        <v>172.5</v>
      </c>
      <c r="AV35" s="390">
        <f>SUM(AV32)+AM35</f>
        <v>7.3</v>
      </c>
      <c r="AW35" s="385">
        <f>SUM(AW32)-AN35</f>
        <v>0</v>
      </c>
      <c r="AX35" s="385">
        <f>SUM(AX32)-AO35</f>
        <v>0</v>
      </c>
      <c r="AY35" s="387">
        <f>SUM(AY32)-AP35</f>
        <v>30</v>
      </c>
      <c r="AZ35" s="388">
        <f>SUM(AZ32)-AQ35</f>
        <v>0</v>
      </c>
      <c r="BA35" s="43"/>
      <c r="BB35" s="23">
        <f>COUNTIF(E37:AI37,"n")</f>
        <v>8</v>
      </c>
      <c r="BC35" s="24" t="s">
        <v>7</v>
      </c>
      <c r="BD35" s="23"/>
      <c r="BE35" s="23"/>
      <c r="BF35" s="22"/>
      <c r="BG35" s="21"/>
    </row>
    <row r="36" spans="1:59" ht="8.1" customHeight="1" x14ac:dyDescent="0.2">
      <c r="A36" s="5"/>
      <c r="B36" s="233"/>
      <c r="C36" s="234"/>
      <c r="D36" s="235"/>
      <c r="E36" s="19"/>
      <c r="F36" s="19"/>
      <c r="G36" s="19"/>
      <c r="H36" s="19" t="s">
        <v>6</v>
      </c>
      <c r="I36" s="19" t="s">
        <v>6</v>
      </c>
      <c r="J36" s="19"/>
      <c r="K36" s="19"/>
      <c r="L36" s="19"/>
      <c r="M36" s="19"/>
      <c r="N36" s="19"/>
      <c r="O36" s="50"/>
      <c r="P36" s="50"/>
      <c r="Q36" s="50"/>
      <c r="R36" s="50"/>
      <c r="S36" s="50"/>
      <c r="T36" s="50"/>
      <c r="U36" s="50"/>
      <c r="V36" s="50"/>
      <c r="W36" s="50"/>
      <c r="X36" s="50"/>
      <c r="Y36" s="50"/>
      <c r="Z36" s="50"/>
      <c r="AA36" s="50"/>
      <c r="AB36" s="50"/>
      <c r="AC36" s="50"/>
      <c r="AD36" s="50"/>
      <c r="AE36" s="50"/>
      <c r="AF36" s="50"/>
      <c r="AG36" s="50"/>
      <c r="AH36" s="19"/>
      <c r="AI36" s="37"/>
      <c r="AJ36" s="18"/>
      <c r="AK36" s="378"/>
      <c r="AL36" s="382"/>
      <c r="AM36" s="382"/>
      <c r="AN36" s="382"/>
      <c r="AO36" s="380"/>
      <c r="AP36" s="382"/>
      <c r="AQ36" s="382"/>
      <c r="AR36" s="382"/>
      <c r="AS36" s="381"/>
      <c r="AT36" s="381"/>
      <c r="AU36" s="384"/>
      <c r="AV36" s="391"/>
      <c r="AW36" s="385"/>
      <c r="AX36" s="385"/>
      <c r="AY36" s="385"/>
      <c r="AZ36" s="388"/>
      <c r="BA36" s="32"/>
      <c r="BB36" s="17">
        <f>COUNTIF(E37:AI37,"o")</f>
        <v>5</v>
      </c>
      <c r="BC36" s="16" t="s">
        <v>5</v>
      </c>
      <c r="BD36" s="17"/>
      <c r="BE36" s="17">
        <f>SUM(BB35:BB37)</f>
        <v>18</v>
      </c>
      <c r="BF36" s="16" t="s">
        <v>4</v>
      </c>
      <c r="BG36" s="15"/>
    </row>
    <row r="37" spans="1:59" ht="9.9499999999999993" customHeight="1" x14ac:dyDescent="0.2">
      <c r="A37" s="5"/>
      <c r="B37" s="236"/>
      <c r="C37" s="237"/>
      <c r="D37" s="238"/>
      <c r="E37" s="13"/>
      <c r="F37" s="13"/>
      <c r="G37" s="13"/>
      <c r="H37" s="13" t="s">
        <v>1</v>
      </c>
      <c r="I37" s="13" t="s">
        <v>1</v>
      </c>
      <c r="J37" s="13" t="s">
        <v>1</v>
      </c>
      <c r="K37" s="13" t="s">
        <v>1</v>
      </c>
      <c r="L37" s="13"/>
      <c r="M37" s="13"/>
      <c r="N37" s="13" t="s">
        <v>3</v>
      </c>
      <c r="O37" s="13" t="s">
        <v>3</v>
      </c>
      <c r="P37" s="13" t="s">
        <v>3</v>
      </c>
      <c r="Q37" s="13" t="s">
        <v>3</v>
      </c>
      <c r="R37" s="13" t="s">
        <v>3</v>
      </c>
      <c r="S37" s="13"/>
      <c r="T37" s="13"/>
      <c r="U37" s="13" t="s">
        <v>2</v>
      </c>
      <c r="V37" s="13" t="s">
        <v>2</v>
      </c>
      <c r="W37" s="13" t="s">
        <v>2</v>
      </c>
      <c r="X37" s="13" t="s">
        <v>2</v>
      </c>
      <c r="Y37" s="13" t="s">
        <v>2</v>
      </c>
      <c r="Z37" s="13"/>
      <c r="AA37" s="13"/>
      <c r="AB37" s="13"/>
      <c r="AC37" s="13"/>
      <c r="AD37" s="13"/>
      <c r="AE37" s="13" t="s">
        <v>1</v>
      </c>
      <c r="AF37" s="13" t="s">
        <v>1</v>
      </c>
      <c r="AG37" s="13" t="s">
        <v>1</v>
      </c>
      <c r="AH37" s="14" t="s">
        <v>1</v>
      </c>
      <c r="AI37" s="33"/>
      <c r="AJ37" s="12"/>
      <c r="AK37" s="378"/>
      <c r="AL37" s="382"/>
      <c r="AM37" s="382"/>
      <c r="AN37" s="382"/>
      <c r="AO37" s="380"/>
      <c r="AP37" s="382"/>
      <c r="AQ37" s="382"/>
      <c r="AR37" s="382"/>
      <c r="AS37" s="381"/>
      <c r="AT37" s="381"/>
      <c r="AU37" s="384"/>
      <c r="AV37" s="392"/>
      <c r="AW37" s="383"/>
      <c r="AX37" s="383"/>
      <c r="AY37" s="383"/>
      <c r="AZ37" s="389"/>
      <c r="BA37" s="32"/>
      <c r="BB37" s="47">
        <f>COUNTIF(E37:AI37,"m")</f>
        <v>5</v>
      </c>
      <c r="BC37" s="48" t="s">
        <v>0</v>
      </c>
      <c r="BD37" s="47"/>
      <c r="BE37" s="47"/>
      <c r="BF37" s="46"/>
      <c r="BG37" s="45"/>
    </row>
    <row r="38" spans="1:59" ht="9.9499999999999993" customHeight="1" x14ac:dyDescent="0.2">
      <c r="A38" s="5"/>
      <c r="B38" s="393" t="s">
        <v>21</v>
      </c>
      <c r="C38" s="394"/>
      <c r="D38" s="395"/>
      <c r="E38" s="49" t="s">
        <v>10</v>
      </c>
      <c r="F38" s="49" t="s">
        <v>9</v>
      </c>
      <c r="G38" s="49" t="s">
        <v>15</v>
      </c>
      <c r="H38" s="49" t="s">
        <v>14</v>
      </c>
      <c r="I38" s="49" t="s">
        <v>13</v>
      </c>
      <c r="J38" s="49" t="s">
        <v>12</v>
      </c>
      <c r="K38" s="49" t="s">
        <v>11</v>
      </c>
      <c r="L38" s="26" t="s">
        <v>10</v>
      </c>
      <c r="M38" s="26" t="s">
        <v>9</v>
      </c>
      <c r="N38" s="26" t="s">
        <v>15</v>
      </c>
      <c r="O38" s="26" t="s">
        <v>14</v>
      </c>
      <c r="P38" s="26" t="s">
        <v>13</v>
      </c>
      <c r="Q38" s="26" t="s">
        <v>12</v>
      </c>
      <c r="R38" s="26" t="s">
        <v>11</v>
      </c>
      <c r="S38" s="26" t="s">
        <v>10</v>
      </c>
      <c r="T38" s="26" t="s">
        <v>9</v>
      </c>
      <c r="U38" s="26" t="s">
        <v>15</v>
      </c>
      <c r="V38" s="26" t="s">
        <v>14</v>
      </c>
      <c r="W38" s="26" t="s">
        <v>13</v>
      </c>
      <c r="X38" s="26" t="s">
        <v>12</v>
      </c>
      <c r="Y38" s="26" t="s">
        <v>11</v>
      </c>
      <c r="Z38" s="26" t="s">
        <v>10</v>
      </c>
      <c r="AA38" s="26" t="s">
        <v>9</v>
      </c>
      <c r="AB38" s="26" t="s">
        <v>15</v>
      </c>
      <c r="AC38" s="26" t="s">
        <v>14</v>
      </c>
      <c r="AD38" s="26" t="s">
        <v>13</v>
      </c>
      <c r="AE38" s="26" t="s">
        <v>12</v>
      </c>
      <c r="AF38" s="26" t="s">
        <v>11</v>
      </c>
      <c r="AG38" s="26" t="s">
        <v>10</v>
      </c>
      <c r="AH38" s="26" t="s">
        <v>9</v>
      </c>
      <c r="AI38" s="26" t="s">
        <v>15</v>
      </c>
      <c r="AJ38" s="18"/>
      <c r="AK38" s="368" t="s">
        <v>21</v>
      </c>
      <c r="AL38" s="373">
        <f>COUNTIF('2017 ploeg 1'!E39:AI39,"s")*7.5</f>
        <v>0</v>
      </c>
      <c r="AM38" s="373">
        <f>SUM(E39:AI39)</f>
        <v>0</v>
      </c>
      <c r="AN38" s="373">
        <f>COUNTIF('2017 ploeg 1'!F39:AJ39,"r")*7.5</f>
        <v>0</v>
      </c>
      <c r="AO38" s="369">
        <f>COUNTIF('2017 ploeg 1'!E39:AI39,"a")*7.5</f>
        <v>0</v>
      </c>
      <c r="AP38" s="373">
        <f>COUNTIF('2017 ploeg 1'!E39:AI39,"c")*7.5</f>
        <v>0</v>
      </c>
      <c r="AQ38" s="373">
        <f>COUNTIF('2017 ploeg 1'!E39:AI39,"g")*7.5</f>
        <v>0</v>
      </c>
      <c r="AR38" s="373">
        <f>COUNTIF('2017 ploeg 1'!E39:AI39,"h")*3.75</f>
        <v>0</v>
      </c>
      <c r="AS38" s="375">
        <f>COUNTIF('2017 ploeg 1'!E39:AI39,"z")*7.5</f>
        <v>0</v>
      </c>
      <c r="AT38" s="375">
        <f>COUNTIF('2017 ploeg 1'!E39:AI39,"b")*7.5</f>
        <v>0</v>
      </c>
      <c r="AU38" s="363">
        <f>SUM(AU35)-(AL38+AR38)</f>
        <v>172.5</v>
      </c>
      <c r="AV38" s="386">
        <f>SUM(AV35)+AM38</f>
        <v>7.3</v>
      </c>
      <c r="AW38" s="348">
        <f>SUM(AW35)-AN38</f>
        <v>0</v>
      </c>
      <c r="AX38" s="348">
        <f>SUM(AX35)-AO38</f>
        <v>0</v>
      </c>
      <c r="AY38" s="377">
        <f>SUM(AY35)-AP38</f>
        <v>30</v>
      </c>
      <c r="AZ38" s="350">
        <f>SUM(AZ35)-AQ38</f>
        <v>0</v>
      </c>
      <c r="BA38" s="43"/>
      <c r="BB38" s="41">
        <f>COUNTIF(E40:AI40,"n")</f>
        <v>6</v>
      </c>
      <c r="BC38" s="42" t="s">
        <v>16</v>
      </c>
      <c r="BD38" s="41"/>
      <c r="BE38" s="41"/>
      <c r="BF38" s="40"/>
      <c r="BG38" s="39"/>
    </row>
    <row r="39" spans="1:59" ht="8.1" customHeight="1" x14ac:dyDescent="0.2">
      <c r="A39" s="5"/>
      <c r="B39" s="224"/>
      <c r="C39" s="225"/>
      <c r="D39" s="226"/>
      <c r="E39" s="19"/>
      <c r="F39" s="19"/>
      <c r="G39" s="38"/>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8"/>
      <c r="AK39" s="368"/>
      <c r="AL39" s="374"/>
      <c r="AM39" s="374"/>
      <c r="AN39" s="374"/>
      <c r="AO39" s="370"/>
      <c r="AP39" s="374"/>
      <c r="AQ39" s="374"/>
      <c r="AR39" s="374"/>
      <c r="AS39" s="372"/>
      <c r="AT39" s="372"/>
      <c r="AU39" s="363"/>
      <c r="AV39" s="360"/>
      <c r="AW39" s="348"/>
      <c r="AX39" s="348"/>
      <c r="AY39" s="348"/>
      <c r="AZ39" s="350"/>
      <c r="BA39" s="32"/>
      <c r="BB39" s="36">
        <f>COUNTIF(E40:AI40,"o")</f>
        <v>5</v>
      </c>
      <c r="BC39" s="35" t="s">
        <v>5</v>
      </c>
      <c r="BD39" s="36"/>
      <c r="BE39" s="36">
        <f>SUM(BB38:BB40)</f>
        <v>20</v>
      </c>
      <c r="BF39" s="35" t="s">
        <v>4</v>
      </c>
      <c r="BG39" s="34"/>
    </row>
    <row r="40" spans="1:59" ht="9.9499999999999993" customHeight="1" x14ac:dyDescent="0.2">
      <c r="A40" s="5"/>
      <c r="B40" s="227"/>
      <c r="C40" s="228"/>
      <c r="D40" s="229"/>
      <c r="E40" s="13" t="s">
        <v>1</v>
      </c>
      <c r="F40" s="13"/>
      <c r="G40" s="13"/>
      <c r="H40" s="13" t="s">
        <v>3</v>
      </c>
      <c r="I40" s="13" t="s">
        <v>3</v>
      </c>
      <c r="J40" s="13" t="s">
        <v>3</v>
      </c>
      <c r="K40" s="13" t="s">
        <v>3</v>
      </c>
      <c r="L40" s="13"/>
      <c r="M40" s="13"/>
      <c r="N40" s="13" t="s">
        <v>2</v>
      </c>
      <c r="O40" s="13" t="s">
        <v>2</v>
      </c>
      <c r="P40" s="13" t="s">
        <v>2</v>
      </c>
      <c r="Q40" s="13" t="s">
        <v>2</v>
      </c>
      <c r="R40" s="13" t="s">
        <v>2</v>
      </c>
      <c r="S40" s="13"/>
      <c r="T40" s="13"/>
      <c r="U40" s="13"/>
      <c r="V40" s="13"/>
      <c r="W40" s="13"/>
      <c r="X40" s="13" t="s">
        <v>1</v>
      </c>
      <c r="Y40" s="13" t="s">
        <v>1</v>
      </c>
      <c r="Z40" s="13" t="s">
        <v>1</v>
      </c>
      <c r="AA40" s="13" t="s">
        <v>1</v>
      </c>
      <c r="AB40" s="13" t="s">
        <v>1</v>
      </c>
      <c r="AC40" s="13"/>
      <c r="AD40" s="13"/>
      <c r="AE40" s="13" t="s">
        <v>3</v>
      </c>
      <c r="AF40" s="13" t="s">
        <v>3</v>
      </c>
      <c r="AG40" s="13" t="s">
        <v>3</v>
      </c>
      <c r="AH40" s="13" t="s">
        <v>3</v>
      </c>
      <c r="AI40" s="13" t="s">
        <v>3</v>
      </c>
      <c r="AJ40" s="12"/>
      <c r="AK40" s="368"/>
      <c r="AL40" s="374"/>
      <c r="AM40" s="374"/>
      <c r="AN40" s="374"/>
      <c r="AO40" s="370"/>
      <c r="AP40" s="374"/>
      <c r="AQ40" s="374"/>
      <c r="AR40" s="374"/>
      <c r="AS40" s="372"/>
      <c r="AT40" s="372"/>
      <c r="AU40" s="363"/>
      <c r="AV40" s="361"/>
      <c r="AW40" s="349"/>
      <c r="AX40" s="349"/>
      <c r="AY40" s="349"/>
      <c r="AZ40" s="351"/>
      <c r="BA40" s="32"/>
      <c r="BB40" s="30">
        <f>COUNTIF(E40:AI40,"m")</f>
        <v>9</v>
      </c>
      <c r="BC40" s="31" t="s">
        <v>0</v>
      </c>
      <c r="BD40" s="30"/>
      <c r="BE40" s="30"/>
      <c r="BF40" s="29"/>
      <c r="BG40" s="28"/>
    </row>
    <row r="41" spans="1:59" ht="9.9499999999999993" customHeight="1" x14ac:dyDescent="0.2">
      <c r="A41" s="5"/>
      <c r="B41" s="230" t="s">
        <v>20</v>
      </c>
      <c r="C41" s="231"/>
      <c r="D41" s="232"/>
      <c r="E41" s="26" t="s">
        <v>14</v>
      </c>
      <c r="F41" s="26" t="s">
        <v>13</v>
      </c>
      <c r="G41" s="26" t="s">
        <v>12</v>
      </c>
      <c r="H41" s="26" t="s">
        <v>11</v>
      </c>
      <c r="I41" s="26" t="s">
        <v>10</v>
      </c>
      <c r="J41" s="26" t="s">
        <v>9</v>
      </c>
      <c r="K41" s="26" t="s">
        <v>15</v>
      </c>
      <c r="L41" s="26" t="s">
        <v>14</v>
      </c>
      <c r="M41" s="26" t="s">
        <v>13</v>
      </c>
      <c r="N41" s="26" t="s">
        <v>12</v>
      </c>
      <c r="O41" s="26" t="s">
        <v>11</v>
      </c>
      <c r="P41" s="26" t="s">
        <v>10</v>
      </c>
      <c r="Q41" s="26" t="s">
        <v>9</v>
      </c>
      <c r="R41" s="26" t="s">
        <v>15</v>
      </c>
      <c r="S41" s="26" t="s">
        <v>14</v>
      </c>
      <c r="T41" s="26" t="s">
        <v>13</v>
      </c>
      <c r="U41" s="26" t="s">
        <v>12</v>
      </c>
      <c r="V41" s="26" t="s">
        <v>11</v>
      </c>
      <c r="W41" s="26" t="s">
        <v>10</v>
      </c>
      <c r="X41" s="26" t="s">
        <v>9</v>
      </c>
      <c r="Y41" s="27" t="s">
        <v>15</v>
      </c>
      <c r="Z41" s="27" t="s">
        <v>14</v>
      </c>
      <c r="AA41" s="27" t="s">
        <v>13</v>
      </c>
      <c r="AB41" s="27" t="s">
        <v>12</v>
      </c>
      <c r="AC41" s="27" t="s">
        <v>11</v>
      </c>
      <c r="AD41" s="27" t="s">
        <v>10</v>
      </c>
      <c r="AE41" s="27" t="s">
        <v>9</v>
      </c>
      <c r="AF41" s="27" t="s">
        <v>15</v>
      </c>
      <c r="AG41" s="27" t="s">
        <v>14</v>
      </c>
      <c r="AH41" s="27" t="s">
        <v>13</v>
      </c>
      <c r="AI41" s="27" t="s">
        <v>12</v>
      </c>
      <c r="AJ41" s="18"/>
      <c r="AK41" s="378" t="s">
        <v>20</v>
      </c>
      <c r="AL41" s="382">
        <f>COUNTIF('2017 ploeg 1'!E42:AI42,"s")*7.5</f>
        <v>0</v>
      </c>
      <c r="AM41" s="382">
        <f>SUM(E42:AI42)</f>
        <v>0</v>
      </c>
      <c r="AN41" s="382">
        <f>COUNTIF('2017 ploeg 1'!F42:AJ42,"r")*7.5</f>
        <v>0</v>
      </c>
      <c r="AO41" s="379">
        <f>COUNTIF('2017 ploeg 1'!E42:AI42,"a")*7.5</f>
        <v>0</v>
      </c>
      <c r="AP41" s="382">
        <f>COUNTIF('2017 ploeg 1'!E42:AI42,"c")*7.5</f>
        <v>0</v>
      </c>
      <c r="AQ41" s="383">
        <f>COUNTIF('2017 ploeg 1'!E42:AI42,"g")*7.5</f>
        <v>0</v>
      </c>
      <c r="AR41" s="382">
        <f>COUNTIF('2017 ploeg 1'!E42:AI42,"h")*3.75</f>
        <v>0</v>
      </c>
      <c r="AS41" s="381">
        <f>COUNTIF('2017 ploeg 1'!E42:AI42,"z")*7.5</f>
        <v>0</v>
      </c>
      <c r="AT41" s="381">
        <f>COUNTIF('2017 ploeg 1'!E42:AI42,"b")*7.5</f>
        <v>0</v>
      </c>
      <c r="AU41" s="384">
        <f>SUM(AU38)-(AL41+AR41)</f>
        <v>172.5</v>
      </c>
      <c r="AV41" s="390">
        <f>SUM(AV38)+AM41</f>
        <v>7.3</v>
      </c>
      <c r="AW41" s="385">
        <f>SUM(AW38)-AN41</f>
        <v>0</v>
      </c>
      <c r="AX41" s="385">
        <f>SUM(AX38)-AO41</f>
        <v>0</v>
      </c>
      <c r="AY41" s="387">
        <f>SUM(AY38)-AP41</f>
        <v>30</v>
      </c>
      <c r="AZ41" s="388">
        <f>SUM(AZ38)-AQ41</f>
        <v>0</v>
      </c>
      <c r="BA41" s="43"/>
      <c r="BB41" s="23">
        <f>COUNTIF(E43:AI43,"n")</f>
        <v>4</v>
      </c>
      <c r="BC41" s="24" t="s">
        <v>7</v>
      </c>
      <c r="BD41" s="23"/>
      <c r="BE41" s="23"/>
      <c r="BF41" s="22"/>
      <c r="BG41" s="21"/>
    </row>
    <row r="42" spans="1:59" ht="8.1" customHeight="1" x14ac:dyDescent="0.2">
      <c r="A42" s="5"/>
      <c r="B42" s="233"/>
      <c r="C42" s="234"/>
      <c r="D42" s="235"/>
      <c r="E42" s="19"/>
      <c r="F42" s="19"/>
      <c r="G42" s="19"/>
      <c r="H42" s="19"/>
      <c r="I42" s="19"/>
      <c r="J42" s="19"/>
      <c r="K42" s="19"/>
      <c r="L42" s="19"/>
      <c r="M42" s="19"/>
      <c r="N42" s="19"/>
      <c r="O42" s="38"/>
      <c r="P42" s="19"/>
      <c r="Q42" s="19"/>
      <c r="R42" s="19"/>
      <c r="S42" s="19"/>
      <c r="T42" s="19"/>
      <c r="U42" s="19"/>
      <c r="V42" s="19"/>
      <c r="W42" s="19"/>
      <c r="X42" s="19"/>
      <c r="Y42" s="19"/>
      <c r="Z42" s="19"/>
      <c r="AA42" s="19"/>
      <c r="AB42" s="19"/>
      <c r="AC42" s="19"/>
      <c r="AD42" s="19"/>
      <c r="AE42" s="19"/>
      <c r="AF42" s="19"/>
      <c r="AG42" s="19"/>
      <c r="AH42" s="19"/>
      <c r="AI42" s="19"/>
      <c r="AJ42" s="18"/>
      <c r="AK42" s="378"/>
      <c r="AL42" s="382"/>
      <c r="AM42" s="382"/>
      <c r="AN42" s="382"/>
      <c r="AO42" s="380"/>
      <c r="AP42" s="382"/>
      <c r="AQ42" s="382"/>
      <c r="AR42" s="382"/>
      <c r="AS42" s="381"/>
      <c r="AT42" s="381"/>
      <c r="AU42" s="384"/>
      <c r="AV42" s="391"/>
      <c r="AW42" s="385"/>
      <c r="AX42" s="385"/>
      <c r="AY42" s="385"/>
      <c r="AZ42" s="388"/>
      <c r="BA42" s="32"/>
      <c r="BB42" s="17">
        <f>COUNTIF(E43:AI43,"o")</f>
        <v>9</v>
      </c>
      <c r="BC42" s="16" t="s">
        <v>5</v>
      </c>
      <c r="BD42" s="17"/>
      <c r="BE42" s="17">
        <f>SUM(BB41:BB43)</f>
        <v>18</v>
      </c>
      <c r="BF42" s="16" t="s">
        <v>4</v>
      </c>
      <c r="BG42" s="15"/>
    </row>
    <row r="43" spans="1:59" ht="9.9499999999999993" customHeight="1" x14ac:dyDescent="0.2">
      <c r="A43" s="5"/>
      <c r="B43" s="236"/>
      <c r="C43" s="237"/>
      <c r="D43" s="238"/>
      <c r="E43" s="13"/>
      <c r="F43" s="13"/>
      <c r="G43" s="14" t="s">
        <v>2</v>
      </c>
      <c r="H43" s="13" t="s">
        <v>2</v>
      </c>
      <c r="I43" s="13" t="s">
        <v>2</v>
      </c>
      <c r="J43" s="13" t="s">
        <v>2</v>
      </c>
      <c r="K43" s="13"/>
      <c r="L43" s="13"/>
      <c r="M43" s="13"/>
      <c r="N43" s="13"/>
      <c r="O43" s="13"/>
      <c r="P43" s="13"/>
      <c r="Q43" s="13" t="s">
        <v>1</v>
      </c>
      <c r="R43" s="13" t="s">
        <v>1</v>
      </c>
      <c r="S43" s="13" t="s">
        <v>1</v>
      </c>
      <c r="T43" s="13" t="s">
        <v>1</v>
      </c>
      <c r="U43" s="13"/>
      <c r="V43" s="13"/>
      <c r="W43" s="13" t="s">
        <v>3</v>
      </c>
      <c r="X43" s="13" t="s">
        <v>3</v>
      </c>
      <c r="Y43" s="13" t="s">
        <v>3</v>
      </c>
      <c r="Z43" s="13" t="s">
        <v>3</v>
      </c>
      <c r="AA43" s="13" t="s">
        <v>3</v>
      </c>
      <c r="AB43" s="13"/>
      <c r="AC43" s="13"/>
      <c r="AD43" s="13" t="s">
        <v>2</v>
      </c>
      <c r="AE43" s="13" t="s">
        <v>2</v>
      </c>
      <c r="AF43" s="13" t="s">
        <v>2</v>
      </c>
      <c r="AG43" s="13" t="s">
        <v>2</v>
      </c>
      <c r="AH43" s="13" t="s">
        <v>2</v>
      </c>
      <c r="AI43" s="13"/>
      <c r="AJ43" s="12"/>
      <c r="AK43" s="378"/>
      <c r="AL43" s="382"/>
      <c r="AM43" s="382"/>
      <c r="AN43" s="382"/>
      <c r="AO43" s="380"/>
      <c r="AP43" s="382"/>
      <c r="AQ43" s="382"/>
      <c r="AR43" s="382"/>
      <c r="AS43" s="381"/>
      <c r="AT43" s="381"/>
      <c r="AU43" s="384"/>
      <c r="AV43" s="392"/>
      <c r="AW43" s="383"/>
      <c r="AX43" s="383"/>
      <c r="AY43" s="383"/>
      <c r="AZ43" s="389"/>
      <c r="BA43" s="32"/>
      <c r="BB43" s="47">
        <f>COUNTIF(E43:AI43,"m")</f>
        <v>5</v>
      </c>
      <c r="BC43" s="48" t="s">
        <v>0</v>
      </c>
      <c r="BD43" s="47"/>
      <c r="BE43" s="47"/>
      <c r="BF43" s="46"/>
      <c r="BG43" s="45"/>
    </row>
    <row r="44" spans="1:59" ht="9.9499999999999993" customHeight="1" x14ac:dyDescent="0.2">
      <c r="A44" s="5"/>
      <c r="B44" s="393" t="s">
        <v>19</v>
      </c>
      <c r="C44" s="394"/>
      <c r="D44" s="395"/>
      <c r="E44" s="27" t="s">
        <v>11</v>
      </c>
      <c r="F44" s="27" t="s">
        <v>10</v>
      </c>
      <c r="G44" s="27" t="s">
        <v>9</v>
      </c>
      <c r="H44" s="27" t="s">
        <v>15</v>
      </c>
      <c r="I44" s="27" t="s">
        <v>14</v>
      </c>
      <c r="J44" s="27" t="s">
        <v>13</v>
      </c>
      <c r="K44" s="27" t="s">
        <v>12</v>
      </c>
      <c r="L44" s="27" t="s">
        <v>11</v>
      </c>
      <c r="M44" s="27" t="s">
        <v>10</v>
      </c>
      <c r="N44" s="27" t="s">
        <v>9</v>
      </c>
      <c r="O44" s="27" t="s">
        <v>15</v>
      </c>
      <c r="P44" s="27" t="s">
        <v>14</v>
      </c>
      <c r="Q44" s="27" t="s">
        <v>13</v>
      </c>
      <c r="R44" s="27" t="s">
        <v>12</v>
      </c>
      <c r="S44" s="27" t="s">
        <v>11</v>
      </c>
      <c r="T44" s="27" t="s">
        <v>10</v>
      </c>
      <c r="U44" s="27" t="s">
        <v>9</v>
      </c>
      <c r="V44" s="27" t="s">
        <v>15</v>
      </c>
      <c r="W44" s="27" t="s">
        <v>14</v>
      </c>
      <c r="X44" s="27" t="s">
        <v>13</v>
      </c>
      <c r="Y44" s="27" t="s">
        <v>12</v>
      </c>
      <c r="Z44" s="27" t="s">
        <v>11</v>
      </c>
      <c r="AA44" s="27" t="s">
        <v>10</v>
      </c>
      <c r="AB44" s="27" t="s">
        <v>9</v>
      </c>
      <c r="AC44" s="27" t="s">
        <v>15</v>
      </c>
      <c r="AD44" s="27" t="s">
        <v>14</v>
      </c>
      <c r="AE44" s="27" t="s">
        <v>13</v>
      </c>
      <c r="AF44" s="27" t="s">
        <v>12</v>
      </c>
      <c r="AG44" s="27" t="s">
        <v>11</v>
      </c>
      <c r="AH44" s="27" t="s">
        <v>10</v>
      </c>
      <c r="AI44" s="44"/>
      <c r="AJ44" s="18"/>
      <c r="AK44" s="368" t="s">
        <v>19</v>
      </c>
      <c r="AL44" s="373">
        <f>COUNTIF('2017 ploeg 1'!E45:AI45,"s")*7.5</f>
        <v>0</v>
      </c>
      <c r="AM44" s="373">
        <f>SUM(E45:AI45)</f>
        <v>0</v>
      </c>
      <c r="AN44" s="373">
        <f>COUNTIF('2017 ploeg 1'!F45:AJ45,"r")*7.5</f>
        <v>0</v>
      </c>
      <c r="AO44" s="369">
        <f>COUNTIF('2017 ploeg 1'!E45:AI45,"a")*7.5</f>
        <v>0</v>
      </c>
      <c r="AP44" s="373">
        <f>COUNTIF('2017 ploeg 1'!E45:AI45,"c")*7.5</f>
        <v>0</v>
      </c>
      <c r="AQ44" s="373">
        <f>COUNTIF('2017 ploeg 1'!E45:AI45,"g")*7.5</f>
        <v>0</v>
      </c>
      <c r="AR44" s="373">
        <f>COUNTIF('2017 ploeg 1'!E45:AI45,"h")*3.75</f>
        <v>0</v>
      </c>
      <c r="AS44" s="375">
        <f>COUNTIF('2017 ploeg 1'!E45:AI45,"z")*7.5</f>
        <v>0</v>
      </c>
      <c r="AT44" s="375">
        <f>COUNTIF('2017 ploeg 1'!E45:AI45,"b")*7.5</f>
        <v>0</v>
      </c>
      <c r="AU44" s="363">
        <f>SUM(AU41)-(AL44+AR44)</f>
        <v>172.5</v>
      </c>
      <c r="AV44" s="386">
        <f>SUM(AV41)+AM44</f>
        <v>7.3</v>
      </c>
      <c r="AW44" s="348">
        <f>SUM(AW41)-AN44</f>
        <v>0</v>
      </c>
      <c r="AX44" s="348">
        <f>SUM(AX41)-AO44</f>
        <v>0</v>
      </c>
      <c r="AY44" s="377">
        <f>SUM(AY41)-AP44</f>
        <v>30</v>
      </c>
      <c r="AZ44" s="350">
        <f>SUM(AZ41)-AQ44</f>
        <v>0</v>
      </c>
      <c r="BA44" s="43"/>
      <c r="BB44" s="41">
        <f>COUNTIF(E46:AI46,"n")</f>
        <v>8</v>
      </c>
      <c r="BC44" s="42" t="s">
        <v>16</v>
      </c>
      <c r="BD44" s="41"/>
      <c r="BE44" s="41"/>
      <c r="BF44" s="40"/>
      <c r="BG44" s="39"/>
    </row>
    <row r="45" spans="1:59" ht="8.1" customHeight="1" x14ac:dyDescent="0.2">
      <c r="A45" s="5"/>
      <c r="B45" s="224"/>
      <c r="C45" s="225"/>
      <c r="D45" s="226"/>
      <c r="E45" s="19"/>
      <c r="F45" s="19"/>
      <c r="G45" s="19"/>
      <c r="H45" s="19"/>
      <c r="I45" s="19"/>
      <c r="J45" s="19"/>
      <c r="K45" s="19"/>
      <c r="L45" s="19"/>
      <c r="M45" s="19"/>
      <c r="N45" s="19"/>
      <c r="O45" s="19"/>
      <c r="P45" s="19"/>
      <c r="Q45" s="19"/>
      <c r="R45" s="19"/>
      <c r="S45" s="19"/>
      <c r="T45" s="19"/>
      <c r="U45" s="19"/>
      <c r="V45" s="19"/>
      <c r="W45" s="19"/>
      <c r="X45" s="19"/>
      <c r="Y45" s="19"/>
      <c r="Z45" s="19"/>
      <c r="AA45" s="38"/>
      <c r="AB45" s="19"/>
      <c r="AC45" s="19"/>
      <c r="AD45" s="19"/>
      <c r="AE45" s="19"/>
      <c r="AF45" s="19"/>
      <c r="AG45" s="19"/>
      <c r="AH45" s="19"/>
      <c r="AI45" s="37"/>
      <c r="AJ45" s="18"/>
      <c r="AK45" s="368"/>
      <c r="AL45" s="374"/>
      <c r="AM45" s="374"/>
      <c r="AN45" s="374"/>
      <c r="AO45" s="370"/>
      <c r="AP45" s="374"/>
      <c r="AQ45" s="374"/>
      <c r="AR45" s="374"/>
      <c r="AS45" s="372"/>
      <c r="AT45" s="372"/>
      <c r="AU45" s="363"/>
      <c r="AV45" s="360"/>
      <c r="AW45" s="348"/>
      <c r="AX45" s="348"/>
      <c r="AY45" s="348"/>
      <c r="AZ45" s="350"/>
      <c r="BA45" s="32"/>
      <c r="BB45" s="36">
        <f>COUNTIF(E46:AI46,"o")</f>
        <v>5</v>
      </c>
      <c r="BC45" s="35" t="s">
        <v>5</v>
      </c>
      <c r="BD45" s="36"/>
      <c r="BE45" s="36">
        <f>SUM(BB44:BB46)</f>
        <v>17</v>
      </c>
      <c r="BF45" s="35" t="s">
        <v>4</v>
      </c>
      <c r="BG45" s="34"/>
    </row>
    <row r="46" spans="1:59" ht="9.9499999999999993" customHeight="1" x14ac:dyDescent="0.2">
      <c r="A46" s="5"/>
      <c r="B46" s="227"/>
      <c r="C46" s="228"/>
      <c r="D46" s="229"/>
      <c r="E46" s="13"/>
      <c r="F46" s="13"/>
      <c r="G46" s="13"/>
      <c r="H46" s="13"/>
      <c r="I46" s="13" t="s">
        <v>1</v>
      </c>
      <c r="J46" s="13" t="s">
        <v>1</v>
      </c>
      <c r="K46" s="13" t="s">
        <v>1</v>
      </c>
      <c r="L46" s="13" t="s">
        <v>1</v>
      </c>
      <c r="M46" s="13" t="s">
        <v>1</v>
      </c>
      <c r="N46" s="13"/>
      <c r="O46" s="13"/>
      <c r="P46" s="13" t="s">
        <v>3</v>
      </c>
      <c r="Q46" s="13" t="s">
        <v>3</v>
      </c>
      <c r="R46" s="13" t="s">
        <v>3</v>
      </c>
      <c r="S46" s="13" t="s">
        <v>3</v>
      </c>
      <c r="T46" s="13"/>
      <c r="U46" s="13"/>
      <c r="V46" s="13" t="s">
        <v>2</v>
      </c>
      <c r="W46" s="13" t="s">
        <v>2</v>
      </c>
      <c r="X46" s="13" t="s">
        <v>2</v>
      </c>
      <c r="Y46" s="13" t="s">
        <v>2</v>
      </c>
      <c r="Z46" s="13" t="s">
        <v>2</v>
      </c>
      <c r="AA46" s="13"/>
      <c r="AB46" s="13"/>
      <c r="AC46" s="13"/>
      <c r="AD46" s="13"/>
      <c r="AE46" s="13"/>
      <c r="AF46" s="13" t="s">
        <v>1</v>
      </c>
      <c r="AG46" s="13" t="s">
        <v>1</v>
      </c>
      <c r="AH46" s="13" t="s">
        <v>1</v>
      </c>
      <c r="AI46" s="33"/>
      <c r="AJ46" s="12"/>
      <c r="AK46" s="368"/>
      <c r="AL46" s="374"/>
      <c r="AM46" s="374"/>
      <c r="AN46" s="374"/>
      <c r="AO46" s="370"/>
      <c r="AP46" s="374"/>
      <c r="AQ46" s="374"/>
      <c r="AR46" s="374"/>
      <c r="AS46" s="372"/>
      <c r="AT46" s="372"/>
      <c r="AU46" s="363"/>
      <c r="AV46" s="361"/>
      <c r="AW46" s="349"/>
      <c r="AX46" s="349"/>
      <c r="AY46" s="349"/>
      <c r="AZ46" s="351"/>
      <c r="BA46" s="32"/>
      <c r="BB46" s="30">
        <f>COUNTIF(E46:AI46,"m")</f>
        <v>4</v>
      </c>
      <c r="BC46" s="31" t="s">
        <v>0</v>
      </c>
      <c r="BD46" s="30"/>
      <c r="BE46" s="30"/>
      <c r="BF46" s="29"/>
      <c r="BG46" s="28"/>
    </row>
    <row r="47" spans="1:59" ht="9.9499999999999993" customHeight="1" x14ac:dyDescent="0.2">
      <c r="A47" s="5"/>
      <c r="B47" s="230" t="s">
        <v>18</v>
      </c>
      <c r="C47" s="231"/>
      <c r="D47" s="232"/>
      <c r="E47" s="27" t="s">
        <v>9</v>
      </c>
      <c r="F47" s="27" t="s">
        <v>15</v>
      </c>
      <c r="G47" s="27" t="s">
        <v>14</v>
      </c>
      <c r="H47" s="27" t="s">
        <v>13</v>
      </c>
      <c r="I47" s="27" t="s">
        <v>12</v>
      </c>
      <c r="J47" s="27" t="s">
        <v>11</v>
      </c>
      <c r="K47" s="27" t="s">
        <v>10</v>
      </c>
      <c r="L47" s="27" t="s">
        <v>9</v>
      </c>
      <c r="M47" s="27" t="s">
        <v>15</v>
      </c>
      <c r="N47" s="27" t="s">
        <v>14</v>
      </c>
      <c r="O47" s="27" t="s">
        <v>13</v>
      </c>
      <c r="P47" s="27" t="s">
        <v>12</v>
      </c>
      <c r="Q47" s="27" t="s">
        <v>11</v>
      </c>
      <c r="R47" s="26" t="s">
        <v>10</v>
      </c>
      <c r="S47" s="26" t="s">
        <v>9</v>
      </c>
      <c r="T47" s="26" t="s">
        <v>15</v>
      </c>
      <c r="U47" s="26" t="s">
        <v>14</v>
      </c>
      <c r="V47" s="26" t="s">
        <v>13</v>
      </c>
      <c r="W47" s="26" t="s">
        <v>12</v>
      </c>
      <c r="X47" s="26" t="s">
        <v>11</v>
      </c>
      <c r="Y47" s="26" t="s">
        <v>10</v>
      </c>
      <c r="Z47" s="26" t="s">
        <v>9</v>
      </c>
      <c r="AA47" s="27" t="s">
        <v>15</v>
      </c>
      <c r="AB47" s="27" t="s">
        <v>14</v>
      </c>
      <c r="AC47" s="27" t="s">
        <v>13</v>
      </c>
      <c r="AD47" s="27" t="s">
        <v>12</v>
      </c>
      <c r="AE47" s="27" t="s">
        <v>11</v>
      </c>
      <c r="AF47" s="27" t="s">
        <v>10</v>
      </c>
      <c r="AG47" s="27" t="s">
        <v>9</v>
      </c>
      <c r="AH47" s="27" t="s">
        <v>15</v>
      </c>
      <c r="AI47" s="27" t="s">
        <v>14</v>
      </c>
      <c r="AJ47" s="18"/>
      <c r="AK47" s="378" t="s">
        <v>18</v>
      </c>
      <c r="AL47" s="382">
        <f>COUNTIF('2017 ploeg 1'!E48:AI48,"s")*7.5</f>
        <v>0</v>
      </c>
      <c r="AM47" s="382">
        <f>SUM(E48:AI48)</f>
        <v>0</v>
      </c>
      <c r="AN47" s="382">
        <f>COUNTIF('2017 ploeg 1'!F48:AJ48,"r")*7.5</f>
        <v>0</v>
      </c>
      <c r="AO47" s="379">
        <f>COUNTIF('2017 ploeg 1'!E48:AI48,"a")*7.5</f>
        <v>0</v>
      </c>
      <c r="AP47" s="382">
        <f>COUNTIF('2017 ploeg 1'!E48:AI48,"c")*7.5</f>
        <v>0</v>
      </c>
      <c r="AQ47" s="383">
        <f>COUNTIF('2017 ploeg 1'!E48:AI48,"g")*7.5</f>
        <v>0</v>
      </c>
      <c r="AR47" s="382">
        <f>COUNTIF('2017 ploeg 1'!E48:AI48,"h")*3.75</f>
        <v>0</v>
      </c>
      <c r="AS47" s="381">
        <f>COUNTIF('2017 ploeg 1'!E48:AI48,"z")*7.5</f>
        <v>0</v>
      </c>
      <c r="AT47" s="381">
        <f>COUNTIF('2017 ploeg 1'!E48:AI48,"b")*7.5</f>
        <v>0</v>
      </c>
      <c r="AU47" s="384">
        <f>SUM(AU44)-(AL47+AR47)</f>
        <v>172.5</v>
      </c>
      <c r="AV47" s="390">
        <f>SUM(AV44)+AM47</f>
        <v>7.3</v>
      </c>
      <c r="AW47" s="385">
        <f>SUM(AW44)-AN47</f>
        <v>0</v>
      </c>
      <c r="AX47" s="385">
        <f>SUM(AX44)-AO47</f>
        <v>0</v>
      </c>
      <c r="AY47" s="387">
        <f>SUM(AY44)-AP47</f>
        <v>30</v>
      </c>
      <c r="AZ47" s="388">
        <f>SUM(AZ44)-AQ47</f>
        <v>0</v>
      </c>
      <c r="BA47" s="43"/>
      <c r="BB47" s="23">
        <f>COUNTIF(E49:AI49,"n")</f>
        <v>6</v>
      </c>
      <c r="BC47" s="24" t="s">
        <v>7</v>
      </c>
      <c r="BD47" s="23"/>
      <c r="BE47" s="23"/>
      <c r="BF47" s="22"/>
      <c r="BG47" s="21"/>
    </row>
    <row r="48" spans="1:59" ht="8.1" customHeight="1" x14ac:dyDescent="0.2">
      <c r="A48" s="5"/>
      <c r="B48" s="233"/>
      <c r="C48" s="234"/>
      <c r="D48" s="235"/>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38"/>
      <c r="AF48" s="19"/>
      <c r="AG48" s="19"/>
      <c r="AH48" s="19"/>
      <c r="AI48" s="19"/>
      <c r="AJ48" s="18"/>
      <c r="AK48" s="378"/>
      <c r="AL48" s="382"/>
      <c r="AM48" s="382"/>
      <c r="AN48" s="382"/>
      <c r="AO48" s="380"/>
      <c r="AP48" s="382"/>
      <c r="AQ48" s="382"/>
      <c r="AR48" s="382"/>
      <c r="AS48" s="381"/>
      <c r="AT48" s="381"/>
      <c r="AU48" s="384"/>
      <c r="AV48" s="391"/>
      <c r="AW48" s="385"/>
      <c r="AX48" s="385"/>
      <c r="AY48" s="385"/>
      <c r="AZ48" s="388"/>
      <c r="BA48" s="32"/>
      <c r="BB48" s="17">
        <f>COUNTIF(E49:AI49,"o")</f>
        <v>4</v>
      </c>
      <c r="BC48" s="16" t="s">
        <v>5</v>
      </c>
      <c r="BD48" s="17"/>
      <c r="BE48" s="17">
        <f>SUM(BB47:BB49)</f>
        <v>19</v>
      </c>
      <c r="BF48" s="16" t="s">
        <v>4</v>
      </c>
      <c r="BG48" s="15"/>
    </row>
    <row r="49" spans="1:59" ht="9.9499999999999993" customHeight="1" x14ac:dyDescent="0.2">
      <c r="A49" s="5"/>
      <c r="B49" s="236"/>
      <c r="C49" s="237"/>
      <c r="D49" s="238"/>
      <c r="E49" s="13" t="s">
        <v>1</v>
      </c>
      <c r="F49" s="13" t="s">
        <v>1</v>
      </c>
      <c r="G49" s="13"/>
      <c r="H49" s="13"/>
      <c r="I49" s="13" t="s">
        <v>3</v>
      </c>
      <c r="J49" s="13" t="s">
        <v>3</v>
      </c>
      <c r="K49" s="13" t="s">
        <v>3</v>
      </c>
      <c r="L49" s="13" t="s">
        <v>3</v>
      </c>
      <c r="M49" s="13" t="s">
        <v>3</v>
      </c>
      <c r="N49" s="13"/>
      <c r="O49" s="13"/>
      <c r="P49" s="13" t="s">
        <v>2</v>
      </c>
      <c r="Q49" s="13" t="s">
        <v>2</v>
      </c>
      <c r="R49" s="13" t="s">
        <v>2</v>
      </c>
      <c r="S49" s="13" t="s">
        <v>2</v>
      </c>
      <c r="T49" s="13"/>
      <c r="U49" s="13"/>
      <c r="V49" s="13"/>
      <c r="W49" s="13"/>
      <c r="X49" s="13"/>
      <c r="Y49" s="13"/>
      <c r="Z49" s="13" t="s">
        <v>1</v>
      </c>
      <c r="AA49" s="13" t="s">
        <v>1</v>
      </c>
      <c r="AB49" s="13" t="s">
        <v>1</v>
      </c>
      <c r="AC49" s="13" t="s">
        <v>1</v>
      </c>
      <c r="AD49" s="14"/>
      <c r="AE49" s="13"/>
      <c r="AF49" s="13" t="s">
        <v>3</v>
      </c>
      <c r="AG49" s="13" t="s">
        <v>3</v>
      </c>
      <c r="AH49" s="13" t="s">
        <v>3</v>
      </c>
      <c r="AI49" s="13" t="s">
        <v>3</v>
      </c>
      <c r="AJ49" s="12"/>
      <c r="AK49" s="378"/>
      <c r="AL49" s="382"/>
      <c r="AM49" s="382"/>
      <c r="AN49" s="382"/>
      <c r="AO49" s="380"/>
      <c r="AP49" s="382"/>
      <c r="AQ49" s="382"/>
      <c r="AR49" s="382"/>
      <c r="AS49" s="381"/>
      <c r="AT49" s="381"/>
      <c r="AU49" s="384"/>
      <c r="AV49" s="392"/>
      <c r="AW49" s="383"/>
      <c r="AX49" s="383"/>
      <c r="AY49" s="383"/>
      <c r="AZ49" s="389"/>
      <c r="BA49" s="32"/>
      <c r="BB49" s="47">
        <f>COUNTIF(E49:AI49,"m")</f>
        <v>9</v>
      </c>
      <c r="BC49" s="48" t="s">
        <v>0</v>
      </c>
      <c r="BD49" s="47"/>
      <c r="BE49" s="47"/>
      <c r="BF49" s="46"/>
      <c r="BG49" s="45"/>
    </row>
    <row r="50" spans="1:59" ht="9.9499999999999993" customHeight="1" x14ac:dyDescent="0.2">
      <c r="A50" s="5"/>
      <c r="B50" s="393" t="s">
        <v>17</v>
      </c>
      <c r="C50" s="394"/>
      <c r="D50" s="395"/>
      <c r="E50" s="27" t="s">
        <v>13</v>
      </c>
      <c r="F50" s="27" t="s">
        <v>12</v>
      </c>
      <c r="G50" s="27" t="s">
        <v>11</v>
      </c>
      <c r="H50" s="27" t="s">
        <v>10</v>
      </c>
      <c r="I50" s="27" t="s">
        <v>9</v>
      </c>
      <c r="J50" s="27" t="s">
        <v>15</v>
      </c>
      <c r="K50" s="27" t="s">
        <v>14</v>
      </c>
      <c r="L50" s="27" t="s">
        <v>13</v>
      </c>
      <c r="M50" s="27" t="s">
        <v>12</v>
      </c>
      <c r="N50" s="27" t="s">
        <v>11</v>
      </c>
      <c r="O50" s="27" t="s">
        <v>10</v>
      </c>
      <c r="P50" s="27" t="s">
        <v>9</v>
      </c>
      <c r="Q50" s="27" t="s">
        <v>15</v>
      </c>
      <c r="R50" s="27" t="s">
        <v>14</v>
      </c>
      <c r="S50" s="27" t="s">
        <v>13</v>
      </c>
      <c r="T50" s="27" t="s">
        <v>12</v>
      </c>
      <c r="U50" s="27" t="s">
        <v>11</v>
      </c>
      <c r="V50" s="27" t="s">
        <v>10</v>
      </c>
      <c r="W50" s="27" t="s">
        <v>9</v>
      </c>
      <c r="X50" s="27" t="s">
        <v>15</v>
      </c>
      <c r="Y50" s="27" t="s">
        <v>14</v>
      </c>
      <c r="Z50" s="27" t="s">
        <v>13</v>
      </c>
      <c r="AA50" s="27" t="s">
        <v>12</v>
      </c>
      <c r="AB50" s="27" t="s">
        <v>11</v>
      </c>
      <c r="AC50" s="27" t="s">
        <v>10</v>
      </c>
      <c r="AD50" s="27" t="s">
        <v>9</v>
      </c>
      <c r="AE50" s="27" t="s">
        <v>15</v>
      </c>
      <c r="AF50" s="27" t="s">
        <v>14</v>
      </c>
      <c r="AG50" s="27" t="s">
        <v>13</v>
      </c>
      <c r="AH50" s="27" t="s">
        <v>12</v>
      </c>
      <c r="AI50" s="44"/>
      <c r="AJ50" s="18"/>
      <c r="AK50" s="368" t="s">
        <v>17</v>
      </c>
      <c r="AL50" s="373">
        <f>COUNTIF('2017 ploeg 1'!E51:AI51,"s")*7.5</f>
        <v>0</v>
      </c>
      <c r="AM50" s="373">
        <f>SUM(E51:AI51)</f>
        <v>0</v>
      </c>
      <c r="AN50" s="373">
        <f>COUNTIF('2017 ploeg 1'!F51:AJ51,"r")*7.5</f>
        <v>0</v>
      </c>
      <c r="AO50" s="369">
        <f>COUNTIF('2017 ploeg 1'!E51:AI51,"a")*7.5</f>
        <v>0</v>
      </c>
      <c r="AP50" s="373">
        <f>COUNTIF('2017 ploeg 1'!E51:AI51,"c")*7.5</f>
        <v>0</v>
      </c>
      <c r="AQ50" s="373">
        <f>COUNTIF('2017 ploeg 1'!E51:AI51,"g")*7.5</f>
        <v>0</v>
      </c>
      <c r="AR50" s="373">
        <f>COUNTIF('2017 ploeg 1'!E51:AI51,"h")*3.75</f>
        <v>0</v>
      </c>
      <c r="AS50" s="375">
        <f>COUNTIF('2017 ploeg 1'!E51:AI51,"z")*7.5</f>
        <v>0</v>
      </c>
      <c r="AT50" s="375">
        <f>COUNTIF('2017 ploeg 1'!E51:AI51,"b")*7.5</f>
        <v>0</v>
      </c>
      <c r="AU50" s="363">
        <f>SUM(AU47)-(AL50+AR50)</f>
        <v>172.5</v>
      </c>
      <c r="AV50" s="386">
        <f>SUM(AV47)+AM50</f>
        <v>7.3</v>
      </c>
      <c r="AW50" s="348">
        <f>SUM(AW47)-AN50</f>
        <v>0</v>
      </c>
      <c r="AX50" s="348">
        <f>SUM(AX47)-AO50</f>
        <v>0</v>
      </c>
      <c r="AY50" s="377">
        <f>SUM(AY47)-AP50</f>
        <v>30</v>
      </c>
      <c r="AZ50" s="350">
        <f>SUM(AZ47)-AQ50</f>
        <v>0</v>
      </c>
      <c r="BA50" s="43"/>
      <c r="BB50" s="41">
        <f>COUNTIF(E52:AI52,"n")</f>
        <v>5</v>
      </c>
      <c r="BC50" s="42" t="s">
        <v>16</v>
      </c>
      <c r="BD50" s="41"/>
      <c r="BE50" s="41"/>
      <c r="BF50" s="40"/>
      <c r="BG50" s="39"/>
    </row>
    <row r="51" spans="1:59" ht="8.1" customHeight="1" x14ac:dyDescent="0.2">
      <c r="A51" s="5"/>
      <c r="B51" s="224"/>
      <c r="C51" s="225"/>
      <c r="D51" s="226"/>
      <c r="E51" s="19"/>
      <c r="F51" s="19"/>
      <c r="G51" s="19"/>
      <c r="H51" s="19"/>
      <c r="I51" s="19"/>
      <c r="J51" s="19"/>
      <c r="K51" s="19"/>
      <c r="L51" s="19"/>
      <c r="M51" s="19"/>
      <c r="N51" s="19"/>
      <c r="O51" s="19"/>
      <c r="P51" s="19"/>
      <c r="Q51" s="19"/>
      <c r="R51" s="38"/>
      <c r="S51" s="19"/>
      <c r="T51" s="19"/>
      <c r="U51" s="19"/>
      <c r="V51" s="19"/>
      <c r="W51" s="19"/>
      <c r="X51" s="19"/>
      <c r="Y51" s="19"/>
      <c r="Z51" s="19"/>
      <c r="AA51" s="19"/>
      <c r="AB51" s="19"/>
      <c r="AC51" s="19"/>
      <c r="AD51" s="19"/>
      <c r="AE51" s="19"/>
      <c r="AF51" s="19"/>
      <c r="AG51" s="19"/>
      <c r="AH51" s="19"/>
      <c r="AI51" s="37"/>
      <c r="AJ51" s="18"/>
      <c r="AK51" s="368"/>
      <c r="AL51" s="374"/>
      <c r="AM51" s="374"/>
      <c r="AN51" s="374"/>
      <c r="AO51" s="370"/>
      <c r="AP51" s="374"/>
      <c r="AQ51" s="374"/>
      <c r="AR51" s="374"/>
      <c r="AS51" s="372"/>
      <c r="AT51" s="372"/>
      <c r="AU51" s="363"/>
      <c r="AV51" s="360"/>
      <c r="AW51" s="348"/>
      <c r="AX51" s="348"/>
      <c r="AY51" s="348"/>
      <c r="AZ51" s="350"/>
      <c r="BA51" s="32"/>
      <c r="BB51" s="36">
        <f>COUNTIF(E52:AI52,"o")</f>
        <v>9</v>
      </c>
      <c r="BC51" s="35" t="s">
        <v>5</v>
      </c>
      <c r="BD51" s="36"/>
      <c r="BE51" s="36">
        <f>SUM(BB50:BB52)</f>
        <v>19</v>
      </c>
      <c r="BF51" s="35" t="s">
        <v>4</v>
      </c>
      <c r="BG51" s="34"/>
    </row>
    <row r="52" spans="1:59" ht="9.9499999999999993" customHeight="1" x14ac:dyDescent="0.2">
      <c r="A52" s="5"/>
      <c r="B52" s="227"/>
      <c r="C52" s="228"/>
      <c r="D52" s="229"/>
      <c r="E52" s="13" t="s">
        <v>3</v>
      </c>
      <c r="F52" s="13"/>
      <c r="G52" s="13"/>
      <c r="H52" s="13" t="s">
        <v>2</v>
      </c>
      <c r="I52" s="13" t="s">
        <v>2</v>
      </c>
      <c r="J52" s="13" t="s">
        <v>2</v>
      </c>
      <c r="K52" s="13" t="s">
        <v>2</v>
      </c>
      <c r="L52" s="13" t="s">
        <v>2</v>
      </c>
      <c r="M52" s="13"/>
      <c r="N52" s="13"/>
      <c r="O52" s="13"/>
      <c r="P52" s="13"/>
      <c r="Q52" s="13"/>
      <c r="R52" s="13" t="s">
        <v>1</v>
      </c>
      <c r="S52" s="13" t="s">
        <v>1</v>
      </c>
      <c r="T52" s="13" t="s">
        <v>1</v>
      </c>
      <c r="U52" s="13" t="s">
        <v>1</v>
      </c>
      <c r="V52" s="13" t="s">
        <v>1</v>
      </c>
      <c r="W52" s="13"/>
      <c r="X52" s="13"/>
      <c r="Y52" s="13" t="s">
        <v>3</v>
      </c>
      <c r="Z52" s="13" t="s">
        <v>3</v>
      </c>
      <c r="AA52" s="13" t="s">
        <v>3</v>
      </c>
      <c r="AB52" s="13" t="s">
        <v>3</v>
      </c>
      <c r="AC52" s="13"/>
      <c r="AD52" s="13"/>
      <c r="AE52" s="13" t="s">
        <v>2</v>
      </c>
      <c r="AF52" s="13" t="s">
        <v>2</v>
      </c>
      <c r="AG52" s="13" t="s">
        <v>2</v>
      </c>
      <c r="AH52" s="13" t="s">
        <v>2</v>
      </c>
      <c r="AI52" s="33"/>
      <c r="AJ52" s="12"/>
      <c r="AK52" s="368"/>
      <c r="AL52" s="374"/>
      <c r="AM52" s="374"/>
      <c r="AN52" s="374"/>
      <c r="AO52" s="370"/>
      <c r="AP52" s="374"/>
      <c r="AQ52" s="374"/>
      <c r="AR52" s="374"/>
      <c r="AS52" s="372"/>
      <c r="AT52" s="372"/>
      <c r="AU52" s="363"/>
      <c r="AV52" s="361"/>
      <c r="AW52" s="349"/>
      <c r="AX52" s="349"/>
      <c r="AY52" s="349"/>
      <c r="AZ52" s="351"/>
      <c r="BA52" s="32"/>
      <c r="BB52" s="30">
        <f>COUNTIF(E52:AI52,"m")</f>
        <v>5</v>
      </c>
      <c r="BC52" s="31" t="s">
        <v>0</v>
      </c>
      <c r="BD52" s="30"/>
      <c r="BE52" s="30"/>
      <c r="BF52" s="29"/>
      <c r="BG52" s="28"/>
    </row>
    <row r="53" spans="1:59" ht="9.9499999999999993" customHeight="1" x14ac:dyDescent="0.2">
      <c r="A53" s="5"/>
      <c r="B53" s="230" t="s">
        <v>8</v>
      </c>
      <c r="C53" s="231"/>
      <c r="D53" s="232"/>
      <c r="E53" s="27" t="s">
        <v>11</v>
      </c>
      <c r="F53" s="27" t="s">
        <v>10</v>
      </c>
      <c r="G53" s="27" t="s">
        <v>9</v>
      </c>
      <c r="H53" s="27" t="s">
        <v>15</v>
      </c>
      <c r="I53" s="27" t="s">
        <v>14</v>
      </c>
      <c r="J53" s="27" t="s">
        <v>13</v>
      </c>
      <c r="K53" s="27" t="s">
        <v>12</v>
      </c>
      <c r="L53" s="27" t="s">
        <v>11</v>
      </c>
      <c r="M53" s="27" t="s">
        <v>10</v>
      </c>
      <c r="N53" s="27" t="s">
        <v>9</v>
      </c>
      <c r="O53" s="27" t="s">
        <v>15</v>
      </c>
      <c r="P53" s="27" t="s">
        <v>14</v>
      </c>
      <c r="Q53" s="27" t="s">
        <v>13</v>
      </c>
      <c r="R53" s="27" t="s">
        <v>12</v>
      </c>
      <c r="S53" s="27" t="s">
        <v>11</v>
      </c>
      <c r="T53" s="27" t="s">
        <v>10</v>
      </c>
      <c r="U53" s="27" t="s">
        <v>9</v>
      </c>
      <c r="V53" s="27" t="s">
        <v>15</v>
      </c>
      <c r="W53" s="27" t="s">
        <v>14</v>
      </c>
      <c r="X53" s="27" t="s">
        <v>13</v>
      </c>
      <c r="Y53" s="27" t="s">
        <v>12</v>
      </c>
      <c r="Z53" s="27" t="s">
        <v>11</v>
      </c>
      <c r="AA53" s="26" t="s">
        <v>10</v>
      </c>
      <c r="AB53" s="26" t="s">
        <v>9</v>
      </c>
      <c r="AC53" s="26" t="s">
        <v>15</v>
      </c>
      <c r="AD53" s="26" t="s">
        <v>14</v>
      </c>
      <c r="AE53" s="26" t="s">
        <v>13</v>
      </c>
      <c r="AF53" s="26" t="s">
        <v>12</v>
      </c>
      <c r="AG53" s="26" t="s">
        <v>11</v>
      </c>
      <c r="AH53" s="26" t="s">
        <v>10</v>
      </c>
      <c r="AI53" s="26" t="s">
        <v>9</v>
      </c>
      <c r="AJ53" s="18"/>
      <c r="AK53" s="378" t="s">
        <v>8</v>
      </c>
      <c r="AL53" s="382">
        <f>COUNTIF('2017 ploeg 1'!E54:AI54,"s")*7.5</f>
        <v>0</v>
      </c>
      <c r="AM53" s="382">
        <f>SUM(E54:AI54)</f>
        <v>0</v>
      </c>
      <c r="AN53" s="382">
        <f>COUNTIF('2017 ploeg 1'!F54:AJ54,"r")*7.5</f>
        <v>0</v>
      </c>
      <c r="AO53" s="380">
        <f>COUNTIF('2017 ploeg 1'!E54:AI54,"a")*7.5</f>
        <v>0</v>
      </c>
      <c r="AP53" s="382">
        <f>COUNTIF('2017 ploeg 1'!E54:AI54,"c")*7.5</f>
        <v>0</v>
      </c>
      <c r="AQ53" s="383">
        <f>COUNTIF('2017 ploeg 1'!E54:AI54,"g")*7.5</f>
        <v>0</v>
      </c>
      <c r="AR53" s="382">
        <f>COUNTIF('2017 ploeg 1'!E54:AI54,"h")*3.75</f>
        <v>0</v>
      </c>
      <c r="AS53" s="381">
        <f>COUNTIF('2017 ploeg 1'!E54:AI54,"z")*7.5</f>
        <v>0</v>
      </c>
      <c r="AT53" s="381">
        <f>COUNTIF('2017 ploeg 1'!E54:AI54,"b")*7.5</f>
        <v>0</v>
      </c>
      <c r="AU53" s="384">
        <f>SUM(AU50)-(AL53+AR53)</f>
        <v>172.5</v>
      </c>
      <c r="AV53" s="390">
        <f>SUM(AV50)+AM53</f>
        <v>7.3</v>
      </c>
      <c r="AW53" s="385">
        <f>SUM(AW50)-AN53</f>
        <v>0</v>
      </c>
      <c r="AX53" s="387">
        <f>SUM(AX50)-AO53</f>
        <v>0</v>
      </c>
      <c r="AY53" s="387">
        <f>SUM(AY50)-AP53</f>
        <v>30</v>
      </c>
      <c r="AZ53" s="396">
        <f>SUM(AZ50)-AQ53</f>
        <v>0</v>
      </c>
      <c r="BA53" s="25"/>
      <c r="BB53" s="23">
        <f>COUNTIF(E55:AI55,"n")</f>
        <v>6</v>
      </c>
      <c r="BC53" s="24" t="s">
        <v>7</v>
      </c>
      <c r="BD53" s="23"/>
      <c r="BE53" s="23"/>
      <c r="BF53" s="22"/>
      <c r="BG53" s="21"/>
    </row>
    <row r="54" spans="1:59" ht="8.1" customHeight="1" x14ac:dyDescent="0.2">
      <c r="A54" s="5"/>
      <c r="B54" s="233"/>
      <c r="C54" s="234"/>
      <c r="D54" s="235"/>
      <c r="E54" s="19"/>
      <c r="F54" s="19"/>
      <c r="G54" s="19"/>
      <c r="H54" s="19"/>
      <c r="I54" s="19"/>
      <c r="J54" s="19"/>
      <c r="K54" s="19"/>
      <c r="L54" s="19"/>
      <c r="M54" s="19"/>
      <c r="N54" s="19"/>
      <c r="O54" s="19"/>
      <c r="P54" s="19"/>
      <c r="Q54" s="19"/>
      <c r="R54" s="19"/>
      <c r="S54" s="19"/>
      <c r="T54" s="19"/>
      <c r="U54" s="19"/>
      <c r="V54" s="19"/>
      <c r="W54" s="19"/>
      <c r="X54" s="19"/>
      <c r="Y54" s="19"/>
      <c r="Z54" s="19"/>
      <c r="AA54" s="19"/>
      <c r="AB54" s="19"/>
      <c r="AC54" s="20"/>
      <c r="AD54" s="20"/>
      <c r="AE54" s="19"/>
      <c r="AF54" s="19"/>
      <c r="AG54" s="19"/>
      <c r="AH54" s="19"/>
      <c r="AI54" s="19" t="s">
        <v>6</v>
      </c>
      <c r="AJ54" s="18"/>
      <c r="AK54" s="378"/>
      <c r="AL54" s="382"/>
      <c r="AM54" s="382"/>
      <c r="AN54" s="382"/>
      <c r="AO54" s="380"/>
      <c r="AP54" s="382"/>
      <c r="AQ54" s="382"/>
      <c r="AR54" s="382"/>
      <c r="AS54" s="381"/>
      <c r="AT54" s="381"/>
      <c r="AU54" s="384"/>
      <c r="AV54" s="391"/>
      <c r="AW54" s="385"/>
      <c r="AX54" s="385"/>
      <c r="AY54" s="385"/>
      <c r="AZ54" s="388"/>
      <c r="BA54" s="11"/>
      <c r="BB54" s="17">
        <f>COUNTIF(E55:AI55,"o")</f>
        <v>5</v>
      </c>
      <c r="BC54" s="16" t="s">
        <v>5</v>
      </c>
      <c r="BD54" s="17"/>
      <c r="BE54" s="17">
        <f>SUM(BB53:BB55)</f>
        <v>16</v>
      </c>
      <c r="BF54" s="16" t="s">
        <v>4</v>
      </c>
      <c r="BG54" s="15"/>
    </row>
    <row r="55" spans="1:59" ht="9.9499999999999993" customHeight="1" thickBot="1" x14ac:dyDescent="0.25">
      <c r="A55" s="5"/>
      <c r="B55" s="236"/>
      <c r="C55" s="237"/>
      <c r="D55" s="238"/>
      <c r="E55" s="13" t="s">
        <v>2</v>
      </c>
      <c r="F55" s="13"/>
      <c r="G55" s="13"/>
      <c r="H55" s="13"/>
      <c r="I55" s="13"/>
      <c r="J55" s="13"/>
      <c r="K55" s="13" t="s">
        <v>1</v>
      </c>
      <c r="L55" s="13" t="s">
        <v>1</v>
      </c>
      <c r="M55" s="13" t="s">
        <v>1</v>
      </c>
      <c r="N55" s="13" t="s">
        <v>1</v>
      </c>
      <c r="O55" s="14" t="s">
        <v>1</v>
      </c>
      <c r="P55" s="13"/>
      <c r="Q55" s="13"/>
      <c r="R55" s="13" t="s">
        <v>3</v>
      </c>
      <c r="S55" s="13" t="s">
        <v>3</v>
      </c>
      <c r="T55" s="13" t="s">
        <v>3</v>
      </c>
      <c r="U55" s="13" t="s">
        <v>3</v>
      </c>
      <c r="V55" s="13" t="s">
        <v>3</v>
      </c>
      <c r="W55" s="13"/>
      <c r="X55" s="13"/>
      <c r="Y55" s="13" t="s">
        <v>2</v>
      </c>
      <c r="Z55" s="13" t="s">
        <v>2</v>
      </c>
      <c r="AA55" s="13" t="s">
        <v>2</v>
      </c>
      <c r="AB55" s="14" t="s">
        <v>2</v>
      </c>
      <c r="AC55" s="13"/>
      <c r="AD55" s="13"/>
      <c r="AE55" s="13"/>
      <c r="AF55" s="13"/>
      <c r="AG55" s="13"/>
      <c r="AH55" s="13"/>
      <c r="AI55" s="13" t="s">
        <v>1</v>
      </c>
      <c r="AJ55" s="12"/>
      <c r="AK55" s="402"/>
      <c r="AL55" s="387"/>
      <c r="AM55" s="382"/>
      <c r="AN55" s="399"/>
      <c r="AO55" s="403"/>
      <c r="AP55" s="387"/>
      <c r="AQ55" s="387"/>
      <c r="AR55" s="382"/>
      <c r="AS55" s="390"/>
      <c r="AT55" s="404"/>
      <c r="AU55" s="400"/>
      <c r="AV55" s="398"/>
      <c r="AW55" s="401"/>
      <c r="AX55" s="401"/>
      <c r="AY55" s="401"/>
      <c r="AZ55" s="397"/>
      <c r="BA55" s="11"/>
      <c r="BB55" s="9">
        <f>COUNTIF(E55:AI55,"m")</f>
        <v>5</v>
      </c>
      <c r="BC55" s="10" t="s">
        <v>0</v>
      </c>
      <c r="BD55" s="9"/>
      <c r="BE55" s="9"/>
      <c r="BF55" s="8"/>
      <c r="BG55" s="7"/>
    </row>
    <row r="56" spans="1:59" ht="4.5" customHeight="1" thickTop="1" x14ac:dyDescent="0.2">
      <c r="A56" s="5"/>
      <c r="B56" s="5"/>
      <c r="C56" s="5"/>
      <c r="D56" s="5"/>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5"/>
      <c r="AK56" s="4"/>
      <c r="AL56" s="4"/>
      <c r="AM56" s="4"/>
      <c r="AN56" s="4"/>
      <c r="AO56" s="4"/>
      <c r="AP56" s="4"/>
      <c r="AQ56" s="4"/>
      <c r="AR56" s="4"/>
      <c r="AS56" s="4"/>
      <c r="AT56" s="4"/>
      <c r="AU56" s="4"/>
      <c r="AV56" s="4"/>
      <c r="AW56" s="4"/>
      <c r="AX56" s="4"/>
      <c r="AY56" s="4"/>
      <c r="AZ56" s="4"/>
      <c r="BA56" s="3"/>
    </row>
    <row r="57" spans="1:59" ht="9.9499999999999993" customHeight="1" x14ac:dyDescent="0.2">
      <c r="E57" s="2"/>
      <c r="F57" s="2"/>
      <c r="G57" s="2"/>
      <c r="H57" s="2"/>
      <c r="I57" s="2"/>
      <c r="J57" s="205"/>
      <c r="K57" s="206"/>
      <c r="L57" s="205"/>
      <c r="M57" s="206"/>
      <c r="N57" s="207"/>
      <c r="O57" s="199"/>
      <c r="P57" s="198"/>
      <c r="Q57" s="199"/>
      <c r="R57" s="207"/>
      <c r="S57" s="199"/>
      <c r="T57" s="2"/>
      <c r="U57" s="2"/>
      <c r="V57" s="2"/>
      <c r="W57" s="2"/>
      <c r="X57" s="2"/>
      <c r="Y57" s="2"/>
      <c r="Z57" s="2"/>
      <c r="AA57" s="2"/>
      <c r="AB57" s="2"/>
      <c r="AC57" s="2"/>
      <c r="AD57" s="2"/>
      <c r="AE57" s="2"/>
      <c r="AF57" s="2"/>
      <c r="AG57" s="2"/>
      <c r="AH57" s="2"/>
      <c r="AI57" s="2"/>
      <c r="AK57" s="2"/>
      <c r="AL57" s="2"/>
      <c r="AM57" s="2"/>
      <c r="AN57" s="2"/>
      <c r="AO57" s="2"/>
      <c r="AP57" s="2"/>
      <c r="AQ57" s="2"/>
      <c r="AR57" s="2"/>
      <c r="AS57" s="2"/>
      <c r="AT57" s="2"/>
      <c r="AU57" s="2"/>
      <c r="AV57" s="2"/>
      <c r="AW57" s="2"/>
      <c r="AX57" s="2"/>
      <c r="AY57" s="2"/>
      <c r="AZ57" s="2"/>
    </row>
    <row r="58" spans="1:59" ht="9.9499999999999993" customHeight="1" x14ac:dyDescent="0.2">
      <c r="E58" s="2"/>
      <c r="F58" s="2"/>
      <c r="G58" s="2"/>
      <c r="H58" s="2"/>
      <c r="I58" s="2"/>
      <c r="J58" s="217"/>
      <c r="K58" s="217"/>
      <c r="L58" s="217"/>
      <c r="M58" s="217"/>
      <c r="N58" s="200"/>
      <c r="O58" s="201"/>
      <c r="P58" s="200"/>
      <c r="Q58" s="201"/>
      <c r="R58" s="200"/>
      <c r="S58" s="201"/>
      <c r="T58" s="2"/>
      <c r="U58" s="2"/>
      <c r="V58" s="2"/>
      <c r="W58" s="2"/>
      <c r="X58" s="2"/>
      <c r="Y58" s="2"/>
      <c r="Z58" s="2"/>
      <c r="AA58" s="2"/>
      <c r="AB58" s="2"/>
      <c r="AC58" s="2"/>
      <c r="AD58" s="2"/>
      <c r="AE58" s="2"/>
      <c r="AF58" s="2"/>
      <c r="AG58" s="2"/>
      <c r="AH58" s="2"/>
      <c r="AI58" s="2"/>
    </row>
    <row r="59" spans="1:59" ht="9.9499999999999993" customHeight="1" x14ac:dyDescent="0.2">
      <c r="J59" s="204"/>
      <c r="K59" s="204"/>
      <c r="L59" s="204"/>
      <c r="M59" s="204"/>
      <c r="N59" s="200"/>
      <c r="O59" s="201"/>
      <c r="P59" s="200"/>
      <c r="Q59" s="201"/>
      <c r="R59" s="200"/>
      <c r="S59" s="201"/>
    </row>
    <row r="60" spans="1:59" ht="9.9499999999999993" customHeight="1" x14ac:dyDescent="0.2">
      <c r="J60" s="204"/>
      <c r="K60" s="204"/>
      <c r="L60" s="204"/>
      <c r="M60" s="204"/>
      <c r="N60" s="200"/>
      <c r="O60" s="201"/>
      <c r="P60" s="200"/>
      <c r="Q60" s="201"/>
      <c r="R60" s="200"/>
      <c r="S60" s="201"/>
    </row>
    <row r="61" spans="1:59" ht="9.9499999999999993" customHeight="1" x14ac:dyDescent="0.2">
      <c r="J61" s="217"/>
      <c r="K61" s="217"/>
      <c r="L61" s="217"/>
      <c r="M61" s="217"/>
      <c r="N61" s="200"/>
      <c r="O61" s="201"/>
      <c r="P61" s="200"/>
      <c r="Q61" s="201"/>
      <c r="R61" s="200"/>
      <c r="S61" s="201"/>
    </row>
    <row r="62" spans="1:59" ht="9.9499999999999993" customHeight="1" x14ac:dyDescent="0.2">
      <c r="J62" s="208"/>
      <c r="K62" s="208"/>
      <c r="L62" s="203"/>
      <c r="M62" s="203"/>
      <c r="N62" s="200"/>
      <c r="O62" s="201"/>
      <c r="P62" s="200"/>
      <c r="Q62" s="201"/>
      <c r="R62" s="200"/>
      <c r="S62" s="201"/>
    </row>
    <row r="63" spans="1:59" ht="9.9499999999999993" customHeight="1" x14ac:dyDescent="0.2">
      <c r="J63" s="202"/>
      <c r="K63" s="202"/>
      <c r="L63" s="203"/>
      <c r="M63" s="203"/>
      <c r="N63" s="200"/>
      <c r="O63" s="201"/>
      <c r="P63" s="200"/>
      <c r="Q63" s="201"/>
      <c r="R63" s="200"/>
      <c r="S63" s="201"/>
    </row>
    <row r="64" spans="1:59" ht="9.9499999999999993" customHeight="1" x14ac:dyDescent="0.2">
      <c r="J64" s="214"/>
      <c r="K64" s="215"/>
      <c r="L64" s="215"/>
      <c r="M64" s="216"/>
      <c r="N64" s="200"/>
      <c r="O64" s="201"/>
      <c r="P64" s="200"/>
      <c r="Q64" s="201"/>
      <c r="R64" s="200"/>
      <c r="S64" s="201"/>
    </row>
    <row r="65" spans="10:19" ht="9.9499999999999993" customHeight="1" x14ac:dyDescent="0.2">
      <c r="J65" s="215"/>
      <c r="K65" s="215"/>
      <c r="L65" s="215"/>
      <c r="M65" s="216"/>
      <c r="N65" s="200"/>
      <c r="O65" s="201"/>
      <c r="P65" s="200"/>
      <c r="Q65" s="201"/>
      <c r="R65" s="200"/>
      <c r="S65" s="201"/>
    </row>
  </sheetData>
  <sheetProtection algorithmName="SHA-512" hashValue="H91j9XGqQR7v1vN4bnA1x8Wi0Bhjxd4xpQM1/RlifHm5uH+iiALeisbN/WNxdlMCF+PcV5U7DHDIur5oBwsxiw==" saltValue="ET9hwb2ezhpfcsaULCg53g==" spinCount="100000" sheet="1" scenarios="1"/>
  <mergeCells count="319">
    <mergeCell ref="AZ53:AZ55"/>
    <mergeCell ref="AV53:AV55"/>
    <mergeCell ref="AM53:AM55"/>
    <mergeCell ref="AS53:AS55"/>
    <mergeCell ref="AN53:AN55"/>
    <mergeCell ref="AU53:AU55"/>
    <mergeCell ref="AX53:AX55"/>
    <mergeCell ref="AK53:AK55"/>
    <mergeCell ref="AO53:AO55"/>
    <mergeCell ref="AT53:AT55"/>
    <mergeCell ref="AP53:AP55"/>
    <mergeCell ref="AL53:AL55"/>
    <mergeCell ref="AR53:AR55"/>
    <mergeCell ref="AQ53:AQ55"/>
    <mergeCell ref="AW53:AW55"/>
    <mergeCell ref="AY53:AY55"/>
    <mergeCell ref="AO50:AO52"/>
    <mergeCell ref="AT50:AT52"/>
    <mergeCell ref="AP50:AP52"/>
    <mergeCell ref="AM47:AM49"/>
    <mergeCell ref="AL50:AL52"/>
    <mergeCell ref="AR50:AR52"/>
    <mergeCell ref="AQ50:AQ52"/>
    <mergeCell ref="AM50:AM52"/>
    <mergeCell ref="AS50:AS52"/>
    <mergeCell ref="AN50:AN52"/>
    <mergeCell ref="AY50:AY52"/>
    <mergeCell ref="AZ50:AZ52"/>
    <mergeCell ref="B47:D49"/>
    <mergeCell ref="AK47:AK49"/>
    <mergeCell ref="AO47:AO49"/>
    <mergeCell ref="AT47:AT49"/>
    <mergeCell ref="AP47:AP49"/>
    <mergeCell ref="AL47:AL49"/>
    <mergeCell ref="AR47:AR49"/>
    <mergeCell ref="AQ47:AQ49"/>
    <mergeCell ref="AS47:AS49"/>
    <mergeCell ref="AN47:AN49"/>
    <mergeCell ref="AU47:AU49"/>
    <mergeCell ref="AX47:AX49"/>
    <mergeCell ref="AV50:AV52"/>
    <mergeCell ref="AU50:AU52"/>
    <mergeCell ref="AX50:AX52"/>
    <mergeCell ref="AW50:AW52"/>
    <mergeCell ref="AW47:AW49"/>
    <mergeCell ref="AY47:AY49"/>
    <mergeCell ref="AZ47:AZ49"/>
    <mergeCell ref="AV47:AV49"/>
    <mergeCell ref="B50:D52"/>
    <mergeCell ref="AK50:AK52"/>
    <mergeCell ref="AO44:AO46"/>
    <mergeCell ref="AT44:AT46"/>
    <mergeCell ref="AP44:AP46"/>
    <mergeCell ref="AM41:AM43"/>
    <mergeCell ref="AL44:AL46"/>
    <mergeCell ref="AR44:AR46"/>
    <mergeCell ref="AQ44:AQ46"/>
    <mergeCell ref="AM44:AM46"/>
    <mergeCell ref="AS44:AS46"/>
    <mergeCell ref="AN44:AN46"/>
    <mergeCell ref="AY44:AY46"/>
    <mergeCell ref="AZ44:AZ46"/>
    <mergeCell ref="B41:D43"/>
    <mergeCell ref="AK41:AK43"/>
    <mergeCell ref="AO41:AO43"/>
    <mergeCell ref="AT41:AT43"/>
    <mergeCell ref="AP41:AP43"/>
    <mergeCell ref="AL41:AL43"/>
    <mergeCell ref="AR41:AR43"/>
    <mergeCell ref="AQ41:AQ43"/>
    <mergeCell ref="AS41:AS43"/>
    <mergeCell ref="AN41:AN43"/>
    <mergeCell ref="AU41:AU43"/>
    <mergeCell ref="AX41:AX43"/>
    <mergeCell ref="AV44:AV46"/>
    <mergeCell ref="AU44:AU46"/>
    <mergeCell ref="AX44:AX46"/>
    <mergeCell ref="AW44:AW46"/>
    <mergeCell ref="AW41:AW43"/>
    <mergeCell ref="AY41:AY43"/>
    <mergeCell ref="AZ41:AZ43"/>
    <mergeCell ref="AV41:AV43"/>
    <mergeCell ref="B44:D46"/>
    <mergeCell ref="AK44:AK46"/>
    <mergeCell ref="AO38:AO40"/>
    <mergeCell ref="AT38:AT40"/>
    <mergeCell ref="AP38:AP40"/>
    <mergeCell ref="AM35:AM37"/>
    <mergeCell ref="AL38:AL40"/>
    <mergeCell ref="AR38:AR40"/>
    <mergeCell ref="AQ38:AQ40"/>
    <mergeCell ref="AM38:AM40"/>
    <mergeCell ref="AS38:AS40"/>
    <mergeCell ref="AN38:AN40"/>
    <mergeCell ref="AY38:AY40"/>
    <mergeCell ref="AZ38:AZ40"/>
    <mergeCell ref="B35:D37"/>
    <mergeCell ref="AK35:AK37"/>
    <mergeCell ref="AO35:AO37"/>
    <mergeCell ref="AT35:AT37"/>
    <mergeCell ref="AP35:AP37"/>
    <mergeCell ref="AL35:AL37"/>
    <mergeCell ref="AR35:AR37"/>
    <mergeCell ref="AQ35:AQ37"/>
    <mergeCell ref="AS35:AS37"/>
    <mergeCell ref="AN35:AN37"/>
    <mergeCell ref="AU35:AU37"/>
    <mergeCell ref="AX35:AX37"/>
    <mergeCell ref="AV38:AV40"/>
    <mergeCell ref="AU38:AU40"/>
    <mergeCell ref="AX38:AX40"/>
    <mergeCell ref="AW38:AW40"/>
    <mergeCell ref="AW35:AW37"/>
    <mergeCell ref="AY35:AY37"/>
    <mergeCell ref="AZ35:AZ37"/>
    <mergeCell ref="AV35:AV37"/>
    <mergeCell ref="B38:D40"/>
    <mergeCell ref="AK38:AK40"/>
    <mergeCell ref="AO32:AO34"/>
    <mergeCell ref="AT32:AT34"/>
    <mergeCell ref="AP32:AP34"/>
    <mergeCell ref="AM29:AM31"/>
    <mergeCell ref="AL32:AL34"/>
    <mergeCell ref="AR32:AR34"/>
    <mergeCell ref="AQ32:AQ34"/>
    <mergeCell ref="AM32:AM34"/>
    <mergeCell ref="AS32:AS34"/>
    <mergeCell ref="AN32:AN34"/>
    <mergeCell ref="AY32:AY34"/>
    <mergeCell ref="AZ32:AZ34"/>
    <mergeCell ref="B29:D31"/>
    <mergeCell ref="AK29:AK31"/>
    <mergeCell ref="AO29:AO31"/>
    <mergeCell ref="AT29:AT31"/>
    <mergeCell ref="AP29:AP31"/>
    <mergeCell ref="AL29:AL31"/>
    <mergeCell ref="AR29:AR31"/>
    <mergeCell ref="AQ29:AQ31"/>
    <mergeCell ref="AS29:AS31"/>
    <mergeCell ref="AN29:AN31"/>
    <mergeCell ref="AU29:AU31"/>
    <mergeCell ref="AX29:AX31"/>
    <mergeCell ref="AV32:AV34"/>
    <mergeCell ref="AU32:AU34"/>
    <mergeCell ref="AX32:AX34"/>
    <mergeCell ref="AW32:AW34"/>
    <mergeCell ref="AW29:AW31"/>
    <mergeCell ref="AY29:AY31"/>
    <mergeCell ref="AZ29:AZ31"/>
    <mergeCell ref="AV29:AV31"/>
    <mergeCell ref="B32:D34"/>
    <mergeCell ref="AK32:AK34"/>
    <mergeCell ref="AO26:AO28"/>
    <mergeCell ref="AT26:AT28"/>
    <mergeCell ref="AP26:AP28"/>
    <mergeCell ref="AM23:AM25"/>
    <mergeCell ref="AL26:AL28"/>
    <mergeCell ref="AR26:AR28"/>
    <mergeCell ref="AQ26:AQ28"/>
    <mergeCell ref="AM26:AM28"/>
    <mergeCell ref="AS26:AS28"/>
    <mergeCell ref="AN26:AN28"/>
    <mergeCell ref="AY26:AY28"/>
    <mergeCell ref="AZ26:AZ28"/>
    <mergeCell ref="B23:D25"/>
    <mergeCell ref="AK23:AK25"/>
    <mergeCell ref="AO23:AO25"/>
    <mergeCell ref="AT23:AT25"/>
    <mergeCell ref="AP23:AP25"/>
    <mergeCell ref="AL23:AL25"/>
    <mergeCell ref="AR23:AR25"/>
    <mergeCell ref="AQ23:AQ25"/>
    <mergeCell ref="AS23:AS25"/>
    <mergeCell ref="AN23:AN25"/>
    <mergeCell ref="AU23:AU25"/>
    <mergeCell ref="AX23:AX25"/>
    <mergeCell ref="AV26:AV28"/>
    <mergeCell ref="AU26:AU28"/>
    <mergeCell ref="AX26:AX28"/>
    <mergeCell ref="AW26:AW28"/>
    <mergeCell ref="AW23:AW25"/>
    <mergeCell ref="AY23:AY25"/>
    <mergeCell ref="AZ23:AZ25"/>
    <mergeCell ref="AV23:AV25"/>
    <mergeCell ref="B26:D28"/>
    <mergeCell ref="AK26:AK28"/>
    <mergeCell ref="AY20:AY22"/>
    <mergeCell ref="AZ20:AZ22"/>
    <mergeCell ref="X9:Y9"/>
    <mergeCell ref="AH8:AI8"/>
    <mergeCell ref="AO11:AO19"/>
    <mergeCell ref="AT11:AT19"/>
    <mergeCell ref="AU11:AU19"/>
    <mergeCell ref="AV20:AV22"/>
    <mergeCell ref="AU20:AU22"/>
    <mergeCell ref="AX20:AX22"/>
    <mergeCell ref="AW20:AW22"/>
    <mergeCell ref="AP11:AP19"/>
    <mergeCell ref="AL11:AL19"/>
    <mergeCell ref="AR11:AR19"/>
    <mergeCell ref="AK20:AK22"/>
    <mergeCell ref="AO20:AO22"/>
    <mergeCell ref="AT20:AT22"/>
    <mergeCell ref="AP20:AP22"/>
    <mergeCell ref="AL20:AL22"/>
    <mergeCell ref="AR20:AR22"/>
    <mergeCell ref="AQ20:AQ22"/>
    <mergeCell ref="AM20:AM22"/>
    <mergeCell ref="AS20:AS22"/>
    <mergeCell ref="AN20:AN22"/>
    <mergeCell ref="AY11:AY19"/>
    <mergeCell ref="R8:S8"/>
    <mergeCell ref="P3:Q3"/>
    <mergeCell ref="P4:Q4"/>
    <mergeCell ref="P5:Q5"/>
    <mergeCell ref="AQ11:AQ19"/>
    <mergeCell ref="AM11:AM19"/>
    <mergeCell ref="AS11:AS19"/>
    <mergeCell ref="AN11:AN19"/>
    <mergeCell ref="AU2:AZ3"/>
    <mergeCell ref="AU9:AZ10"/>
    <mergeCell ref="X2:Y2"/>
    <mergeCell ref="AH2:AI2"/>
    <mergeCell ref="P2:Q2"/>
    <mergeCell ref="R2:S2"/>
    <mergeCell ref="AZ11:AZ19"/>
    <mergeCell ref="AU4:AV4"/>
    <mergeCell ref="X3:Y3"/>
    <mergeCell ref="AH3:AI3"/>
    <mergeCell ref="AU5:AV5"/>
    <mergeCell ref="X5:Y5"/>
    <mergeCell ref="R3:S3"/>
    <mergeCell ref="R4:S4"/>
    <mergeCell ref="AW11:AW19"/>
    <mergeCell ref="AX11:AX19"/>
    <mergeCell ref="AK8:AT9"/>
    <mergeCell ref="AH6:AI6"/>
    <mergeCell ref="AL10:AT10"/>
    <mergeCell ref="AV11:AV19"/>
    <mergeCell ref="N2:O2"/>
    <mergeCell ref="AU6:AV6"/>
    <mergeCell ref="J9:K10"/>
    <mergeCell ref="L9:M9"/>
    <mergeCell ref="L10:M10"/>
    <mergeCell ref="P6:Q6"/>
    <mergeCell ref="P7:Q7"/>
    <mergeCell ref="P8:Q8"/>
    <mergeCell ref="AH4:AI4"/>
    <mergeCell ref="N9:O9"/>
    <mergeCell ref="P9:Q9"/>
    <mergeCell ref="R9:S9"/>
    <mergeCell ref="N10:O10"/>
    <mergeCell ref="P10:Q10"/>
    <mergeCell ref="R10:S10"/>
    <mergeCell ref="R7:S7"/>
    <mergeCell ref="X7:Y7"/>
    <mergeCell ref="AH5:AI5"/>
    <mergeCell ref="X10:Y10"/>
    <mergeCell ref="R5:S5"/>
    <mergeCell ref="R6:S6"/>
    <mergeCell ref="L2:M2"/>
    <mergeCell ref="B2:C2"/>
    <mergeCell ref="N5:O5"/>
    <mergeCell ref="N6:O6"/>
    <mergeCell ref="N7:O7"/>
    <mergeCell ref="N8:O8"/>
    <mergeCell ref="J3:M3"/>
    <mergeCell ref="J4:M4"/>
    <mergeCell ref="J6:M6"/>
    <mergeCell ref="J5:M5"/>
    <mergeCell ref="J7:M7"/>
    <mergeCell ref="J8:M8"/>
    <mergeCell ref="N3:O3"/>
    <mergeCell ref="N4:O4"/>
    <mergeCell ref="F3:H9"/>
    <mergeCell ref="AH10:AI10"/>
    <mergeCell ref="D2:H2"/>
    <mergeCell ref="J64:K65"/>
    <mergeCell ref="L64:M64"/>
    <mergeCell ref="N64:O64"/>
    <mergeCell ref="P64:Q64"/>
    <mergeCell ref="R64:S64"/>
    <mergeCell ref="L65:M65"/>
    <mergeCell ref="N65:O65"/>
    <mergeCell ref="P65:Q65"/>
    <mergeCell ref="R65:S65"/>
    <mergeCell ref="J58:M58"/>
    <mergeCell ref="N58:O58"/>
    <mergeCell ref="P58:Q58"/>
    <mergeCell ref="R58:S58"/>
    <mergeCell ref="B19:D19"/>
    <mergeCell ref="B20:D22"/>
    <mergeCell ref="B53:D55"/>
    <mergeCell ref="R60:S60"/>
    <mergeCell ref="J61:M61"/>
    <mergeCell ref="N61:O61"/>
    <mergeCell ref="P61:Q61"/>
    <mergeCell ref="R61:S61"/>
    <mergeCell ref="J2:K2"/>
    <mergeCell ref="P57:Q57"/>
    <mergeCell ref="R62:S62"/>
    <mergeCell ref="J63:M63"/>
    <mergeCell ref="N63:O63"/>
    <mergeCell ref="P63:Q63"/>
    <mergeCell ref="R63:S63"/>
    <mergeCell ref="J59:M59"/>
    <mergeCell ref="N59:O59"/>
    <mergeCell ref="P59:Q59"/>
    <mergeCell ref="R59:S59"/>
    <mergeCell ref="J60:M60"/>
    <mergeCell ref="J57:K57"/>
    <mergeCell ref="L57:M57"/>
    <mergeCell ref="N57:O57"/>
    <mergeCell ref="J62:M62"/>
    <mergeCell ref="N62:O62"/>
    <mergeCell ref="P62:Q62"/>
    <mergeCell ref="N60:O60"/>
    <mergeCell ref="P60:Q60"/>
    <mergeCell ref="R57:S57"/>
  </mergeCells>
  <conditionalFormatting sqref="A20">
    <cfRule type="cellIs" dxfId="17" priority="18" stopIfTrue="1" operator="equal">
      <formula>"t"</formula>
    </cfRule>
  </conditionalFormatting>
  <conditionalFormatting sqref="E48:AI48 E54:AI54 E42:AI42 E27:AI27 E39:AI39 E30:AI30 E36:AI36 E51:AI51 E45:AI45 E24:AI24 E33:AI33 E21:O21 Q21:AI21">
    <cfRule type="cellIs" dxfId="16" priority="1" stopIfTrue="1" operator="equal">
      <formula>"a"</formula>
    </cfRule>
    <cfRule type="cellIs" dxfId="15" priority="2" stopIfTrue="1" operator="equal">
      <formula>"b"</formula>
    </cfRule>
    <cfRule type="cellIs" dxfId="14" priority="3" stopIfTrue="1" operator="equal">
      <formula>"c"</formula>
    </cfRule>
    <cfRule type="cellIs" dxfId="13" priority="4" stopIfTrue="1" operator="equal">
      <formula>"s"</formula>
    </cfRule>
    <cfRule type="cellIs" dxfId="12" priority="5" stopIfTrue="1" operator="equal">
      <formula>"h"</formula>
    </cfRule>
    <cfRule type="cellIs" dxfId="11" priority="6" stopIfTrue="1" operator="between">
      <formula>0.5</formula>
      <formula>22.5</formula>
    </cfRule>
    <cfRule type="cellIs" dxfId="10" priority="7" stopIfTrue="1" operator="between">
      <formula>-0.5</formula>
      <formula>-7.5</formula>
    </cfRule>
    <cfRule type="cellIs" dxfId="9" priority="8" stopIfTrue="1" operator="equal">
      <formula>"u"</formula>
    </cfRule>
    <cfRule type="cellIs" dxfId="8" priority="9" stopIfTrue="1" operator="equal">
      <formula>"x"</formula>
    </cfRule>
    <cfRule type="cellIs" dxfId="7" priority="10" operator="equal">
      <formula>"t"</formula>
    </cfRule>
    <cfRule type="cellIs" dxfId="6" priority="11" stopIfTrue="1" operator="equal">
      <formula>"z"</formula>
    </cfRule>
    <cfRule type="cellIs" dxfId="5" priority="12" stopIfTrue="1" operator="equal">
      <formula>"p"</formula>
    </cfRule>
    <cfRule type="cellIs" dxfId="4" priority="13" stopIfTrue="1" operator="equal">
      <formula>"g"</formula>
    </cfRule>
    <cfRule type="cellIs" dxfId="3" priority="14" stopIfTrue="1" operator="equal">
      <formula>"f"</formula>
    </cfRule>
    <cfRule type="cellIs" dxfId="2" priority="15" stopIfTrue="1" operator="equal">
      <formula>"r"</formula>
    </cfRule>
    <cfRule type="cellIs" dxfId="1" priority="16" stopIfTrue="1" operator="equal">
      <formula>"e"</formula>
    </cfRule>
    <cfRule type="cellIs" dxfId="0" priority="17" stopIfTrue="1" operator="equal">
      <formula>"k"</formula>
    </cfRule>
  </conditionalFormatting>
  <printOptions horizontalCentered="1" verticalCentered="1"/>
  <pageMargins left="0" right="0" top="0" bottom="0" header="0" footer="0"/>
  <pageSetup paperSize="9"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2017 ploeg 1</vt:lpstr>
      <vt:lpstr>'2017 ploeg 1'!Afdrukbereik</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Jan Schelling</cp:lastModifiedBy>
  <cp:lastPrinted>2016-08-12T11:28:27Z</cp:lastPrinted>
  <dcterms:created xsi:type="dcterms:W3CDTF">2016-06-11T16:41:42Z</dcterms:created>
  <dcterms:modified xsi:type="dcterms:W3CDTF">2016-10-09T10:13:18Z</dcterms:modified>
</cp:coreProperties>
</file>