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ns\Desktop\bewerkingen\Werkdocument\"/>
    </mc:Choice>
  </mc:AlternateContent>
  <bookViews>
    <workbookView xWindow="120" yWindow="15" windowWidth="4740" windowHeight="3330" tabRatio="703" activeTab="4"/>
  </bookViews>
  <sheets>
    <sheet name="KPI Dashboard" sheetId="4" r:id="rId1"/>
    <sheet name="My Configuration Page" sheetId="8" r:id="rId2"/>
    <sheet name="My Calculations Page" sheetId="9" state="hidden" r:id="rId3"/>
    <sheet name="My Database Page" sheetId="5" state="hidden" r:id="rId4"/>
    <sheet name="Dashboard Page" sheetId="10" r:id="rId5"/>
    <sheet name="Dashboard Conf Page" sheetId="11" r:id="rId6"/>
    <sheet name="Dashboard Calculations " sheetId="12" state="hidden" r:id="rId7"/>
    <sheet name="My Dropdown List Page" sheetId="6" state="hidden" r:id="rId8"/>
  </sheets>
  <definedNames>
    <definedName name="_xlnm.Print_Area" localSheetId="5">'Dashboard Conf Page'!$C$5:$X$77</definedName>
    <definedName name="_xlnm.Print_Area" localSheetId="4">'Dashboard Page'!$A$2:$V$154</definedName>
    <definedName name="_xlnm.Print_Area" localSheetId="0">'KPI Dashboard'!$A$1:$AD$198</definedName>
  </definedNames>
  <calcPr calcId="162913"/>
</workbook>
</file>

<file path=xl/calcChain.xml><?xml version="1.0" encoding="utf-8"?>
<calcChain xmlns="http://schemas.openxmlformats.org/spreadsheetml/2006/main">
  <c r="N85" i="12" l="1"/>
  <c r="E85" i="12"/>
  <c r="N69" i="12"/>
  <c r="E69" i="12"/>
  <c r="N54" i="12"/>
  <c r="E54" i="12"/>
  <c r="N39" i="12"/>
  <c r="E39" i="12"/>
  <c r="N24" i="12"/>
  <c r="E24" i="12"/>
  <c r="W10" i="12"/>
  <c r="N10" i="12"/>
  <c r="E10" i="12"/>
  <c r="E123" i="12" l="1"/>
  <c r="E120" i="12"/>
  <c r="R4" i="11" s="1"/>
  <c r="E119" i="12"/>
  <c r="F216" i="12" s="1"/>
  <c r="W84" i="12"/>
  <c r="N84" i="12"/>
  <c r="E84" i="12"/>
  <c r="N83" i="12"/>
  <c r="E83" i="12"/>
  <c r="W68" i="12"/>
  <c r="N68" i="12"/>
  <c r="E68" i="12"/>
  <c r="W67" i="12"/>
  <c r="N67" i="12"/>
  <c r="E67" i="12"/>
  <c r="W53" i="12"/>
  <c r="N53" i="12"/>
  <c r="E53" i="12"/>
  <c r="W52" i="12"/>
  <c r="N52" i="12"/>
  <c r="E52" i="12"/>
  <c r="W38" i="12"/>
  <c r="N38" i="12"/>
  <c r="E38" i="12"/>
  <c r="W37" i="12"/>
  <c r="N37" i="12"/>
  <c r="E37" i="12"/>
  <c r="W23" i="12"/>
  <c r="N23" i="12"/>
  <c r="E23" i="12"/>
  <c r="W22" i="12"/>
  <c r="N22" i="12"/>
  <c r="E22" i="12"/>
  <c r="W9" i="12"/>
  <c r="N9" i="12"/>
  <c r="E9" i="12"/>
  <c r="W8" i="12"/>
  <c r="N8" i="12"/>
  <c r="E8" i="12"/>
  <c r="W85" i="12"/>
  <c r="W54" i="12"/>
  <c r="W39" i="12"/>
  <c r="W24" i="12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W43" i="12" l="1"/>
  <c r="W42" i="12"/>
  <c r="W41" i="12"/>
  <c r="W40" i="12"/>
  <c r="W73" i="12"/>
  <c r="W72" i="12"/>
  <c r="W70" i="12"/>
  <c r="W71" i="12"/>
  <c r="W28" i="12"/>
  <c r="W25" i="12"/>
  <c r="W26" i="12"/>
  <c r="W27" i="12"/>
  <c r="W58" i="12"/>
  <c r="W57" i="12"/>
  <c r="W56" i="12"/>
  <c r="W55" i="12"/>
  <c r="W69" i="12"/>
  <c r="N72" i="12"/>
  <c r="E87" i="12"/>
  <c r="E143" i="12"/>
  <c r="E11" i="12"/>
  <c r="F155" i="12"/>
  <c r="E132" i="12"/>
  <c r="F10" i="12"/>
  <c r="F132" i="12"/>
  <c r="F167" i="12"/>
  <c r="E14" i="12"/>
  <c r="F143" i="12"/>
  <c r="E168" i="12"/>
  <c r="E179" i="12"/>
  <c r="F191" i="12"/>
  <c r="E131" i="12"/>
  <c r="E192" i="12"/>
  <c r="F179" i="12"/>
  <c r="N43" i="12"/>
  <c r="E27" i="12"/>
  <c r="F131" i="12"/>
  <c r="E196" i="12"/>
  <c r="Y22" i="12"/>
  <c r="Y24" i="12" s="1"/>
  <c r="E56" i="12"/>
  <c r="F192" i="12"/>
  <c r="F39" i="12"/>
  <c r="I38" i="12" s="1"/>
  <c r="N42" i="12"/>
  <c r="E203" i="12"/>
  <c r="E12" i="12"/>
  <c r="O24" i="12"/>
  <c r="Q23" i="12" s="1"/>
  <c r="E156" i="12"/>
  <c r="F203" i="12"/>
  <c r="F156" i="12"/>
  <c r="F204" i="12"/>
  <c r="N73" i="12"/>
  <c r="E167" i="12"/>
  <c r="E215" i="12"/>
  <c r="E136" i="12"/>
  <c r="F168" i="12"/>
  <c r="E204" i="12"/>
  <c r="E144" i="12"/>
  <c r="E180" i="12"/>
  <c r="F215" i="12"/>
  <c r="F144" i="12"/>
  <c r="F180" i="12"/>
  <c r="E216" i="12"/>
  <c r="E155" i="12"/>
  <c r="E191" i="12"/>
  <c r="N86" i="12"/>
  <c r="N55" i="12"/>
  <c r="N89" i="12"/>
  <c r="N58" i="12"/>
  <c r="N88" i="12"/>
  <c r="N57" i="12"/>
  <c r="N12" i="12"/>
  <c r="N13" i="12"/>
  <c r="N14" i="12"/>
  <c r="E70" i="12"/>
  <c r="E42" i="12"/>
  <c r="E40" i="12"/>
  <c r="O54" i="12"/>
  <c r="E43" i="12"/>
  <c r="E72" i="12"/>
  <c r="N56" i="12"/>
  <c r="N87" i="12"/>
  <c r="W83" i="12"/>
  <c r="N11" i="12"/>
  <c r="E73" i="12"/>
  <c r="F225" i="12"/>
  <c r="F219" i="12"/>
  <c r="F213" i="12"/>
  <c r="F207" i="12"/>
  <c r="F201" i="12"/>
  <c r="F195" i="12"/>
  <c r="F189" i="12"/>
  <c r="F183" i="12"/>
  <c r="F177" i="12"/>
  <c r="F171" i="12"/>
  <c r="F165" i="12"/>
  <c r="F159" i="12"/>
  <c r="F153" i="12"/>
  <c r="F147" i="12"/>
  <c r="F141" i="12"/>
  <c r="F135" i="12"/>
  <c r="F129" i="12"/>
  <c r="E225" i="12"/>
  <c r="E219" i="12"/>
  <c r="E213" i="12"/>
  <c r="E207" i="12"/>
  <c r="E201" i="12"/>
  <c r="E195" i="12"/>
  <c r="E189" i="12"/>
  <c r="E183" i="12"/>
  <c r="E177" i="12"/>
  <c r="E171" i="12"/>
  <c r="E165" i="12"/>
  <c r="E159" i="12"/>
  <c r="E153" i="12"/>
  <c r="E147" i="12"/>
  <c r="E141" i="12"/>
  <c r="E135" i="12"/>
  <c r="E129" i="12"/>
  <c r="F224" i="12"/>
  <c r="F218" i="12"/>
  <c r="F212" i="12"/>
  <c r="F206" i="12"/>
  <c r="F200" i="12"/>
  <c r="F194" i="12"/>
  <c r="F188" i="12"/>
  <c r="F182" i="12"/>
  <c r="F176" i="12"/>
  <c r="F170" i="12"/>
  <c r="F164" i="12"/>
  <c r="F158" i="12"/>
  <c r="F152" i="12"/>
  <c r="F146" i="12"/>
  <c r="F140" i="12"/>
  <c r="F128" i="12"/>
  <c r="E223" i="12"/>
  <c r="E205" i="12"/>
  <c r="E199" i="12"/>
  <c r="E193" i="12"/>
  <c r="E187" i="12"/>
  <c r="E181" i="12"/>
  <c r="E175" i="12"/>
  <c r="E169" i="12"/>
  <c r="E163" i="12"/>
  <c r="E157" i="12"/>
  <c r="E151" i="12"/>
  <c r="E145" i="12"/>
  <c r="E139" i="12"/>
  <c r="E133" i="12"/>
  <c r="E127" i="12"/>
  <c r="F134" i="12"/>
  <c r="E224" i="12"/>
  <c r="E218" i="12"/>
  <c r="E212" i="12"/>
  <c r="E206" i="12"/>
  <c r="E200" i="12"/>
  <c r="E194" i="12"/>
  <c r="E188" i="12"/>
  <c r="E182" i="12"/>
  <c r="E176" i="12"/>
  <c r="E170" i="12"/>
  <c r="E164" i="12"/>
  <c r="E158" i="12"/>
  <c r="E152" i="12"/>
  <c r="E146" i="12"/>
  <c r="E140" i="12"/>
  <c r="E134" i="12"/>
  <c r="F69" i="12" s="1"/>
  <c r="E128" i="12"/>
  <c r="E217" i="12"/>
  <c r="F223" i="12"/>
  <c r="F217" i="12"/>
  <c r="F211" i="12"/>
  <c r="F205" i="12"/>
  <c r="F199" i="12"/>
  <c r="F193" i="12"/>
  <c r="F187" i="12"/>
  <c r="F181" i="12"/>
  <c r="F175" i="12"/>
  <c r="F169" i="12"/>
  <c r="F163" i="12"/>
  <c r="F157" i="12"/>
  <c r="F151" i="12"/>
  <c r="F145" i="12"/>
  <c r="F139" i="12"/>
  <c r="F133" i="12"/>
  <c r="F127" i="12"/>
  <c r="E211" i="12"/>
  <c r="E148" i="12"/>
  <c r="E160" i="12"/>
  <c r="E172" i="12"/>
  <c r="E184" i="12"/>
  <c r="E220" i="12"/>
  <c r="W11" i="12"/>
  <c r="W12" i="12"/>
  <c r="F136" i="12"/>
  <c r="F148" i="12"/>
  <c r="F160" i="12"/>
  <c r="F172" i="12"/>
  <c r="F184" i="12"/>
  <c r="F196" i="12"/>
  <c r="F220" i="12"/>
  <c r="E13" i="12"/>
  <c r="E137" i="12"/>
  <c r="E149" i="12"/>
  <c r="E161" i="12"/>
  <c r="E173" i="12"/>
  <c r="E185" i="12"/>
  <c r="E221" i="12"/>
  <c r="F54" i="12"/>
  <c r="F24" i="12"/>
  <c r="O39" i="12"/>
  <c r="O10" i="12"/>
  <c r="Y37" i="12"/>
  <c r="Y8" i="12"/>
  <c r="F137" i="12"/>
  <c r="F149" i="12"/>
  <c r="F161" i="12"/>
  <c r="F173" i="12"/>
  <c r="F185" i="12"/>
  <c r="F197" i="12"/>
  <c r="F209" i="12"/>
  <c r="F221" i="12"/>
  <c r="N25" i="12"/>
  <c r="N28" i="12"/>
  <c r="N27" i="12"/>
  <c r="N71" i="12"/>
  <c r="N41" i="12"/>
  <c r="N26" i="12"/>
  <c r="E89" i="12"/>
  <c r="E58" i="12"/>
  <c r="E88" i="12"/>
  <c r="E57" i="12"/>
  <c r="E86" i="12"/>
  <c r="E55" i="12"/>
  <c r="E130" i="12"/>
  <c r="E142" i="12"/>
  <c r="E154" i="12"/>
  <c r="E166" i="12"/>
  <c r="E178" i="12"/>
  <c r="E190" i="12"/>
  <c r="E202" i="12"/>
  <c r="E214" i="12"/>
  <c r="W14" i="12"/>
  <c r="N70" i="12"/>
  <c r="F130" i="12"/>
  <c r="F142" i="12"/>
  <c r="F154" i="12"/>
  <c r="F166" i="12"/>
  <c r="F178" i="12"/>
  <c r="F190" i="12"/>
  <c r="F202" i="12"/>
  <c r="F214" i="12"/>
  <c r="E197" i="12"/>
  <c r="W13" i="12"/>
  <c r="E71" i="12"/>
  <c r="Y52" i="12"/>
  <c r="E126" i="12"/>
  <c r="E138" i="12"/>
  <c r="E150" i="12"/>
  <c r="E162" i="12"/>
  <c r="E174" i="12"/>
  <c r="E186" i="12"/>
  <c r="E198" i="12"/>
  <c r="E210" i="12"/>
  <c r="E222" i="12"/>
  <c r="E208" i="12"/>
  <c r="F208" i="12"/>
  <c r="E28" i="12"/>
  <c r="E25" i="12"/>
  <c r="E209" i="12"/>
  <c r="E26" i="12"/>
  <c r="N40" i="12"/>
  <c r="F126" i="12"/>
  <c r="F138" i="12"/>
  <c r="F150" i="12"/>
  <c r="F162" i="12"/>
  <c r="F174" i="12"/>
  <c r="F186" i="12"/>
  <c r="F198" i="12"/>
  <c r="F210" i="12"/>
  <c r="F222" i="12"/>
  <c r="E41" i="12"/>
  <c r="D115" i="9"/>
  <c r="AP9" i="5"/>
  <c r="AL9" i="5"/>
  <c r="AM9" i="5"/>
  <c r="AN9" i="5"/>
  <c r="AO9" i="5"/>
  <c r="AQ9" i="5"/>
  <c r="AL10" i="5"/>
  <c r="AM10" i="5"/>
  <c r="AN10" i="5"/>
  <c r="AO10" i="5"/>
  <c r="AQ10" i="5"/>
  <c r="AL11" i="5"/>
  <c r="AM11" i="5"/>
  <c r="AN11" i="5"/>
  <c r="AO11" i="5"/>
  <c r="AQ11" i="5"/>
  <c r="AL12" i="5"/>
  <c r="AM12" i="5"/>
  <c r="AN12" i="5"/>
  <c r="AO12" i="5"/>
  <c r="AQ12" i="5"/>
  <c r="AL13" i="5"/>
  <c r="AM13" i="5"/>
  <c r="AN13" i="5"/>
  <c r="AO13" i="5"/>
  <c r="AQ13" i="5"/>
  <c r="AL14" i="5"/>
  <c r="AM14" i="5"/>
  <c r="AN14" i="5"/>
  <c r="AO14" i="5"/>
  <c r="AQ14" i="5"/>
  <c r="AL15" i="5"/>
  <c r="AM15" i="5"/>
  <c r="AN15" i="5"/>
  <c r="AO15" i="5"/>
  <c r="AQ15" i="5"/>
  <c r="AL16" i="5"/>
  <c r="AM16" i="5"/>
  <c r="AN16" i="5"/>
  <c r="AO16" i="5"/>
  <c r="AQ16" i="5"/>
  <c r="AL17" i="5"/>
  <c r="AM17" i="5"/>
  <c r="AN17" i="5"/>
  <c r="AO17" i="5"/>
  <c r="AQ17" i="5"/>
  <c r="AL18" i="5"/>
  <c r="AM18" i="5"/>
  <c r="AN18" i="5"/>
  <c r="AO18" i="5"/>
  <c r="AQ18" i="5"/>
  <c r="AL19" i="5"/>
  <c r="AM19" i="5"/>
  <c r="AN19" i="5"/>
  <c r="AO19" i="5"/>
  <c r="AQ19" i="5"/>
  <c r="AL20" i="5"/>
  <c r="AM20" i="5"/>
  <c r="AN20" i="5"/>
  <c r="AO20" i="5"/>
  <c r="AQ20" i="5"/>
  <c r="AL21" i="5"/>
  <c r="AM21" i="5"/>
  <c r="AN21" i="5"/>
  <c r="AO21" i="5"/>
  <c r="AQ21" i="5"/>
  <c r="AL22" i="5"/>
  <c r="AM22" i="5"/>
  <c r="AN22" i="5"/>
  <c r="AO22" i="5"/>
  <c r="AQ22" i="5"/>
  <c r="AL23" i="5"/>
  <c r="AM23" i="5"/>
  <c r="AN23" i="5"/>
  <c r="AO23" i="5"/>
  <c r="AQ23" i="5"/>
  <c r="AL24" i="5"/>
  <c r="AM24" i="5"/>
  <c r="AN24" i="5"/>
  <c r="AO24" i="5"/>
  <c r="AQ24" i="5"/>
  <c r="AL25" i="5"/>
  <c r="AM25" i="5"/>
  <c r="AN25" i="5"/>
  <c r="AO25" i="5"/>
  <c r="AQ25" i="5"/>
  <c r="AL26" i="5"/>
  <c r="AM26" i="5"/>
  <c r="AN26" i="5"/>
  <c r="AO26" i="5"/>
  <c r="AQ26" i="5"/>
  <c r="AQ8" i="5"/>
  <c r="AP8" i="5"/>
  <c r="AO8" i="5"/>
  <c r="AN8" i="5"/>
  <c r="AM8" i="5"/>
  <c r="AL8" i="5"/>
  <c r="AG9" i="5"/>
  <c r="AG10" i="5"/>
  <c r="AG11" i="5"/>
  <c r="AG12" i="5"/>
  <c r="AG13" i="5"/>
  <c r="AG14" i="5"/>
  <c r="AG15" i="5"/>
  <c r="AG16" i="5"/>
  <c r="AG17" i="5"/>
  <c r="AG18" i="5"/>
  <c r="AG19" i="5"/>
  <c r="AG20" i="5"/>
  <c r="AG21" i="5"/>
  <c r="AG22" i="5"/>
  <c r="AG23" i="5"/>
  <c r="AG24" i="5"/>
  <c r="AG25" i="5"/>
  <c r="AG26" i="5"/>
  <c r="AG8" i="5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8" i="5"/>
  <c r="AH26" i="5"/>
  <c r="AF26" i="5"/>
  <c r="AE26" i="5"/>
  <c r="AC26" i="5"/>
  <c r="AH25" i="5"/>
  <c r="AF25" i="5"/>
  <c r="AE25" i="5"/>
  <c r="AC25" i="5"/>
  <c r="AH24" i="5"/>
  <c r="AF24" i="5"/>
  <c r="AE24" i="5"/>
  <c r="AC24" i="5"/>
  <c r="AH23" i="5"/>
  <c r="AF23" i="5"/>
  <c r="AE23" i="5"/>
  <c r="AC23" i="5"/>
  <c r="AH22" i="5"/>
  <c r="AF22" i="5"/>
  <c r="AE22" i="5"/>
  <c r="AC22" i="5"/>
  <c r="AH21" i="5"/>
  <c r="AF21" i="5"/>
  <c r="AE21" i="5"/>
  <c r="AC21" i="5"/>
  <c r="AH20" i="5"/>
  <c r="AF20" i="5"/>
  <c r="AE20" i="5"/>
  <c r="AC20" i="5"/>
  <c r="AH19" i="5"/>
  <c r="AF19" i="5"/>
  <c r="AE19" i="5"/>
  <c r="AC19" i="5"/>
  <c r="AH18" i="5"/>
  <c r="AF18" i="5"/>
  <c r="AE18" i="5"/>
  <c r="AC18" i="5"/>
  <c r="AH17" i="5"/>
  <c r="AF17" i="5"/>
  <c r="AE17" i="5"/>
  <c r="AC17" i="5"/>
  <c r="AH16" i="5"/>
  <c r="AF16" i="5"/>
  <c r="AE16" i="5"/>
  <c r="AC16" i="5"/>
  <c r="AH15" i="5"/>
  <c r="AF15" i="5"/>
  <c r="AE15" i="5"/>
  <c r="AC15" i="5"/>
  <c r="AH14" i="5"/>
  <c r="AF14" i="5"/>
  <c r="AE14" i="5"/>
  <c r="AC14" i="5"/>
  <c r="AH13" i="5"/>
  <c r="AF13" i="5"/>
  <c r="AE13" i="5"/>
  <c r="AC13" i="5"/>
  <c r="AH12" i="5"/>
  <c r="AF12" i="5"/>
  <c r="AE12" i="5"/>
  <c r="AC12" i="5"/>
  <c r="AH11" i="5"/>
  <c r="AF11" i="5"/>
  <c r="AE11" i="5"/>
  <c r="AC11" i="5"/>
  <c r="AH10" i="5"/>
  <c r="AF10" i="5"/>
  <c r="AE10" i="5"/>
  <c r="AC10" i="5"/>
  <c r="AH9" i="5"/>
  <c r="AF9" i="5"/>
  <c r="AE9" i="5"/>
  <c r="AC9" i="5"/>
  <c r="AH8" i="5"/>
  <c r="AF8" i="5"/>
  <c r="AE8" i="5"/>
  <c r="AC8" i="5"/>
  <c r="W88" i="12" l="1"/>
  <c r="W89" i="12"/>
  <c r="W86" i="12"/>
  <c r="W87" i="12"/>
  <c r="I9" i="12"/>
  <c r="I10" i="12"/>
  <c r="H9" i="12"/>
  <c r="H8" i="12"/>
  <c r="H11" i="12" s="1"/>
  <c r="I8" i="12"/>
  <c r="I11" i="12" s="1"/>
  <c r="H10" i="12"/>
  <c r="Z22" i="12"/>
  <c r="H37" i="12"/>
  <c r="H40" i="12" s="1"/>
  <c r="R22" i="12"/>
  <c r="R25" i="12" s="1"/>
  <c r="Q24" i="12"/>
  <c r="R24" i="12"/>
  <c r="R23" i="12"/>
  <c r="Q22" i="12"/>
  <c r="Q25" i="12" s="1"/>
  <c r="H39" i="12"/>
  <c r="I37" i="12"/>
  <c r="I40" i="12" s="1"/>
  <c r="I39" i="12"/>
  <c r="H38" i="12"/>
  <c r="Q10" i="12"/>
  <c r="R10" i="12"/>
  <c r="R8" i="12"/>
  <c r="R11" i="12" s="1"/>
  <c r="Q8" i="12"/>
  <c r="Q11" i="12" s="1"/>
  <c r="Q9" i="12"/>
  <c r="R9" i="12"/>
  <c r="Y54" i="12"/>
  <c r="Z52" i="12"/>
  <c r="R39" i="12"/>
  <c r="Q39" i="12"/>
  <c r="R37" i="12"/>
  <c r="R40" i="12" s="1"/>
  <c r="Q37" i="12"/>
  <c r="Q40" i="12" s="1"/>
  <c r="R38" i="12"/>
  <c r="Q38" i="12"/>
  <c r="I22" i="12"/>
  <c r="I25" i="12" s="1"/>
  <c r="H22" i="12"/>
  <c r="H25" i="12" s="1"/>
  <c r="I23" i="12"/>
  <c r="H24" i="12"/>
  <c r="H23" i="12"/>
  <c r="I24" i="12"/>
  <c r="I52" i="12"/>
  <c r="I55" i="12" s="1"/>
  <c r="H52" i="12"/>
  <c r="H55" i="12" s="1"/>
  <c r="H53" i="12"/>
  <c r="I54" i="12"/>
  <c r="H54" i="12"/>
  <c r="I53" i="12"/>
  <c r="F85" i="12"/>
  <c r="O69" i="12"/>
  <c r="Y67" i="12"/>
  <c r="Y83" i="12"/>
  <c r="O85" i="12"/>
  <c r="E121" i="12"/>
  <c r="Z8" i="12"/>
  <c r="Y10" i="12"/>
  <c r="Z37" i="12"/>
  <c r="Y39" i="12"/>
  <c r="I68" i="12"/>
  <c r="H68" i="12"/>
  <c r="H69" i="12"/>
  <c r="I69" i="12"/>
  <c r="I67" i="12"/>
  <c r="I70" i="12" s="1"/>
  <c r="H67" i="12"/>
  <c r="H70" i="12" s="1"/>
  <c r="R52" i="12"/>
  <c r="R55" i="12" s="1"/>
  <c r="Q52" i="12"/>
  <c r="Q55" i="12" s="1"/>
  <c r="R53" i="12"/>
  <c r="Q53" i="12"/>
  <c r="R54" i="12"/>
  <c r="Q54" i="12"/>
  <c r="AP26" i="5"/>
  <c r="AP25" i="5"/>
  <c r="AP24" i="5"/>
  <c r="AP23" i="5"/>
  <c r="AP22" i="5"/>
  <c r="AP21" i="5"/>
  <c r="AP20" i="5"/>
  <c r="AP19" i="5"/>
  <c r="AP18" i="5"/>
  <c r="AP17" i="5"/>
  <c r="AP16" i="5"/>
  <c r="AP15" i="5"/>
  <c r="AP14" i="5"/>
  <c r="AP13" i="5"/>
  <c r="AP12" i="5"/>
  <c r="AP11" i="5"/>
  <c r="AP10" i="5"/>
  <c r="N53" i="9"/>
  <c r="X53" i="9"/>
  <c r="X52" i="9"/>
  <c r="N52" i="9"/>
  <c r="D53" i="9"/>
  <c r="D52" i="9"/>
  <c r="R83" i="12" l="1"/>
  <c r="R86" i="12" s="1"/>
  <c r="Q83" i="12"/>
  <c r="Q86" i="12" s="1"/>
  <c r="R84" i="12"/>
  <c r="Q84" i="12"/>
  <c r="R85" i="12"/>
  <c r="Q85" i="12"/>
  <c r="Y85" i="12"/>
  <c r="Z83" i="12"/>
  <c r="Z67" i="12"/>
  <c r="Y69" i="12"/>
  <c r="R69" i="12"/>
  <c r="Q69" i="12"/>
  <c r="R67" i="12"/>
  <c r="R70" i="12" s="1"/>
  <c r="Q67" i="12"/>
  <c r="Q70" i="12" s="1"/>
  <c r="R68" i="12"/>
  <c r="Q68" i="12"/>
  <c r="I83" i="12"/>
  <c r="I86" i="12" s="1"/>
  <c r="H83" i="12"/>
  <c r="H86" i="12" s="1"/>
  <c r="I85" i="12"/>
  <c r="H85" i="12"/>
  <c r="I84" i="12"/>
  <c r="H84" i="12"/>
  <c r="N58" i="9"/>
  <c r="N57" i="9"/>
  <c r="X57" i="9"/>
  <c r="X56" i="9"/>
  <c r="X58" i="9"/>
  <c r="X55" i="9"/>
  <c r="N56" i="9"/>
  <c r="N55" i="9"/>
  <c r="D57" i="9" l="1"/>
  <c r="D55" i="9"/>
  <c r="D58" i="9"/>
  <c r="D56" i="9"/>
  <c r="L9" i="5" l="1"/>
  <c r="M9" i="5"/>
  <c r="L10" i="5"/>
  <c r="M10" i="5"/>
  <c r="L11" i="5"/>
  <c r="M11" i="5"/>
  <c r="L12" i="5"/>
  <c r="M12" i="5"/>
  <c r="L13" i="5"/>
  <c r="M13" i="5"/>
  <c r="L14" i="5"/>
  <c r="M14" i="5"/>
  <c r="L15" i="5"/>
  <c r="M15" i="5"/>
  <c r="L16" i="5"/>
  <c r="M16" i="5"/>
  <c r="L17" i="5"/>
  <c r="M17" i="5"/>
  <c r="L18" i="5"/>
  <c r="M18" i="5"/>
  <c r="L19" i="5"/>
  <c r="M19" i="5"/>
  <c r="L20" i="5"/>
  <c r="M20" i="5"/>
  <c r="L21" i="5"/>
  <c r="M21" i="5"/>
  <c r="L22" i="5"/>
  <c r="M22" i="5"/>
  <c r="L23" i="5"/>
  <c r="M23" i="5"/>
  <c r="L24" i="5"/>
  <c r="M24" i="5"/>
  <c r="L25" i="5"/>
  <c r="M25" i="5"/>
  <c r="L26" i="5"/>
  <c r="M26" i="5"/>
  <c r="M8" i="5"/>
  <c r="L8" i="5"/>
  <c r="D124" i="9" l="1"/>
  <c r="D123" i="9"/>
  <c r="D120" i="9"/>
  <c r="D119" i="9"/>
  <c r="D116" i="9"/>
  <c r="X102" i="9"/>
  <c r="X101" i="9"/>
  <c r="X98" i="9"/>
  <c r="X97" i="9"/>
  <c r="X94" i="9"/>
  <c r="X93" i="9"/>
  <c r="N102" i="9"/>
  <c r="N101" i="9"/>
  <c r="N98" i="9"/>
  <c r="N97" i="9"/>
  <c r="N94" i="9"/>
  <c r="N93" i="9"/>
  <c r="D102" i="9"/>
  <c r="D101" i="9"/>
  <c r="D98" i="9"/>
  <c r="D97" i="9"/>
  <c r="D94" i="9"/>
  <c r="D93" i="9"/>
  <c r="X80" i="9"/>
  <c r="X79" i="9"/>
  <c r="X76" i="9"/>
  <c r="X75" i="9"/>
  <c r="X72" i="9"/>
  <c r="X71" i="9"/>
  <c r="N80" i="9"/>
  <c r="N79" i="9"/>
  <c r="N76" i="9"/>
  <c r="N75" i="9"/>
  <c r="N72" i="9"/>
  <c r="N71" i="9"/>
  <c r="D80" i="9"/>
  <c r="D79" i="9"/>
  <c r="D76" i="9"/>
  <c r="D75" i="9"/>
  <c r="D72" i="9"/>
  <c r="D71" i="9"/>
  <c r="X39" i="9"/>
  <c r="X38" i="9"/>
  <c r="X35" i="9"/>
  <c r="X34" i="9"/>
  <c r="X31" i="9"/>
  <c r="X30" i="9"/>
  <c r="N39" i="9"/>
  <c r="N38" i="9"/>
  <c r="N35" i="9"/>
  <c r="N34" i="9"/>
  <c r="N31" i="9"/>
  <c r="N30" i="9"/>
  <c r="D39" i="9"/>
  <c r="D38" i="9"/>
  <c r="D35" i="9"/>
  <c r="D34" i="9"/>
  <c r="D31" i="9"/>
  <c r="D30" i="9"/>
  <c r="X17" i="9"/>
  <c r="X16" i="9"/>
  <c r="X13" i="9"/>
  <c r="X12" i="9"/>
  <c r="X9" i="9"/>
  <c r="X8" i="9"/>
  <c r="N17" i="9"/>
  <c r="N16" i="9"/>
  <c r="N13" i="9"/>
  <c r="N12" i="9"/>
  <c r="N9" i="9"/>
  <c r="N8" i="9"/>
  <c r="D17" i="9"/>
  <c r="D16" i="9"/>
  <c r="D13" i="9"/>
  <c r="D12" i="9"/>
  <c r="D9" i="9"/>
  <c r="D8" i="9"/>
  <c r="S26" i="5" l="1"/>
  <c r="S25" i="5"/>
  <c r="S24" i="5"/>
  <c r="S22" i="5"/>
  <c r="S20" i="5"/>
  <c r="S18" i="5"/>
  <c r="S16" i="5"/>
  <c r="S14" i="5"/>
  <c r="S12" i="5"/>
  <c r="R25" i="5"/>
  <c r="R23" i="5"/>
  <c r="R21" i="5"/>
  <c r="R19" i="5"/>
  <c r="R17" i="5"/>
  <c r="R15" i="5"/>
  <c r="R13" i="5"/>
  <c r="Q26" i="5"/>
  <c r="Q24" i="5"/>
  <c r="Q22" i="5"/>
  <c r="Q20" i="5"/>
  <c r="Q18" i="5"/>
  <c r="Q16" i="5"/>
  <c r="Q14" i="5"/>
  <c r="Q12" i="5"/>
  <c r="C9" i="5"/>
  <c r="T26" i="5" l="1"/>
  <c r="T25" i="5"/>
  <c r="T24" i="5"/>
  <c r="T23" i="5"/>
  <c r="T22" i="5"/>
  <c r="T21" i="5"/>
  <c r="T20" i="5"/>
  <c r="T19" i="5"/>
  <c r="T18" i="5"/>
  <c r="T17" i="5"/>
  <c r="T16" i="5"/>
  <c r="T15" i="5"/>
  <c r="T14" i="5"/>
  <c r="T13" i="5"/>
  <c r="T12" i="5"/>
  <c r="T11" i="5"/>
  <c r="T10" i="5"/>
  <c r="T9" i="5"/>
  <c r="T8" i="5"/>
  <c r="Q11" i="5"/>
  <c r="Q10" i="5"/>
  <c r="Q9" i="5"/>
  <c r="Q8" i="5"/>
  <c r="V26" i="5"/>
  <c r="V25" i="5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S11" i="5"/>
  <c r="S10" i="5"/>
  <c r="S9" i="5"/>
  <c r="S8" i="5"/>
  <c r="Q13" i="5"/>
  <c r="Q15" i="5"/>
  <c r="Q17" i="5"/>
  <c r="Q19" i="5"/>
  <c r="Q21" i="5"/>
  <c r="Q23" i="5"/>
  <c r="Q25" i="5"/>
  <c r="R12" i="5"/>
  <c r="R14" i="5"/>
  <c r="R16" i="5"/>
  <c r="R18" i="5"/>
  <c r="R20" i="5"/>
  <c r="R22" i="5"/>
  <c r="R24" i="5"/>
  <c r="R26" i="5"/>
  <c r="S13" i="5"/>
  <c r="S15" i="5"/>
  <c r="S17" i="5"/>
  <c r="S19" i="5"/>
  <c r="S21" i="5"/>
  <c r="S23" i="5"/>
  <c r="R11" i="5"/>
  <c r="R10" i="5"/>
  <c r="R9" i="5"/>
  <c r="R8" i="5"/>
  <c r="U26" i="5"/>
  <c r="U25" i="5"/>
  <c r="U24" i="5"/>
  <c r="U23" i="5"/>
  <c r="U22" i="5"/>
  <c r="U21" i="5"/>
  <c r="U20" i="5"/>
  <c r="U19" i="5"/>
  <c r="U18" i="5"/>
  <c r="U17" i="5"/>
  <c r="U16" i="5"/>
  <c r="U15" i="5"/>
  <c r="U14" i="5"/>
  <c r="U13" i="5"/>
  <c r="U12" i="5"/>
  <c r="U11" i="5"/>
  <c r="U10" i="5"/>
  <c r="U9" i="5"/>
  <c r="U8" i="5"/>
  <c r="C10" i="5"/>
  <c r="C11" i="5" s="1"/>
  <c r="I25" i="5"/>
  <c r="J24" i="5"/>
  <c r="J26" i="5"/>
  <c r="J25" i="5"/>
  <c r="K12" i="5"/>
  <c r="K15" i="5"/>
  <c r="K16" i="5"/>
  <c r="K17" i="5"/>
  <c r="K18" i="5"/>
  <c r="K19" i="5"/>
  <c r="K20" i="5"/>
  <c r="K21" i="5"/>
  <c r="K22" i="5"/>
  <c r="K23" i="5"/>
  <c r="K24" i="5"/>
  <c r="K25" i="5"/>
  <c r="K26" i="5"/>
  <c r="I12" i="5"/>
  <c r="I14" i="5"/>
  <c r="I16" i="5"/>
  <c r="I18" i="5"/>
  <c r="I20" i="5"/>
  <c r="I22" i="5"/>
  <c r="J13" i="5"/>
  <c r="J15" i="5"/>
  <c r="J17" i="5"/>
  <c r="J19" i="5"/>
  <c r="J21" i="5"/>
  <c r="J23" i="5"/>
  <c r="H26" i="5"/>
  <c r="H24" i="5"/>
  <c r="H22" i="5"/>
  <c r="H20" i="5"/>
  <c r="H18" i="5"/>
  <c r="H16" i="5"/>
  <c r="I24" i="5"/>
  <c r="I26" i="5"/>
  <c r="I15" i="5"/>
  <c r="I17" i="5"/>
  <c r="I19" i="5"/>
  <c r="I21" i="5"/>
  <c r="I23" i="5"/>
  <c r="J12" i="5"/>
  <c r="J16" i="5"/>
  <c r="J18" i="5"/>
  <c r="J20" i="5"/>
  <c r="J22" i="5"/>
  <c r="H25" i="5"/>
  <c r="H23" i="5"/>
  <c r="H21" i="5"/>
  <c r="H19" i="5"/>
  <c r="H17" i="5"/>
  <c r="H15" i="5"/>
  <c r="K14" i="5"/>
  <c r="K9" i="5"/>
  <c r="K11" i="5"/>
  <c r="K13" i="5"/>
  <c r="K8" i="5"/>
  <c r="K10" i="5"/>
  <c r="H9" i="5"/>
  <c r="H8" i="5"/>
  <c r="J9" i="5"/>
  <c r="J8" i="5"/>
  <c r="I8" i="5"/>
  <c r="I9" i="5"/>
  <c r="H11" i="5"/>
  <c r="H10" i="5"/>
  <c r="J11" i="5"/>
  <c r="J10" i="5"/>
  <c r="H12" i="5"/>
  <c r="I10" i="5"/>
  <c r="I11" i="5"/>
  <c r="H13" i="5"/>
  <c r="I13" i="5"/>
  <c r="J14" i="5"/>
  <c r="H14" i="5"/>
  <c r="C12" i="5" l="1"/>
  <c r="C13" i="5" l="1"/>
  <c r="C14" i="5" l="1"/>
  <c r="C15" i="5" l="1"/>
  <c r="C16" i="5" l="1"/>
  <c r="C17" i="5" l="1"/>
  <c r="C18" i="5" l="1"/>
  <c r="C19" i="5" l="1"/>
  <c r="C20" i="5" l="1"/>
  <c r="C21" i="5" l="1"/>
  <c r="C22" i="5" l="1"/>
  <c r="C23" i="5" l="1"/>
  <c r="C24" i="5" l="1"/>
  <c r="C25" i="5" l="1"/>
  <c r="C26" i="5" l="1"/>
  <c r="C27" i="5" l="1"/>
  <c r="C28" i="5" l="1"/>
  <c r="C29" i="5" l="1"/>
  <c r="C30" i="5" l="1"/>
  <c r="C31" i="5" l="1"/>
  <c r="C32" i="5" l="1"/>
  <c r="C33" i="5" l="1"/>
  <c r="C34" i="5" l="1"/>
  <c r="C35" i="5" l="1"/>
  <c r="C36" i="5" l="1"/>
  <c r="C37" i="5" l="1"/>
  <c r="C38" i="5" l="1"/>
  <c r="C39" i="5" l="1"/>
  <c r="C40" i="5" l="1"/>
  <c r="C41" i="5" l="1"/>
  <c r="C42" i="5" l="1"/>
  <c r="C43" i="5" l="1"/>
  <c r="C44" i="5" l="1"/>
  <c r="C45" i="5" l="1"/>
  <c r="C46" i="5" l="1"/>
  <c r="C47" i="5" l="1"/>
  <c r="C48" i="5" l="1"/>
  <c r="C49" i="5" l="1"/>
  <c r="C50" i="5" l="1"/>
  <c r="C51" i="5" l="1"/>
  <c r="C52" i="5" l="1"/>
  <c r="C53" i="5" l="1"/>
  <c r="C54" i="5" l="1"/>
  <c r="C55" i="5" l="1"/>
  <c r="C56" i="5" l="1"/>
  <c r="C57" i="5" l="1"/>
  <c r="C58" i="5" l="1"/>
  <c r="C59" i="5" l="1"/>
  <c r="D62" i="5" s="1"/>
  <c r="G79" i="8" l="1"/>
  <c r="C119" i="9" s="1"/>
  <c r="E79" i="8"/>
  <c r="C115" i="9" s="1"/>
  <c r="I79" i="8"/>
  <c r="C123" i="9" s="1"/>
  <c r="O37" i="8"/>
  <c r="N54" i="9" s="1"/>
  <c r="O54" i="9" s="1"/>
  <c r="AA65" i="8"/>
  <c r="W97" i="9" s="1"/>
  <c r="E51" i="8"/>
  <c r="C71" i="9" s="1"/>
  <c r="AC51" i="8"/>
  <c r="W79" i="9" s="1"/>
  <c r="Q51" i="8"/>
  <c r="M75" i="9" s="1"/>
  <c r="Q65" i="8"/>
  <c r="M97" i="9" s="1"/>
  <c r="E37" i="8"/>
  <c r="D54" i="9" s="1"/>
  <c r="E54" i="9" s="1"/>
  <c r="AC65" i="8"/>
  <c r="W101" i="9" s="1"/>
  <c r="S65" i="8"/>
  <c r="M101" i="9" s="1"/>
  <c r="S51" i="8"/>
  <c r="M79" i="9" s="1"/>
  <c r="O65" i="8"/>
  <c r="M93" i="9" s="1"/>
  <c r="Y37" i="8"/>
  <c r="X54" i="9" s="1"/>
  <c r="Y54" i="9" s="1"/>
  <c r="G65" i="8"/>
  <c r="C97" i="9" s="1"/>
  <c r="AA51" i="8"/>
  <c r="W75" i="9" s="1"/>
  <c r="O51" i="8"/>
  <c r="M71" i="9" s="1"/>
  <c r="G51" i="8"/>
  <c r="C75" i="9" s="1"/>
  <c r="I65" i="8"/>
  <c r="C101" i="9" s="1"/>
  <c r="Y65" i="8"/>
  <c r="W93" i="9" s="1"/>
  <c r="Y51" i="8"/>
  <c r="W71" i="9" s="1"/>
  <c r="I51" i="8"/>
  <c r="C79" i="9" s="1"/>
  <c r="E65" i="8"/>
  <c r="C93" i="9" s="1"/>
  <c r="G23" i="8"/>
  <c r="C34" i="9" s="1"/>
  <c r="E23" i="8"/>
  <c r="C30" i="9" s="1"/>
  <c r="AA23" i="8"/>
  <c r="W34" i="9" s="1"/>
  <c r="AC23" i="8"/>
  <c r="W38" i="9" s="1"/>
  <c r="S23" i="8"/>
  <c r="M38" i="9" s="1"/>
  <c r="I23" i="8"/>
  <c r="C38" i="9" s="1"/>
  <c r="O23" i="8"/>
  <c r="M30" i="9" s="1"/>
  <c r="Q23" i="8"/>
  <c r="M34" i="9" s="1"/>
  <c r="Y23" i="8"/>
  <c r="W30" i="9" s="1"/>
  <c r="AC9" i="8"/>
  <c r="W16" i="9" s="1"/>
  <c r="G9" i="8"/>
  <c r="C12" i="9" s="1"/>
  <c r="Q9" i="8"/>
  <c r="M12" i="9" s="1"/>
  <c r="Y9" i="8"/>
  <c r="W8" i="9" s="1"/>
  <c r="AA9" i="8"/>
  <c r="W12" i="9" s="1"/>
  <c r="O9" i="8"/>
  <c r="M8" i="9" s="1"/>
  <c r="S9" i="8"/>
  <c r="M16" i="9" s="1"/>
  <c r="I9" i="8"/>
  <c r="C16" i="9" s="1"/>
  <c r="E9" i="8"/>
  <c r="C8" i="9" s="1"/>
  <c r="G80" i="9" l="1"/>
  <c r="G79" i="9"/>
  <c r="G78" i="9"/>
  <c r="AA93" i="9"/>
  <c r="AA92" i="9"/>
  <c r="AA94" i="9"/>
  <c r="G74" i="9"/>
  <c r="G76" i="9"/>
  <c r="G75" i="9"/>
  <c r="AA74" i="9"/>
  <c r="AA76" i="9"/>
  <c r="AA75" i="9"/>
  <c r="AA52" i="9"/>
  <c r="AA55" i="9" s="1"/>
  <c r="AA53" i="9"/>
  <c r="Z54" i="9"/>
  <c r="Z52" i="9"/>
  <c r="Z55" i="9" s="1"/>
  <c r="Z53" i="9"/>
  <c r="AA54" i="9"/>
  <c r="Q79" i="9"/>
  <c r="Q78" i="9"/>
  <c r="Q80" i="9"/>
  <c r="AA101" i="9"/>
  <c r="AA102" i="9"/>
  <c r="AA100" i="9"/>
  <c r="Q96" i="9"/>
  <c r="Q97" i="9"/>
  <c r="Q98" i="9"/>
  <c r="AA79" i="9"/>
  <c r="AA80" i="9"/>
  <c r="AA78" i="9"/>
  <c r="AA96" i="9"/>
  <c r="AA98" i="9"/>
  <c r="AA97" i="9"/>
  <c r="G123" i="9"/>
  <c r="G122" i="9"/>
  <c r="G124" i="9"/>
  <c r="G118" i="9"/>
  <c r="G120" i="9"/>
  <c r="G119" i="9"/>
  <c r="G94" i="9"/>
  <c r="G93" i="9"/>
  <c r="G92" i="9"/>
  <c r="AA72" i="9"/>
  <c r="AA71" i="9"/>
  <c r="AA70" i="9"/>
  <c r="G101" i="9"/>
  <c r="G102" i="9"/>
  <c r="G100" i="9"/>
  <c r="Q71" i="9"/>
  <c r="Q72" i="9"/>
  <c r="Q70" i="9"/>
  <c r="G98" i="9"/>
  <c r="G97" i="9"/>
  <c r="G96" i="9"/>
  <c r="Q92" i="9"/>
  <c r="Q94" i="9"/>
  <c r="Q93" i="9"/>
  <c r="Q101" i="9"/>
  <c r="Q100" i="9"/>
  <c r="Q102" i="9"/>
  <c r="G52" i="9"/>
  <c r="G55" i="9" s="1"/>
  <c r="F53" i="9"/>
  <c r="G54" i="9"/>
  <c r="F54" i="9"/>
  <c r="F52" i="9"/>
  <c r="F55" i="9" s="1"/>
  <c r="G53" i="9"/>
  <c r="Q75" i="9"/>
  <c r="Q74" i="9"/>
  <c r="Q76" i="9"/>
  <c r="G71" i="9"/>
  <c r="G70" i="9"/>
  <c r="G72" i="9"/>
  <c r="Q53" i="9"/>
  <c r="P52" i="9"/>
  <c r="P55" i="9" s="1"/>
  <c r="P53" i="9"/>
  <c r="P54" i="9"/>
  <c r="Q52" i="9"/>
  <c r="Q55" i="9" s="1"/>
  <c r="Q54" i="9"/>
  <c r="G114" i="9"/>
  <c r="G115" i="9"/>
  <c r="G116" i="9"/>
  <c r="AA31" i="9"/>
  <c r="AA30" i="9"/>
  <c r="AA29" i="9"/>
  <c r="Q29" i="9"/>
  <c r="Q30" i="9"/>
  <c r="Q31" i="9"/>
  <c r="Q37" i="9"/>
  <c r="Q38" i="9"/>
  <c r="Q39" i="9"/>
  <c r="AA33" i="9"/>
  <c r="AA35" i="9"/>
  <c r="AA34" i="9"/>
  <c r="G33" i="9"/>
  <c r="G35" i="9"/>
  <c r="G34" i="9"/>
  <c r="Q34" i="9"/>
  <c r="Q33" i="9"/>
  <c r="Q35" i="9"/>
  <c r="G39" i="9"/>
  <c r="G38" i="9"/>
  <c r="G37" i="9"/>
  <c r="AA39" i="9"/>
  <c r="AA38" i="9"/>
  <c r="AA37" i="9"/>
  <c r="G29" i="9"/>
  <c r="G31" i="9"/>
  <c r="G30" i="9"/>
  <c r="Q15" i="9"/>
  <c r="Q17" i="9"/>
  <c r="Q16" i="9"/>
  <c r="AA11" i="9"/>
  <c r="AA12" i="9"/>
  <c r="AA13" i="9"/>
  <c r="Q11" i="9"/>
  <c r="Q13" i="9"/>
  <c r="Q12" i="9"/>
  <c r="AA15" i="9"/>
  <c r="AA17" i="9"/>
  <c r="AA16" i="9"/>
  <c r="G16" i="9"/>
  <c r="G17" i="9"/>
  <c r="G15" i="9"/>
  <c r="Q9" i="9"/>
  <c r="Q8" i="9"/>
  <c r="Q7" i="9"/>
  <c r="AA9" i="9"/>
  <c r="AA8" i="9"/>
  <c r="AA7" i="9"/>
  <c r="G11" i="9"/>
  <c r="G13" i="9"/>
  <c r="G12" i="9"/>
  <c r="G7" i="9"/>
  <c r="G8" i="9"/>
  <c r="G9" i="9"/>
</calcChain>
</file>

<file path=xl/comments1.xml><?xml version="1.0" encoding="utf-8"?>
<comments xmlns="http://schemas.openxmlformats.org/spreadsheetml/2006/main">
  <authors>
    <author>Ben</author>
  </authors>
  <commentList>
    <comment ref="D52" authorId="0" shapeId="0">
      <text>
        <r>
          <rPr>
            <b/>
            <sz val="9"/>
            <color indexed="81"/>
            <rFont val="Tahoma"/>
            <family val="2"/>
          </rPr>
          <t>EDW:</t>
        </r>
        <r>
          <rPr>
            <sz val="9"/>
            <color indexed="81"/>
            <rFont val="Tahoma"/>
            <family val="2"/>
          </rPr>
          <t xml:space="preserve">
Link the yellow cells to your "My Configuration Page"</t>
        </r>
      </text>
    </comment>
    <comment ref="N52" authorId="0" shapeId="0">
      <text>
        <r>
          <rPr>
            <b/>
            <sz val="9"/>
            <color indexed="81"/>
            <rFont val="Tahoma"/>
            <family val="2"/>
          </rPr>
          <t>EDW:</t>
        </r>
        <r>
          <rPr>
            <sz val="9"/>
            <color indexed="81"/>
            <rFont val="Tahoma"/>
            <family val="2"/>
          </rPr>
          <t xml:space="preserve">
Link the yellow cells to your "My Configuration Page"</t>
        </r>
      </text>
    </comment>
    <comment ref="X52" authorId="0" shapeId="0">
      <text>
        <r>
          <rPr>
            <b/>
            <sz val="9"/>
            <color indexed="81"/>
            <rFont val="Tahoma"/>
            <family val="2"/>
          </rPr>
          <t>EDW:</t>
        </r>
        <r>
          <rPr>
            <sz val="9"/>
            <color indexed="81"/>
            <rFont val="Tahoma"/>
            <family val="2"/>
          </rPr>
          <t xml:space="preserve">
Link the yellow cells to your "My Configuration Page"</t>
        </r>
      </text>
    </comment>
  </commentList>
</comments>
</file>

<file path=xl/sharedStrings.xml><?xml version="1.0" encoding="utf-8"?>
<sst xmlns="http://schemas.openxmlformats.org/spreadsheetml/2006/main" count="886" uniqueCount="208">
  <si>
    <t>Safety - Week Prior</t>
  </si>
  <si>
    <t># HIPOs</t>
  </si>
  <si>
    <t># ORIR</t>
  </si>
  <si>
    <t>Quality - Week Prior</t>
  </si>
  <si>
    <t>Materials - Week Prior</t>
  </si>
  <si>
    <t>Materials - MTD</t>
  </si>
  <si>
    <t>Materials - FYTD</t>
  </si>
  <si>
    <t>Actual Value</t>
  </si>
  <si>
    <t>Minimum Value</t>
  </si>
  <si>
    <t>Maximum Value</t>
  </si>
  <si>
    <t># QINs</t>
  </si>
  <si>
    <t># Quality Alerts</t>
  </si>
  <si>
    <t># Expedites</t>
  </si>
  <si>
    <t>On Time Delivery Rate</t>
  </si>
  <si>
    <t># Parts Packed</t>
  </si>
  <si>
    <t>Yellow to Red</t>
  </si>
  <si>
    <t>Green to Yellow</t>
  </si>
  <si>
    <t>SAFETY</t>
  </si>
  <si>
    <t>QUALITY</t>
  </si>
  <si>
    <t>FINANCE</t>
  </si>
  <si>
    <t>Weekly Expenditure</t>
  </si>
  <si>
    <t>Weekly Income</t>
  </si>
  <si>
    <t>MATERIALS</t>
  </si>
  <si>
    <t>#           First Aid</t>
  </si>
  <si>
    <t># Claimed             Parts</t>
  </si>
  <si>
    <t>Overtime Rate</t>
  </si>
  <si>
    <t># Head Count</t>
  </si>
  <si>
    <t>Hourly Turnover Rate</t>
  </si>
  <si>
    <t>HUMAN RESOURCES</t>
  </si>
  <si>
    <t>MMPP Rate</t>
  </si>
  <si>
    <t>Flow Rate</t>
  </si>
  <si>
    <t>PRODUCTION</t>
  </si>
  <si>
    <t>Week #1</t>
  </si>
  <si>
    <t>Week #2</t>
  </si>
  <si>
    <t>Week #3</t>
  </si>
  <si>
    <t>Week #4</t>
  </si>
  <si>
    <t>Week #5</t>
  </si>
  <si>
    <t>Week #6</t>
  </si>
  <si>
    <t>Week #7</t>
  </si>
  <si>
    <t>Week #8</t>
  </si>
  <si>
    <t>Week #9</t>
  </si>
  <si>
    <t>Week #10</t>
  </si>
  <si>
    <t>Week #11</t>
  </si>
  <si>
    <t>Week #12</t>
  </si>
  <si>
    <t>Week #13</t>
  </si>
  <si>
    <t>Week #14</t>
  </si>
  <si>
    <t>Week #15</t>
  </si>
  <si>
    <t>Week #16</t>
  </si>
  <si>
    <t>Week #17</t>
  </si>
  <si>
    <t>Week #18</t>
  </si>
  <si>
    <t>Week #19</t>
  </si>
  <si>
    <t>Week #20</t>
  </si>
  <si>
    <t>Week #21</t>
  </si>
  <si>
    <t>Week #22</t>
  </si>
  <si>
    <t>Week #23</t>
  </si>
  <si>
    <t>Week #24</t>
  </si>
  <si>
    <t>Week #25</t>
  </si>
  <si>
    <t>Week #26</t>
  </si>
  <si>
    <t>Week #27</t>
  </si>
  <si>
    <t>Week #28</t>
  </si>
  <si>
    <t>Week #29</t>
  </si>
  <si>
    <t>Week #30</t>
  </si>
  <si>
    <t>Week #31</t>
  </si>
  <si>
    <t>Week #32</t>
  </si>
  <si>
    <t>Week #33</t>
  </si>
  <si>
    <t>Week #34</t>
  </si>
  <si>
    <t>Week #35</t>
  </si>
  <si>
    <t>Week #36</t>
  </si>
  <si>
    <t>Week #37</t>
  </si>
  <si>
    <t>Week #38</t>
  </si>
  <si>
    <t>Week #39</t>
  </si>
  <si>
    <t>Week #40</t>
  </si>
  <si>
    <t>Week #41</t>
  </si>
  <si>
    <t>Week #42</t>
  </si>
  <si>
    <t>Week #43</t>
  </si>
  <si>
    <t>Week #44</t>
  </si>
  <si>
    <t>Week #45</t>
  </si>
  <si>
    <t>Week #46</t>
  </si>
  <si>
    <t>Week #47</t>
  </si>
  <si>
    <t>Week #48</t>
  </si>
  <si>
    <t>Week #49</t>
  </si>
  <si>
    <t>Week #50</t>
  </si>
  <si>
    <t>Week #51</t>
  </si>
  <si>
    <t>Week #52</t>
  </si>
  <si>
    <t>FY2012</t>
  </si>
  <si>
    <t>Start Date</t>
  </si>
  <si>
    <t>Weekly Manufacturing KPI Dashboard Database Page</t>
  </si>
  <si>
    <t>Weekly         Profit</t>
  </si>
  <si>
    <t xml:space="preserve">Dashboard Dropdown List </t>
  </si>
  <si>
    <t>Traffic Light Widget Title</t>
  </si>
  <si>
    <t>Traffic Light Target Value</t>
  </si>
  <si>
    <t>Green to Yellow Threshold</t>
  </si>
  <si>
    <t>Yellow to Red Threshold</t>
  </si>
  <si>
    <t>Safety Widgets Configuration Data</t>
  </si>
  <si>
    <t>Trend Widget Title</t>
  </si>
  <si>
    <t>Note:   The data for this widget can be found in the</t>
  </si>
  <si>
    <t>Quality Widgets Configuration Data</t>
  </si>
  <si>
    <t>Finance Widgets Configuration Data</t>
  </si>
  <si>
    <t>Materials Widgets Configuration Data</t>
  </si>
  <si>
    <t>Human Resources Widgets Configuration Data</t>
  </si>
  <si>
    <t>Productivity Widgets Configuration Data</t>
  </si>
  <si>
    <t>Dial Widget Title</t>
  </si>
  <si>
    <t>Dial Widget Units</t>
  </si>
  <si>
    <t>X 10,000 USD$</t>
  </si>
  <si>
    <t>Weekly Profit</t>
  </si>
  <si>
    <t>#ORIR</t>
  </si>
  <si>
    <t>FIRST AID</t>
  </si>
  <si>
    <t>#HIPOs</t>
  </si>
  <si>
    <t># Claims</t>
  </si>
  <si>
    <t>#QINs</t>
  </si>
  <si>
    <t>#Alerts</t>
  </si>
  <si>
    <t xml:space="preserve">             My Database Page.</t>
  </si>
  <si>
    <t># On Time</t>
  </si>
  <si>
    <t># TBD</t>
  </si>
  <si>
    <t>OT Rate</t>
  </si>
  <si>
    <t>Head Count</t>
  </si>
  <si>
    <t>Turnover</t>
  </si>
  <si>
    <t># Packed</t>
  </si>
  <si>
    <t>Weekly MMPP Rate - FYTD</t>
  </si>
  <si>
    <t>Weekly Flow Rate - FYTD</t>
  </si>
  <si>
    <t>Weekly # Parts Packed - FYTD</t>
  </si>
  <si>
    <t>Target</t>
  </si>
  <si>
    <t>Ranges</t>
  </si>
  <si>
    <t>1) Link yellow cells to your "My Configuration Page" cells</t>
  </si>
  <si>
    <t>2) Link the text boxes on Traffic Light Widget to blue cells.</t>
  </si>
  <si>
    <t>Traffic Light Widget #1</t>
  </si>
  <si>
    <t>Traffic Light Widget #2</t>
  </si>
  <si>
    <t>Safety - Month To Date</t>
  </si>
  <si>
    <t>Safety - FY To Date</t>
  </si>
  <si>
    <t>Safety - FY to Date</t>
  </si>
  <si>
    <t>WEEK PRIOR</t>
  </si>
  <si>
    <t>MONTH TO DATE</t>
  </si>
  <si>
    <t>FY TO DATE</t>
  </si>
  <si>
    <t>Week Concatenated</t>
  </si>
  <si>
    <t>Quality - Month To Date</t>
  </si>
  <si>
    <t>Quality - FY To Date</t>
  </si>
  <si>
    <t>Value</t>
  </si>
  <si>
    <t>Degs</t>
  </si>
  <si>
    <t>x</t>
  </si>
  <si>
    <t>y</t>
  </si>
  <si>
    <t>Min</t>
  </si>
  <si>
    <t>Max</t>
  </si>
  <si>
    <t>Actual</t>
  </si>
  <si>
    <t>Scale1</t>
  </si>
  <si>
    <t>Scale2</t>
  </si>
  <si>
    <t>Scale3</t>
  </si>
  <si>
    <t>Scale4</t>
  </si>
  <si>
    <t>Step #1: Link yellow cells to "My Configuration Page"</t>
  </si>
  <si>
    <t>Step #2: Link Dial Widget to blue cells.</t>
  </si>
  <si>
    <t>Linear Dial Widget #1</t>
  </si>
  <si>
    <t>Linear Dial Widget #2</t>
  </si>
  <si>
    <t>Linear Dial Widget #3</t>
  </si>
  <si>
    <t>Profit - FY To Date</t>
  </si>
  <si>
    <t>HR - Week Prior</t>
  </si>
  <si>
    <t>HR - Month To Date</t>
  </si>
  <si>
    <t>HR - FY To Date</t>
  </si>
  <si>
    <t>Prod - Week Prior</t>
  </si>
  <si>
    <t>Region #1 - Dial #1 Configuration</t>
  </si>
  <si>
    <t>Region #1 - Dial #2 Configuration</t>
  </si>
  <si>
    <t>Region #1 - Thermometer #1 Configuration</t>
  </si>
  <si>
    <t>Dial Main Title</t>
  </si>
  <si>
    <t>Daily Widget Demand</t>
  </si>
  <si>
    <t>Daily Widget Production</t>
  </si>
  <si>
    <t>Daily Widget Outlook</t>
  </si>
  <si>
    <t>Dial Units</t>
  </si>
  <si>
    <t>x 1,000,000 Widgets / Day</t>
  </si>
  <si>
    <t>Region #2 - Dial #1 Configuration</t>
  </si>
  <si>
    <t>Region #2 - Dial #2 Configuration</t>
  </si>
  <si>
    <t>Region #2 - Thermometer #1 Configuration</t>
  </si>
  <si>
    <t>Region #3 - Dial #1 Configuration</t>
  </si>
  <si>
    <t>Region #3 - Dial #2 Configuration</t>
  </si>
  <si>
    <t>Region #3 - Thermometer #1 Configuration</t>
  </si>
  <si>
    <t>Region #4 - Dial #1 Configuration</t>
  </si>
  <si>
    <t>Region #4 - Dial #2 Configuration</t>
  </si>
  <si>
    <t>Region #4 - Thermometer #1 Configuration</t>
  </si>
  <si>
    <t>Region #5 - Dial #1 Configuration</t>
  </si>
  <si>
    <t>Region #5 - Dial #2 Configuration</t>
  </si>
  <si>
    <t>Region #5 - Thermometer #1 Configuration</t>
  </si>
  <si>
    <t>Region #6 - Dial #1 Configuration</t>
  </si>
  <si>
    <t>Region #6 - Dial #2 Configuration</t>
  </si>
  <si>
    <t>Region #6 - Thermometer #1 Configuration</t>
  </si>
  <si>
    <t>Region #1 - Dial #1 Calculations</t>
  </si>
  <si>
    <t>Region #1 - Dial #2 Calculations</t>
  </si>
  <si>
    <t>Region #1 - Thermometer #1 Calculations</t>
  </si>
  <si>
    <t>Region #2 - Dial #1 Calculations</t>
  </si>
  <si>
    <t>Region #2 - Dial #2 Calculations</t>
  </si>
  <si>
    <t>Region #2 - Thermometer #1 Calculations</t>
  </si>
  <si>
    <t>Region #3 - Dial #1 Calculations</t>
  </si>
  <si>
    <t>Region #3 - Dial #2 Calculations</t>
  </si>
  <si>
    <t>Region #3 - Thermometer #1 Calculations</t>
  </si>
  <si>
    <t>Region #4 - Dial #1 Calculations</t>
  </si>
  <si>
    <t>Region #4 - Dial #2 Calculations</t>
  </si>
  <si>
    <t>Region #4 - Thermometer #1 Calculations</t>
  </si>
  <si>
    <t>Region #5 - Dial #1 Calculations</t>
  </si>
  <si>
    <t>Region #5 - Dial #2 Calculations</t>
  </si>
  <si>
    <t>Region #5 - Thermometer #1 Calculations</t>
  </si>
  <si>
    <t>Region #6 - Dial #1 Calculations</t>
  </si>
  <si>
    <t>Region #6 - Dial #2 Calculations</t>
  </si>
  <si>
    <t>Region #6 - Thermometer #1 Calculations</t>
  </si>
  <si>
    <t>Key Code Calculations</t>
  </si>
  <si>
    <t>Name:</t>
  </si>
  <si>
    <t>KeyCode:</t>
  </si>
  <si>
    <t>AuthCode:</t>
  </si>
  <si>
    <t>AltCode:</t>
  </si>
  <si>
    <t>17CB1FD</t>
  </si>
  <si>
    <t>Correct?</t>
  </si>
  <si>
    <t>Multiplier:</t>
  </si>
  <si>
    <t>Week #2 - 09 jan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</si>
</sst>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0.0"/>
    <numFmt numFmtId="166" formatCode="0.0%"/>
    <numFmt numFmtId="167" formatCode="[$$-409]#,##0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2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/>
      <name val="Arial"/>
      <family val="2"/>
    </font>
    <font>
      <b/>
      <sz val="20"/>
      <color theme="0"/>
      <name val="Arial"/>
      <family val="2"/>
    </font>
    <font>
      <b/>
      <sz val="10"/>
      <color theme="0"/>
      <name val="Arial"/>
      <family val="2"/>
    </font>
    <font>
      <sz val="11"/>
      <color theme="0"/>
      <name val="Wingdings"/>
      <charset val="2"/>
    </font>
    <font>
      <sz val="10"/>
      <color theme="0"/>
      <name val="Wingdings"/>
      <charset val="2"/>
    </font>
    <font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Wingdings"/>
      <charset val="2"/>
    </font>
    <font>
      <b/>
      <sz val="3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Wingdings 2"/>
      <family val="1"/>
      <charset val="2"/>
    </font>
    <font>
      <sz val="11"/>
      <color theme="1"/>
      <name val="Wingdings 2"/>
      <family val="1"/>
      <charset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indexed="64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/>
      <right style="thin">
        <color theme="1"/>
      </right>
      <top style="medium">
        <color indexed="64"/>
      </top>
      <bottom style="medium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0"/>
      </top>
      <bottom/>
      <diagonal/>
    </border>
    <border>
      <left style="medium">
        <color indexed="64"/>
      </left>
      <right/>
      <top/>
      <bottom style="thin">
        <color theme="0"/>
      </bottom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77">
    <xf numFmtId="0" fontId="0" fillId="0" borderId="0" xfId="0"/>
    <xf numFmtId="0" fontId="6" fillId="0" borderId="0" xfId="0" applyFont="1" applyAlignment="1">
      <alignment horizontal="left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3" fillId="3" borderId="17" xfId="0" applyNumberFormat="1" applyFont="1" applyFill="1" applyBorder="1" applyAlignment="1">
      <alignment horizontal="center" vertical="center"/>
    </xf>
    <xf numFmtId="14" fontId="3" fillId="3" borderId="27" xfId="0" applyNumberFormat="1" applyFont="1" applyFill="1" applyBorder="1" applyAlignment="1">
      <alignment horizontal="center" vertical="center"/>
    </xf>
    <xf numFmtId="1" fontId="0" fillId="3" borderId="16" xfId="0" applyNumberFormat="1" applyFill="1" applyBorder="1" applyAlignment="1">
      <alignment horizontal="center" vertical="center"/>
    </xf>
    <xf numFmtId="1" fontId="0" fillId="3" borderId="15" xfId="0" applyNumberFormat="1" applyFill="1" applyBorder="1" applyAlignment="1">
      <alignment horizontal="center" vertical="center"/>
    </xf>
    <xf numFmtId="1" fontId="0" fillId="3" borderId="17" xfId="0" applyNumberFormat="1" applyFill="1" applyBorder="1" applyAlignment="1">
      <alignment horizontal="center" vertical="center"/>
    </xf>
    <xf numFmtId="167" fontId="0" fillId="3" borderId="16" xfId="0" applyNumberFormat="1" applyFill="1" applyBorder="1" applyAlignment="1">
      <alignment horizontal="center" vertical="center"/>
    </xf>
    <xf numFmtId="167" fontId="0" fillId="3" borderId="15" xfId="0" applyNumberFormat="1" applyFill="1" applyBorder="1" applyAlignment="1">
      <alignment horizontal="center" vertical="center"/>
    </xf>
    <xf numFmtId="167" fontId="0" fillId="3" borderId="17" xfId="0" applyNumberFormat="1" applyFill="1" applyBorder="1" applyAlignment="1">
      <alignment horizontal="center" vertical="center"/>
    </xf>
    <xf numFmtId="165" fontId="0" fillId="3" borderId="15" xfId="0" applyNumberFormat="1" applyFill="1" applyBorder="1" applyAlignment="1">
      <alignment horizontal="center" vertical="center"/>
    </xf>
    <xf numFmtId="166" fontId="0" fillId="3" borderId="16" xfId="1" applyNumberFormat="1" applyFont="1" applyFill="1" applyBorder="1" applyAlignment="1">
      <alignment horizontal="center" vertical="center"/>
    </xf>
    <xf numFmtId="166" fontId="0" fillId="3" borderId="17" xfId="1" applyNumberFormat="1" applyFont="1" applyFill="1" applyBorder="1" applyAlignment="1">
      <alignment horizontal="center" vertical="center"/>
    </xf>
    <xf numFmtId="165" fontId="0" fillId="3" borderId="16" xfId="0" applyNumberForma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1" fontId="0" fillId="3" borderId="36" xfId="0" applyNumberFormat="1" applyFill="1" applyBorder="1" applyAlignment="1">
      <alignment horizontal="center" vertical="center"/>
    </xf>
    <xf numFmtId="9" fontId="0" fillId="3" borderId="15" xfId="1" applyFont="1" applyFill="1" applyBorder="1" applyAlignment="1">
      <alignment horizontal="center" vertical="center"/>
    </xf>
    <xf numFmtId="166" fontId="0" fillId="3" borderId="15" xfId="1" applyNumberFormat="1" applyFont="1" applyFill="1" applyBorder="1" applyAlignment="1">
      <alignment horizontal="center" vertical="center"/>
    </xf>
    <xf numFmtId="0" fontId="13" fillId="2" borderId="0" xfId="0" applyFont="1" applyFill="1" applyBorder="1"/>
    <xf numFmtId="0" fontId="14" fillId="2" borderId="0" xfId="0" applyFont="1" applyFill="1" applyBorder="1" applyAlignment="1">
      <alignment horizontal="center"/>
    </xf>
    <xf numFmtId="0" fontId="12" fillId="2" borderId="0" xfId="0" applyFont="1" applyFill="1" applyBorder="1"/>
    <xf numFmtId="0" fontId="12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1" fontId="12" fillId="2" borderId="0" xfId="0" applyNumberFormat="1" applyFont="1" applyFill="1" applyBorder="1" applyAlignment="1">
      <alignment horizontal="center"/>
    </xf>
    <xf numFmtId="0" fontId="16" fillId="2" borderId="0" xfId="0" applyFont="1" applyFill="1" applyBorder="1"/>
    <xf numFmtId="0" fontId="14" fillId="2" borderId="0" xfId="0" applyFont="1" applyFill="1" applyBorder="1"/>
    <xf numFmtId="165" fontId="12" fillId="2" borderId="0" xfId="0" applyNumberFormat="1" applyFont="1" applyFill="1" applyBorder="1" applyAlignment="1">
      <alignment horizontal="center"/>
    </xf>
    <xf numFmtId="9" fontId="12" fillId="2" borderId="0" xfId="1" applyFont="1" applyFill="1" applyBorder="1" applyAlignment="1">
      <alignment horizontal="center"/>
    </xf>
    <xf numFmtId="165" fontId="12" fillId="2" borderId="0" xfId="0" applyNumberFormat="1" applyFont="1" applyFill="1" applyBorder="1"/>
    <xf numFmtId="165" fontId="14" fillId="2" borderId="0" xfId="0" applyNumberFormat="1" applyFont="1" applyFill="1" applyBorder="1" applyAlignment="1">
      <alignment horizontal="center"/>
    </xf>
    <xf numFmtId="166" fontId="12" fillId="2" borderId="0" xfId="1" applyNumberFormat="1" applyFont="1" applyFill="1" applyBorder="1" applyAlignment="1">
      <alignment horizontal="center"/>
    </xf>
    <xf numFmtId="0" fontId="18" fillId="2" borderId="0" xfId="0" applyFont="1" applyFill="1" applyAlignment="1">
      <alignment horizontal="center"/>
    </xf>
    <xf numFmtId="0" fontId="19" fillId="2" borderId="0" xfId="0" applyFont="1" applyFill="1"/>
    <xf numFmtId="0" fontId="0" fillId="2" borderId="0" xfId="0" applyFill="1"/>
    <xf numFmtId="0" fontId="17" fillId="2" borderId="0" xfId="0" applyFont="1" applyFill="1" applyBorder="1"/>
    <xf numFmtId="0" fontId="6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horizontal="center"/>
    </xf>
    <xf numFmtId="167" fontId="0" fillId="2" borderId="0" xfId="0" applyNumberFormat="1" applyFill="1" applyAlignment="1">
      <alignment horizontal="center"/>
    </xf>
    <xf numFmtId="9" fontId="0" fillId="2" borderId="0" xfId="1" applyFont="1" applyFill="1" applyAlignment="1">
      <alignment horizontal="center"/>
    </xf>
    <xf numFmtId="166" fontId="0" fillId="2" borderId="0" xfId="1" applyNumberFormat="1" applyFont="1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6" fillId="2" borderId="0" xfId="0" applyFont="1" applyFill="1" applyAlignment="1" applyProtection="1">
      <alignment horizontal="left"/>
      <protection locked="0"/>
    </xf>
    <xf numFmtId="0" fontId="4" fillId="2" borderId="0" xfId="0" applyFont="1" applyFill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11" xfId="0" applyNumberFormat="1" applyFont="1" applyFill="1" applyBorder="1" applyAlignment="1">
      <alignment horizontal="center" vertical="center"/>
    </xf>
    <xf numFmtId="167" fontId="4" fillId="2" borderId="12" xfId="0" applyNumberFormat="1" applyFont="1" applyFill="1" applyBorder="1" applyAlignment="1">
      <alignment horizontal="center" vertical="center"/>
    </xf>
    <xf numFmtId="167" fontId="4" fillId="2" borderId="13" xfId="0" applyNumberFormat="1" applyFont="1" applyFill="1" applyBorder="1" applyAlignment="1">
      <alignment horizontal="center" vertical="center"/>
    </xf>
    <xf numFmtId="167" fontId="4" fillId="2" borderId="14" xfId="0" applyNumberFormat="1" applyFont="1" applyFill="1" applyBorder="1" applyAlignment="1">
      <alignment horizontal="center" vertical="center"/>
    </xf>
    <xf numFmtId="9" fontId="4" fillId="2" borderId="2" xfId="1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9" fontId="4" fillId="2" borderId="13" xfId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165" fontId="4" fillId="2" borderId="0" xfId="0" applyNumberFormat="1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1" fontId="4" fillId="2" borderId="30" xfId="0" applyNumberFormat="1" applyFont="1" applyFill="1" applyBorder="1" applyAlignment="1">
      <alignment horizontal="center" vertical="center" wrapText="1"/>
    </xf>
    <xf numFmtId="1" fontId="4" fillId="2" borderId="31" xfId="0" applyNumberFormat="1" applyFont="1" applyFill="1" applyBorder="1" applyAlignment="1">
      <alignment horizontal="center" vertical="center" wrapText="1"/>
    </xf>
    <xf numFmtId="1" fontId="4" fillId="2" borderId="32" xfId="0" applyNumberFormat="1" applyFont="1" applyFill="1" applyBorder="1" applyAlignment="1">
      <alignment horizontal="center" vertical="center" wrapText="1"/>
    </xf>
    <xf numFmtId="167" fontId="4" fillId="2" borderId="30" xfId="0" applyNumberFormat="1" applyFont="1" applyFill="1" applyBorder="1" applyAlignment="1">
      <alignment horizontal="center" vertical="center" wrapText="1"/>
    </xf>
    <xf numFmtId="167" fontId="4" fillId="2" borderId="31" xfId="0" applyNumberFormat="1" applyFont="1" applyFill="1" applyBorder="1" applyAlignment="1">
      <alignment horizontal="center" vertical="center" wrapText="1"/>
    </xf>
    <xf numFmtId="167" fontId="4" fillId="2" borderId="32" xfId="0" applyNumberFormat="1" applyFont="1" applyFill="1" applyBorder="1" applyAlignment="1">
      <alignment horizontal="center" vertical="center" wrapText="1"/>
    </xf>
    <xf numFmtId="9" fontId="4" fillId="2" borderId="31" xfId="1" applyFont="1" applyFill="1" applyBorder="1" applyAlignment="1">
      <alignment horizontal="center" vertical="center" wrapText="1"/>
    </xf>
    <xf numFmtId="166" fontId="4" fillId="2" borderId="30" xfId="1" applyNumberFormat="1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166" fontId="4" fillId="2" borderId="32" xfId="1" applyNumberFormat="1" applyFont="1" applyFill="1" applyBorder="1" applyAlignment="1">
      <alignment horizontal="center" vertical="center" wrapText="1"/>
    </xf>
    <xf numFmtId="165" fontId="4" fillId="2" borderId="31" xfId="0" applyNumberFormat="1" applyFont="1" applyFill="1" applyBorder="1" applyAlignment="1">
      <alignment horizontal="center" vertical="center" wrapText="1"/>
    </xf>
    <xf numFmtId="165" fontId="4" fillId="2" borderId="33" xfId="0" applyNumberFormat="1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/>
    </xf>
    <xf numFmtId="14" fontId="3" fillId="2" borderId="20" xfId="0" applyNumberFormat="1" applyFont="1" applyFill="1" applyBorder="1" applyAlignment="1">
      <alignment horizontal="center" vertical="center"/>
    </xf>
    <xf numFmtId="14" fontId="3" fillId="2" borderId="27" xfId="0" applyNumberFormat="1" applyFon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1" fontId="0" fillId="2" borderId="15" xfId="0" applyNumberFormat="1" applyFill="1" applyBorder="1" applyAlignment="1">
      <alignment horizontal="center" vertical="center"/>
    </xf>
    <xf numFmtId="1" fontId="0" fillId="2" borderId="17" xfId="0" applyNumberFormat="1" applyFill="1" applyBorder="1" applyAlignment="1">
      <alignment horizontal="center" vertical="center"/>
    </xf>
    <xf numFmtId="167" fontId="0" fillId="2" borderId="16" xfId="0" applyNumberFormat="1" applyFill="1" applyBorder="1" applyAlignment="1">
      <alignment horizontal="center" vertical="center"/>
    </xf>
    <xf numFmtId="167" fontId="0" fillId="2" borderId="15" xfId="0" applyNumberFormat="1" applyFill="1" applyBorder="1" applyAlignment="1">
      <alignment horizontal="center" vertical="center"/>
    </xf>
    <xf numFmtId="167" fontId="0" fillId="2" borderId="17" xfId="0" applyNumberFormat="1" applyFill="1" applyBorder="1" applyAlignment="1">
      <alignment horizontal="center" vertical="center"/>
    </xf>
    <xf numFmtId="166" fontId="0" fillId="2" borderId="15" xfId="1" applyNumberFormat="1" applyFont="1" applyFill="1" applyBorder="1" applyAlignment="1">
      <alignment horizontal="center" vertical="center"/>
    </xf>
    <xf numFmtId="9" fontId="0" fillId="2" borderId="15" xfId="1" applyFont="1" applyFill="1" applyBorder="1" applyAlignment="1">
      <alignment horizontal="center" vertical="center"/>
    </xf>
    <xf numFmtId="166" fontId="0" fillId="2" borderId="16" xfId="1" applyNumberFormat="1" applyFont="1" applyFill="1" applyBorder="1" applyAlignment="1">
      <alignment horizontal="center" vertical="center"/>
    </xf>
    <xf numFmtId="166" fontId="0" fillId="2" borderId="17" xfId="1" applyNumberFormat="1" applyFont="1" applyFill="1" applyBorder="1" applyAlignment="1">
      <alignment horizontal="center" vertical="center"/>
    </xf>
    <xf numFmtId="165" fontId="0" fillId="2" borderId="15" xfId="0" applyNumberFormat="1" applyFill="1" applyBorder="1" applyAlignment="1">
      <alignment horizontal="center" vertical="center"/>
    </xf>
    <xf numFmtId="165" fontId="0" fillId="2" borderId="16" xfId="0" applyNumberForma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14" fontId="3" fillId="2" borderId="17" xfId="0" applyNumberFormat="1" applyFont="1" applyFill="1" applyBorder="1" applyAlignment="1">
      <alignment horizontal="center" vertical="center"/>
    </xf>
    <xf numFmtId="1" fontId="0" fillId="2" borderId="18" xfId="0" applyNumberForma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14" fontId="3" fillId="2" borderId="39" xfId="0" applyNumberFormat="1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1" fontId="0" fillId="2" borderId="39" xfId="0" applyNumberFormat="1" applyFill="1" applyBorder="1" applyAlignment="1">
      <alignment horizontal="center" vertical="center"/>
    </xf>
    <xf numFmtId="1" fontId="0" fillId="2" borderId="42" xfId="0" applyNumberFormat="1" applyFill="1" applyBorder="1" applyAlignment="1">
      <alignment horizontal="center" vertical="center"/>
    </xf>
    <xf numFmtId="1" fontId="0" fillId="2" borderId="43" xfId="0" applyNumberFormat="1" applyFill="1" applyBorder="1" applyAlignment="1">
      <alignment horizontal="center" vertical="center"/>
    </xf>
    <xf numFmtId="167" fontId="0" fillId="2" borderId="40" xfId="0" applyNumberFormat="1" applyFill="1" applyBorder="1" applyAlignment="1">
      <alignment horizontal="center" vertical="center"/>
    </xf>
    <xf numFmtId="167" fontId="0" fillId="2" borderId="41" xfId="0" applyNumberFormat="1" applyFill="1" applyBorder="1" applyAlignment="1">
      <alignment horizontal="center" vertical="center"/>
    </xf>
    <xf numFmtId="167" fontId="0" fillId="2" borderId="39" xfId="0" applyNumberFormat="1" applyFill="1" applyBorder="1" applyAlignment="1">
      <alignment horizontal="center" vertical="center"/>
    </xf>
    <xf numFmtId="9" fontId="0" fillId="2" borderId="41" xfId="1" applyFont="1" applyFill="1" applyBorder="1" applyAlignment="1">
      <alignment horizontal="center" vertical="center"/>
    </xf>
    <xf numFmtId="166" fontId="0" fillId="2" borderId="40" xfId="1" applyNumberFormat="1" applyFont="1" applyFill="1" applyBorder="1" applyAlignment="1">
      <alignment horizontal="center" vertical="center"/>
    </xf>
    <xf numFmtId="166" fontId="0" fillId="2" borderId="39" xfId="1" applyNumberFormat="1" applyFont="1" applyFill="1" applyBorder="1" applyAlignment="1">
      <alignment horizontal="center" vertical="center"/>
    </xf>
    <xf numFmtId="165" fontId="0" fillId="2" borderId="41" xfId="0" applyNumberFormat="1" applyFill="1" applyBorder="1" applyAlignment="1">
      <alignment horizontal="center" vertical="center"/>
    </xf>
    <xf numFmtId="165" fontId="0" fillId="2" borderId="40" xfId="0" applyNumberFormat="1" applyFill="1" applyBorder="1" applyAlignment="1">
      <alignment horizontal="center" vertical="center"/>
    </xf>
    <xf numFmtId="1" fontId="0" fillId="2" borderId="44" xfId="0" applyNumberForma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2" borderId="0" xfId="5" applyFill="1" applyBorder="1"/>
    <xf numFmtId="0" fontId="1" fillId="2" borderId="0" xfId="5" applyFill="1" applyBorder="1" applyAlignment="1">
      <alignment horizontal="center"/>
    </xf>
    <xf numFmtId="9" fontId="1" fillId="2" borderId="0" xfId="6" applyFont="1" applyFill="1" applyBorder="1"/>
    <xf numFmtId="165" fontId="21" fillId="2" borderId="0" xfId="5" applyNumberFormat="1" applyFont="1" applyFill="1" applyBorder="1" applyAlignment="1">
      <alignment horizontal="center"/>
    </xf>
    <xf numFmtId="0" fontId="1" fillId="0" borderId="0" xfId="5"/>
    <xf numFmtId="0" fontId="17" fillId="0" borderId="0" xfId="5" applyFont="1" applyFill="1" applyBorder="1"/>
    <xf numFmtId="0" fontId="22" fillId="2" borderId="0" xfId="5" applyFont="1" applyFill="1" applyAlignment="1">
      <alignment horizontal="center"/>
    </xf>
    <xf numFmtId="0" fontId="19" fillId="2" borderId="0" xfId="5" applyFont="1" applyFill="1"/>
    <xf numFmtId="0" fontId="17" fillId="2" borderId="0" xfId="5" applyFont="1" applyFill="1" applyBorder="1"/>
    <xf numFmtId="0" fontId="17" fillId="0" borderId="45" xfId="5" applyFont="1" applyBorder="1"/>
    <xf numFmtId="0" fontId="17" fillId="0" borderId="46" xfId="5" applyFont="1" applyBorder="1"/>
    <xf numFmtId="0" fontId="17" fillId="0" borderId="48" xfId="5" applyFont="1" applyBorder="1"/>
    <xf numFmtId="165" fontId="17" fillId="0" borderId="48" xfId="5" applyNumberFormat="1" applyFont="1" applyBorder="1" applyAlignment="1">
      <alignment horizontal="center"/>
    </xf>
    <xf numFmtId="0" fontId="17" fillId="0" borderId="49" xfId="5" applyFont="1" applyBorder="1"/>
    <xf numFmtId="165" fontId="17" fillId="0" borderId="49" xfId="5" applyNumberFormat="1" applyFont="1" applyBorder="1" applyAlignment="1">
      <alignment horizontal="center"/>
    </xf>
    <xf numFmtId="0" fontId="23" fillId="0" borderId="49" xfId="5" applyFont="1" applyBorder="1"/>
    <xf numFmtId="0" fontId="17" fillId="0" borderId="50" xfId="5" applyFont="1" applyBorder="1"/>
    <xf numFmtId="0" fontId="17" fillId="0" borderId="47" xfId="5" applyFont="1" applyBorder="1"/>
    <xf numFmtId="0" fontId="17" fillId="0" borderId="52" xfId="5" applyFont="1" applyBorder="1"/>
    <xf numFmtId="165" fontId="17" fillId="0" borderId="52" xfId="5" applyNumberFormat="1" applyFont="1" applyBorder="1" applyAlignment="1">
      <alignment horizontal="center"/>
    </xf>
    <xf numFmtId="0" fontId="17" fillId="0" borderId="54" xfId="5" applyFont="1" applyBorder="1"/>
    <xf numFmtId="0" fontId="26" fillId="0" borderId="55" xfId="5" applyFont="1" applyBorder="1"/>
    <xf numFmtId="0" fontId="17" fillId="0" borderId="55" xfId="5" applyFont="1" applyBorder="1"/>
    <xf numFmtId="165" fontId="17" fillId="0" borderId="55" xfId="5" applyNumberFormat="1" applyFont="1" applyBorder="1" applyAlignment="1">
      <alignment horizontal="center"/>
    </xf>
    <xf numFmtId="0" fontId="17" fillId="0" borderId="56" xfId="5" applyFont="1" applyBorder="1"/>
    <xf numFmtId="0" fontId="17" fillId="0" borderId="57" xfId="5" applyFont="1" applyBorder="1"/>
    <xf numFmtId="0" fontId="17" fillId="0" borderId="58" xfId="5" applyFont="1" applyBorder="1"/>
    <xf numFmtId="0" fontId="17" fillId="0" borderId="47" xfId="5" applyFont="1" applyBorder="1" applyProtection="1">
      <protection locked="0"/>
    </xf>
    <xf numFmtId="165" fontId="17" fillId="0" borderId="45" xfId="5" applyNumberFormat="1" applyFont="1" applyBorder="1" applyAlignment="1">
      <alignment horizontal="center"/>
    </xf>
    <xf numFmtId="0" fontId="17" fillId="0" borderId="59" xfId="5" applyFont="1" applyBorder="1"/>
    <xf numFmtId="0" fontId="17" fillId="0" borderId="60" xfId="5" applyFont="1" applyBorder="1"/>
    <xf numFmtId="165" fontId="17" fillId="0" borderId="61" xfId="5" applyNumberFormat="1" applyFont="1" applyBorder="1" applyAlignment="1">
      <alignment horizontal="center"/>
    </xf>
    <xf numFmtId="0" fontId="17" fillId="0" borderId="62" xfId="5" applyFont="1" applyBorder="1"/>
    <xf numFmtId="0" fontId="4" fillId="0" borderId="45" xfId="5" applyFont="1" applyBorder="1"/>
    <xf numFmtId="165" fontId="3" fillId="0" borderId="45" xfId="5" applyNumberFormat="1" applyFont="1" applyBorder="1" applyAlignment="1">
      <alignment horizontal="center"/>
    </xf>
    <xf numFmtId="0" fontId="3" fillId="0" borderId="45" xfId="5" applyFont="1" applyBorder="1"/>
    <xf numFmtId="165" fontId="3" fillId="0" borderId="45" xfId="5" applyNumberFormat="1" applyFont="1" applyBorder="1"/>
    <xf numFmtId="165" fontId="4" fillId="0" borderId="45" xfId="5" applyNumberFormat="1" applyFont="1" applyBorder="1" applyAlignment="1">
      <alignment horizontal="center"/>
    </xf>
    <xf numFmtId="0" fontId="3" fillId="0" borderId="45" xfId="5" applyFont="1" applyBorder="1" applyAlignment="1">
      <alignment horizontal="left"/>
    </xf>
    <xf numFmtId="0" fontId="3" fillId="0" borderId="45" xfId="5" applyFont="1" applyBorder="1" applyAlignment="1">
      <alignment horizontal="center"/>
    </xf>
    <xf numFmtId="0" fontId="3" fillId="2" borderId="0" xfId="0" applyFont="1" applyFill="1" applyBorder="1"/>
    <xf numFmtId="0" fontId="9" fillId="2" borderId="0" xfId="0" applyFont="1" applyFill="1" applyBorder="1"/>
    <xf numFmtId="0" fontId="8" fillId="2" borderId="0" xfId="2" applyFont="1" applyFill="1" applyBorder="1"/>
    <xf numFmtId="0" fontId="8" fillId="2" borderId="3" xfId="2" applyFont="1" applyFill="1" applyBorder="1"/>
    <xf numFmtId="0" fontId="8" fillId="2" borderId="4" xfId="2" applyFont="1" applyFill="1" applyBorder="1"/>
    <xf numFmtId="0" fontId="8" fillId="2" borderId="5" xfId="2" applyFont="1" applyFill="1" applyBorder="1"/>
    <xf numFmtId="0" fontId="8" fillId="2" borderId="6" xfId="2" applyFont="1" applyFill="1" applyBorder="1"/>
    <xf numFmtId="0" fontId="7" fillId="2" borderId="0" xfId="2" applyFont="1" applyFill="1" applyBorder="1" applyAlignment="1">
      <alignment vertical="center"/>
    </xf>
    <xf numFmtId="0" fontId="8" fillId="2" borderId="0" xfId="2" applyFont="1" applyFill="1" applyBorder="1" applyAlignment="1">
      <alignment vertical="center"/>
    </xf>
    <xf numFmtId="0" fontId="8" fillId="2" borderId="7" xfId="2" applyFont="1" applyFill="1" applyBorder="1"/>
    <xf numFmtId="0" fontId="7" fillId="2" borderId="0" xfId="2" applyFont="1" applyFill="1" applyBorder="1" applyAlignment="1">
      <alignment horizontal="center" vertical="center"/>
    </xf>
    <xf numFmtId="0" fontId="8" fillId="2" borderId="0" xfId="2" applyFont="1" applyFill="1" applyBorder="1" applyProtection="1"/>
    <xf numFmtId="165" fontId="8" fillId="2" borderId="0" xfId="2" applyNumberFormat="1" applyFont="1" applyFill="1" applyBorder="1" applyAlignment="1" applyProtection="1">
      <alignment horizontal="center"/>
    </xf>
    <xf numFmtId="0" fontId="8" fillId="2" borderId="0" xfId="2" applyFont="1" applyFill="1" applyBorder="1" applyAlignment="1" applyProtection="1"/>
    <xf numFmtId="1" fontId="8" fillId="2" borderId="0" xfId="2" applyNumberFormat="1" applyFont="1" applyFill="1" applyBorder="1" applyAlignment="1" applyProtection="1">
      <alignment horizontal="center"/>
    </xf>
    <xf numFmtId="0" fontId="7" fillId="2" borderId="0" xfId="2" quotePrefix="1" applyFont="1" applyFill="1" applyBorder="1" applyAlignment="1">
      <alignment vertical="center"/>
    </xf>
    <xf numFmtId="0" fontId="8" fillId="2" borderId="8" xfId="2" applyFont="1" applyFill="1" applyBorder="1"/>
    <xf numFmtId="0" fontId="8" fillId="2" borderId="9" xfId="2" applyFont="1" applyFill="1" applyBorder="1"/>
    <xf numFmtId="0" fontId="8" fillId="2" borderId="9" xfId="2" applyFont="1" applyFill="1" applyBorder="1" applyProtection="1"/>
    <xf numFmtId="0" fontId="8" fillId="2" borderId="10" xfId="2" applyFont="1" applyFill="1" applyBorder="1"/>
    <xf numFmtId="0" fontId="3" fillId="2" borderId="9" xfId="0" applyFont="1" applyFill="1" applyBorder="1"/>
    <xf numFmtId="1" fontId="8" fillId="2" borderId="0" xfId="2" applyNumberFormat="1" applyFont="1" applyFill="1" applyBorder="1" applyAlignment="1" applyProtection="1">
      <alignment horizontal="center" vertical="center"/>
      <protection locked="0"/>
    </xf>
    <xf numFmtId="9" fontId="8" fillId="2" borderId="0" xfId="1" applyFont="1" applyFill="1" applyBorder="1" applyAlignment="1" applyProtection="1">
      <alignment horizontal="center"/>
    </xf>
    <xf numFmtId="166" fontId="8" fillId="2" borderId="0" xfId="1" applyNumberFormat="1" applyFont="1" applyFill="1" applyBorder="1" applyAlignment="1" applyProtection="1">
      <alignment horizontal="center"/>
    </xf>
    <xf numFmtId="0" fontId="17" fillId="2" borderId="48" xfId="5" applyFont="1" applyFill="1" applyBorder="1"/>
    <xf numFmtId="0" fontId="17" fillId="2" borderId="45" xfId="5" applyFont="1" applyFill="1" applyBorder="1"/>
    <xf numFmtId="0" fontId="3" fillId="0" borderId="46" xfId="5" applyFont="1" applyBorder="1"/>
    <xf numFmtId="165" fontId="3" fillId="0" borderId="47" xfId="5" applyNumberFormat="1" applyFont="1" applyBorder="1" applyAlignment="1">
      <alignment horizontal="center"/>
    </xf>
    <xf numFmtId="165" fontId="3" fillId="0" borderId="55" xfId="5" applyNumberFormat="1" applyFont="1" applyBorder="1" applyAlignment="1">
      <alignment horizontal="center"/>
    </xf>
    <xf numFmtId="165" fontId="3" fillId="5" borderId="63" xfId="5" applyNumberFormat="1" applyFont="1" applyFill="1" applyBorder="1" applyAlignment="1">
      <alignment horizontal="center"/>
    </xf>
    <xf numFmtId="0" fontId="3" fillId="0" borderId="47" xfId="5" applyFont="1" applyBorder="1"/>
    <xf numFmtId="165" fontId="4" fillId="0" borderId="49" xfId="5" applyNumberFormat="1" applyFont="1" applyBorder="1" applyAlignment="1">
      <alignment horizontal="center"/>
    </xf>
    <xf numFmtId="0" fontId="4" fillId="0" borderId="46" xfId="5" applyFont="1" applyBorder="1"/>
    <xf numFmtId="165" fontId="3" fillId="3" borderId="63" xfId="5" applyNumberFormat="1" applyFont="1" applyFill="1" applyBorder="1" applyAlignment="1">
      <alignment horizontal="center"/>
    </xf>
    <xf numFmtId="165" fontId="3" fillId="3" borderId="64" xfId="5" applyNumberFormat="1" applyFont="1" applyFill="1" applyBorder="1" applyAlignment="1">
      <alignment horizontal="center"/>
    </xf>
    <xf numFmtId="165" fontId="3" fillId="0" borderId="65" xfId="5" applyNumberFormat="1" applyFont="1" applyBorder="1" applyAlignment="1">
      <alignment horizontal="center"/>
    </xf>
    <xf numFmtId="165" fontId="3" fillId="3" borderId="66" xfId="5" applyNumberFormat="1" applyFont="1" applyFill="1" applyBorder="1" applyAlignment="1">
      <alignment horizontal="center"/>
    </xf>
    <xf numFmtId="0" fontId="3" fillId="0" borderId="49" xfId="5" applyFont="1" applyBorder="1"/>
    <xf numFmtId="165" fontId="3" fillId="0" borderId="67" xfId="5" applyNumberFormat="1" applyFont="1" applyBorder="1" applyAlignment="1">
      <alignment horizontal="center"/>
    </xf>
    <xf numFmtId="165" fontId="3" fillId="0" borderId="48" xfId="5" applyNumberFormat="1" applyFont="1" applyBorder="1" applyAlignment="1">
      <alignment horizontal="center"/>
    </xf>
    <xf numFmtId="0" fontId="3" fillId="0" borderId="55" xfId="5" applyFont="1" applyBorder="1"/>
    <xf numFmtId="165" fontId="20" fillId="0" borderId="55" xfId="5" applyNumberFormat="1" applyFont="1" applyBorder="1" applyAlignment="1">
      <alignment horizontal="center"/>
    </xf>
    <xf numFmtId="166" fontId="3" fillId="5" borderId="63" xfId="6" applyNumberFormat="1" applyFont="1" applyFill="1" applyBorder="1" applyAlignment="1">
      <alignment horizontal="center"/>
    </xf>
    <xf numFmtId="9" fontId="3" fillId="5" borderId="63" xfId="5" applyNumberFormat="1" applyFont="1" applyFill="1" applyBorder="1"/>
    <xf numFmtId="165" fontId="20" fillId="5" borderId="63" xfId="5" applyNumberFormat="1" applyFont="1" applyFill="1" applyBorder="1" applyAlignment="1">
      <alignment horizontal="center"/>
    </xf>
    <xf numFmtId="165" fontId="3" fillId="5" borderId="68" xfId="5" applyNumberFormat="1" applyFont="1" applyFill="1" applyBorder="1" applyAlignment="1">
      <alignment horizontal="center"/>
    </xf>
    <xf numFmtId="0" fontId="3" fillId="2" borderId="45" xfId="5" applyFont="1" applyFill="1" applyBorder="1"/>
    <xf numFmtId="0" fontId="3" fillId="2" borderId="46" xfId="5" applyFont="1" applyFill="1" applyBorder="1"/>
    <xf numFmtId="165" fontId="3" fillId="2" borderId="0" xfId="5" applyNumberFormat="1" applyFont="1" applyFill="1" applyBorder="1" applyAlignment="1">
      <alignment horizontal="center"/>
    </xf>
    <xf numFmtId="165" fontId="3" fillId="2" borderId="47" xfId="5" applyNumberFormat="1" applyFont="1" applyFill="1" applyBorder="1" applyAlignment="1">
      <alignment horizontal="center"/>
    </xf>
    <xf numFmtId="165" fontId="3" fillId="2" borderId="45" xfId="5" applyNumberFormat="1" applyFont="1" applyFill="1" applyBorder="1" applyAlignment="1">
      <alignment horizontal="center"/>
    </xf>
    <xf numFmtId="0" fontId="3" fillId="2" borderId="47" xfId="5" applyFont="1" applyFill="1" applyBorder="1"/>
    <xf numFmtId="165" fontId="3" fillId="2" borderId="45" xfId="5" applyNumberFormat="1" applyFont="1" applyFill="1" applyBorder="1"/>
    <xf numFmtId="165" fontId="3" fillId="2" borderId="55" xfId="5" applyNumberFormat="1" applyFont="1" applyFill="1" applyBorder="1" applyAlignment="1">
      <alignment horizontal="center"/>
    </xf>
    <xf numFmtId="165" fontId="3" fillId="0" borderId="49" xfId="5" applyNumberFormat="1" applyFont="1" applyBorder="1" applyAlignment="1">
      <alignment horizontal="center"/>
    </xf>
    <xf numFmtId="165" fontId="3" fillId="0" borderId="49" xfId="5" applyNumberFormat="1" applyFont="1" applyBorder="1"/>
    <xf numFmtId="165" fontId="3" fillId="2" borderId="49" xfId="5" applyNumberFormat="1" applyFont="1" applyFill="1" applyBorder="1"/>
    <xf numFmtId="0" fontId="4" fillId="0" borderId="55" xfId="5" applyFont="1" applyBorder="1"/>
    <xf numFmtId="165" fontId="3" fillId="0" borderId="55" xfId="5" applyNumberFormat="1" applyFont="1" applyBorder="1"/>
    <xf numFmtId="165" fontId="3" fillId="2" borderId="55" xfId="5" applyNumberFormat="1" applyFont="1" applyFill="1" applyBorder="1"/>
    <xf numFmtId="0" fontId="3" fillId="0" borderId="69" xfId="5" applyFont="1" applyBorder="1"/>
    <xf numFmtId="0" fontId="3" fillId="0" borderId="70" xfId="5" applyFont="1" applyBorder="1"/>
    <xf numFmtId="165" fontId="3" fillId="0" borderId="70" xfId="5" applyNumberFormat="1" applyFont="1" applyBorder="1" applyAlignment="1">
      <alignment horizontal="center"/>
    </xf>
    <xf numFmtId="165" fontId="3" fillId="0" borderId="70" xfId="5" applyNumberFormat="1" applyFont="1" applyBorder="1"/>
    <xf numFmtId="165" fontId="3" fillId="2" borderId="71" xfId="5" applyNumberFormat="1" applyFont="1" applyFill="1" applyBorder="1"/>
    <xf numFmtId="0" fontId="3" fillId="0" borderId="57" xfId="5" applyFont="1" applyBorder="1"/>
    <xf numFmtId="165" fontId="3" fillId="2" borderId="58" xfId="5" applyNumberFormat="1" applyFont="1" applyFill="1" applyBorder="1"/>
    <xf numFmtId="165" fontId="4" fillId="2" borderId="72" xfId="5" applyNumberFormat="1" applyFont="1" applyFill="1" applyBorder="1" applyAlignment="1">
      <alignment horizontal="center"/>
    </xf>
    <xf numFmtId="165" fontId="3" fillId="2" borderId="7" xfId="5" applyNumberFormat="1" applyFont="1" applyFill="1" applyBorder="1" applyAlignment="1">
      <alignment horizontal="center"/>
    </xf>
    <xf numFmtId="165" fontId="3" fillId="2" borderId="56" xfId="5" applyNumberFormat="1" applyFont="1" applyFill="1" applyBorder="1" applyAlignment="1">
      <alignment horizontal="center"/>
    </xf>
    <xf numFmtId="165" fontId="3" fillId="2" borderId="58" xfId="5" applyNumberFormat="1" applyFont="1" applyFill="1" applyBorder="1" applyAlignment="1">
      <alignment horizontal="center"/>
    </xf>
    <xf numFmtId="0" fontId="3" fillId="2" borderId="57" xfId="5" applyFont="1" applyFill="1" applyBorder="1"/>
    <xf numFmtId="0" fontId="3" fillId="0" borderId="59" xfId="5" applyFont="1" applyBorder="1"/>
    <xf numFmtId="0" fontId="3" fillId="0" borderId="60" xfId="5" applyFont="1" applyBorder="1"/>
    <xf numFmtId="165" fontId="3" fillId="0" borderId="61" xfId="5" applyNumberFormat="1" applyFont="1" applyBorder="1" applyAlignment="1">
      <alignment horizontal="center"/>
    </xf>
    <xf numFmtId="165" fontId="3" fillId="0" borderId="60" xfId="5" applyNumberFormat="1" applyFont="1" applyBorder="1" applyAlignment="1">
      <alignment horizontal="center"/>
    </xf>
    <xf numFmtId="165" fontId="3" fillId="0" borderId="60" xfId="5" applyNumberFormat="1" applyFont="1" applyBorder="1"/>
    <xf numFmtId="165" fontId="3" fillId="2" borderId="62" xfId="5" applyNumberFormat="1" applyFont="1" applyFill="1" applyBorder="1"/>
    <xf numFmtId="0" fontId="3" fillId="0" borderId="48" xfId="5" applyFont="1" applyBorder="1"/>
    <xf numFmtId="165" fontId="3" fillId="0" borderId="48" xfId="5" applyNumberFormat="1" applyFont="1" applyBorder="1"/>
    <xf numFmtId="165" fontId="3" fillId="2" borderId="74" xfId="5" applyNumberFormat="1" applyFont="1" applyFill="1" applyBorder="1"/>
    <xf numFmtId="165" fontId="3" fillId="2" borderId="75" xfId="5" applyNumberFormat="1" applyFont="1" applyFill="1" applyBorder="1"/>
    <xf numFmtId="165" fontId="3" fillId="2" borderId="65" xfId="5" applyNumberFormat="1" applyFont="1" applyFill="1" applyBorder="1"/>
    <xf numFmtId="165" fontId="4" fillId="2" borderId="76" xfId="5" applyNumberFormat="1" applyFont="1" applyFill="1" applyBorder="1" applyAlignment="1">
      <alignment horizontal="center"/>
    </xf>
    <xf numFmtId="165" fontId="3" fillId="2" borderId="75" xfId="5" applyNumberFormat="1" applyFont="1" applyFill="1" applyBorder="1" applyAlignment="1">
      <alignment horizontal="center"/>
    </xf>
    <xf numFmtId="165" fontId="3" fillId="2" borderId="65" xfId="5" applyNumberFormat="1" applyFont="1" applyFill="1" applyBorder="1" applyAlignment="1">
      <alignment horizontal="center"/>
    </xf>
    <xf numFmtId="165" fontId="3" fillId="2" borderId="76" xfId="5" applyNumberFormat="1" applyFont="1" applyFill="1" applyBorder="1"/>
    <xf numFmtId="165" fontId="3" fillId="2" borderId="0" xfId="5" applyNumberFormat="1" applyFont="1" applyFill="1" applyBorder="1"/>
    <xf numFmtId="0" fontId="3" fillId="2" borderId="49" xfId="5" applyFont="1" applyFill="1" applyBorder="1"/>
    <xf numFmtId="0" fontId="3" fillId="2" borderId="55" xfId="5" applyFont="1" applyFill="1" applyBorder="1"/>
    <xf numFmtId="0" fontId="3" fillId="2" borderId="71" xfId="5" applyFont="1" applyFill="1" applyBorder="1"/>
    <xf numFmtId="0" fontId="3" fillId="2" borderId="62" xfId="5" applyFont="1" applyFill="1" applyBorder="1"/>
    <xf numFmtId="0" fontId="3" fillId="2" borderId="75" xfId="5" applyFont="1" applyFill="1" applyBorder="1"/>
    <xf numFmtId="0" fontId="3" fillId="2" borderId="76" xfId="5" applyFont="1" applyFill="1" applyBorder="1"/>
    <xf numFmtId="0" fontId="3" fillId="0" borderId="71" xfId="5" applyFont="1" applyBorder="1"/>
    <xf numFmtId="165" fontId="3" fillId="0" borderId="58" xfId="5" applyNumberFormat="1" applyFont="1" applyBorder="1"/>
    <xf numFmtId="0" fontId="3" fillId="0" borderId="58" xfId="5" applyFont="1" applyBorder="1"/>
    <xf numFmtId="0" fontId="3" fillId="0" borderId="77" xfId="5" applyFont="1" applyBorder="1"/>
    <xf numFmtId="0" fontId="3" fillId="2" borderId="58" xfId="5" applyFont="1" applyFill="1" applyBorder="1"/>
    <xf numFmtId="0" fontId="3" fillId="0" borderId="62" xfId="5" applyFont="1" applyBorder="1"/>
    <xf numFmtId="0" fontId="3" fillId="2" borderId="73" xfId="5" applyFont="1" applyFill="1" applyBorder="1"/>
    <xf numFmtId="0" fontId="3" fillId="2" borderId="48" xfId="5" applyFont="1" applyFill="1" applyBorder="1"/>
    <xf numFmtId="165" fontId="3" fillId="2" borderId="48" xfId="5" applyNumberFormat="1" applyFont="1" applyFill="1" applyBorder="1" applyAlignment="1">
      <alignment horizontal="center"/>
    </xf>
    <xf numFmtId="165" fontId="3" fillId="2" borderId="48" xfId="5" applyNumberFormat="1" applyFont="1" applyFill="1" applyBorder="1"/>
    <xf numFmtId="165" fontId="3" fillId="2" borderId="47" xfId="5" applyNumberFormat="1" applyFont="1" applyFill="1" applyBorder="1"/>
    <xf numFmtId="165" fontId="3" fillId="2" borderId="53" xfId="5" applyNumberFormat="1" applyFont="1" applyFill="1" applyBorder="1"/>
    <xf numFmtId="0" fontId="3" fillId="0" borderId="54" xfId="5" applyFont="1" applyBorder="1"/>
    <xf numFmtId="165" fontId="3" fillId="2" borderId="56" xfId="5" applyNumberFormat="1" applyFont="1" applyFill="1" applyBorder="1"/>
    <xf numFmtId="165" fontId="4" fillId="2" borderId="58" xfId="5" applyNumberFormat="1" applyFont="1" applyFill="1" applyBorder="1" applyAlignment="1">
      <alignment horizontal="center"/>
    </xf>
    <xf numFmtId="0" fontId="3" fillId="2" borderId="51" xfId="5" applyFont="1" applyFill="1" applyBorder="1"/>
    <xf numFmtId="0" fontId="3" fillId="2" borderId="52" xfId="5" applyFont="1" applyFill="1" applyBorder="1"/>
    <xf numFmtId="165" fontId="3" fillId="2" borderId="52" xfId="5" applyNumberFormat="1" applyFont="1" applyFill="1" applyBorder="1" applyAlignment="1">
      <alignment horizontal="center"/>
    </xf>
    <xf numFmtId="165" fontId="3" fillId="2" borderId="52" xfId="5" applyNumberFormat="1" applyFont="1" applyFill="1" applyBorder="1"/>
    <xf numFmtId="165" fontId="4" fillId="2" borderId="65" xfId="5" applyNumberFormat="1" applyFont="1" applyFill="1" applyBorder="1" applyAlignment="1">
      <alignment horizontal="center"/>
    </xf>
    <xf numFmtId="0" fontId="3" fillId="2" borderId="65" xfId="5" applyFont="1" applyFill="1" applyBorder="1"/>
    <xf numFmtId="0" fontId="3" fillId="0" borderId="78" xfId="5" applyFont="1" applyBorder="1"/>
    <xf numFmtId="165" fontId="3" fillId="0" borderId="79" xfId="5" applyNumberFormat="1" applyFont="1" applyBorder="1" applyAlignment="1">
      <alignment horizontal="center"/>
    </xf>
    <xf numFmtId="165" fontId="3" fillId="2" borderId="72" xfId="5" applyNumberFormat="1" applyFont="1" applyFill="1" applyBorder="1" applyAlignment="1">
      <alignment horizontal="center"/>
    </xf>
    <xf numFmtId="0" fontId="3" fillId="0" borderId="50" xfId="5" applyFont="1" applyBorder="1"/>
    <xf numFmtId="0" fontId="3" fillId="0" borderId="79" xfId="5" applyFont="1" applyBorder="1"/>
    <xf numFmtId="0" fontId="3" fillId="0" borderId="72" xfId="5" applyFont="1" applyBorder="1"/>
    <xf numFmtId="0" fontId="3" fillId="2" borderId="78" xfId="5" applyFont="1" applyFill="1" applyBorder="1"/>
    <xf numFmtId="165" fontId="3" fillId="2" borderId="79" xfId="5" applyNumberFormat="1" applyFont="1" applyFill="1" applyBorder="1" applyAlignment="1">
      <alignment horizontal="center"/>
    </xf>
    <xf numFmtId="165" fontId="3" fillId="2" borderId="49" xfId="5" applyNumberFormat="1" applyFont="1" applyFill="1" applyBorder="1" applyAlignment="1">
      <alignment horizontal="center"/>
    </xf>
    <xf numFmtId="0" fontId="4" fillId="0" borderId="60" xfId="5" applyFont="1" applyBorder="1"/>
    <xf numFmtId="0" fontId="3" fillId="2" borderId="74" xfId="5" applyFont="1" applyFill="1" applyBorder="1"/>
    <xf numFmtId="0" fontId="3" fillId="2" borderId="59" xfId="5" applyFont="1" applyFill="1" applyBorder="1"/>
    <xf numFmtId="0" fontId="3" fillId="2" borderId="80" xfId="5" applyFont="1" applyFill="1" applyBorder="1"/>
    <xf numFmtId="165" fontId="3" fillId="2" borderId="9" xfId="5" applyNumberFormat="1" applyFont="1" applyFill="1" applyBorder="1" applyAlignment="1">
      <alignment horizontal="center"/>
    </xf>
    <xf numFmtId="165" fontId="3" fillId="2" borderId="60" xfId="5" applyNumberFormat="1" applyFont="1" applyFill="1" applyBorder="1" applyAlignment="1">
      <alignment horizontal="center"/>
    </xf>
    <xf numFmtId="0" fontId="3" fillId="2" borderId="69" xfId="5" applyFont="1" applyFill="1" applyBorder="1"/>
    <xf numFmtId="0" fontId="3" fillId="2" borderId="70" xfId="5" applyFont="1" applyFill="1" applyBorder="1"/>
    <xf numFmtId="165" fontId="3" fillId="2" borderId="70" xfId="5" applyNumberFormat="1" applyFont="1" applyFill="1" applyBorder="1" applyAlignment="1">
      <alignment horizontal="center"/>
    </xf>
    <xf numFmtId="0" fontId="3" fillId="2" borderId="81" xfId="5" applyFont="1" applyFill="1" applyBorder="1"/>
    <xf numFmtId="165" fontId="3" fillId="0" borderId="62" xfId="5" applyNumberFormat="1" applyFont="1" applyBorder="1"/>
    <xf numFmtId="0" fontId="17" fillId="2" borderId="46" xfId="5" applyFont="1" applyFill="1" applyBorder="1"/>
    <xf numFmtId="165" fontId="17" fillId="2" borderId="0" xfId="5" applyNumberFormat="1" applyFont="1" applyFill="1" applyBorder="1" applyAlignment="1" applyProtection="1">
      <alignment horizontal="center"/>
      <protection locked="0"/>
    </xf>
    <xf numFmtId="0" fontId="17" fillId="2" borderId="47" xfId="5" applyFont="1" applyFill="1" applyBorder="1"/>
    <xf numFmtId="0" fontId="17" fillId="2" borderId="58" xfId="5" applyFont="1" applyFill="1" applyBorder="1"/>
    <xf numFmtId="0" fontId="17" fillId="2" borderId="49" xfId="5" applyFont="1" applyFill="1" applyBorder="1"/>
    <xf numFmtId="0" fontId="17" fillId="2" borderId="52" xfId="5" applyFont="1" applyFill="1" applyBorder="1"/>
    <xf numFmtId="0" fontId="17" fillId="2" borderId="55" xfId="5" applyFont="1" applyFill="1" applyBorder="1"/>
    <xf numFmtId="0" fontId="1" fillId="2" borderId="0" xfId="5" applyFill="1" applyBorder="1" applyAlignment="1" applyProtection="1">
      <alignment horizontal="left"/>
      <protection locked="0"/>
    </xf>
    <xf numFmtId="0" fontId="17" fillId="2" borderId="60" xfId="5" applyFont="1" applyFill="1" applyBorder="1"/>
    <xf numFmtId="0" fontId="17" fillId="2" borderId="53" xfId="5" applyFont="1" applyFill="1" applyBorder="1"/>
    <xf numFmtId="0" fontId="17" fillId="2" borderId="56" xfId="5" applyFont="1" applyFill="1" applyBorder="1"/>
    <xf numFmtId="0" fontId="17" fillId="2" borderId="72" xfId="5" applyFont="1" applyFill="1" applyBorder="1"/>
    <xf numFmtId="0" fontId="1" fillId="2" borderId="7" xfId="5" applyFill="1" applyBorder="1" applyAlignment="1" applyProtection="1">
      <alignment horizontal="left"/>
      <protection locked="0"/>
    </xf>
    <xf numFmtId="0" fontId="17" fillId="2" borderId="77" xfId="5" applyFont="1" applyFill="1" applyBorder="1"/>
    <xf numFmtId="0" fontId="17" fillId="2" borderId="77" xfId="5" applyFont="1" applyFill="1" applyBorder="1" applyProtection="1">
      <protection locked="0"/>
    </xf>
    <xf numFmtId="0" fontId="17" fillId="2" borderId="59" xfId="5" applyFont="1" applyFill="1" applyBorder="1"/>
    <xf numFmtId="0" fontId="17" fillId="2" borderId="80" xfId="5" applyFont="1" applyFill="1" applyBorder="1"/>
    <xf numFmtId="165" fontId="17" fillId="2" borderId="9" xfId="5" applyNumberFormat="1" applyFont="1" applyFill="1" applyBorder="1" applyAlignment="1" applyProtection="1">
      <alignment horizontal="center"/>
      <protection locked="0"/>
    </xf>
    <xf numFmtId="0" fontId="17" fillId="2" borderId="81" xfId="5" applyFont="1" applyFill="1" applyBorder="1" applyProtection="1">
      <protection locked="0"/>
    </xf>
    <xf numFmtId="0" fontId="17" fillId="2" borderId="82" xfId="5" applyFont="1" applyFill="1" applyBorder="1" applyProtection="1">
      <protection locked="0"/>
    </xf>
    <xf numFmtId="0" fontId="17" fillId="2" borderId="75" xfId="5" applyFont="1" applyFill="1" applyBorder="1"/>
    <xf numFmtId="0" fontId="17" fillId="2" borderId="76" xfId="5" applyFont="1" applyFill="1" applyBorder="1"/>
    <xf numFmtId="0" fontId="17" fillId="2" borderId="65" xfId="5" applyFont="1" applyFill="1" applyBorder="1"/>
    <xf numFmtId="0" fontId="17" fillId="2" borderId="65" xfId="5" applyFont="1" applyFill="1" applyBorder="1" applyProtection="1">
      <protection locked="0"/>
    </xf>
    <xf numFmtId="0" fontId="17" fillId="0" borderId="67" xfId="5" applyFont="1" applyBorder="1"/>
    <xf numFmtId="0" fontId="17" fillId="2" borderId="81" xfId="5" applyFont="1" applyFill="1" applyBorder="1"/>
    <xf numFmtId="0" fontId="17" fillId="2" borderId="82" xfId="5" applyFont="1" applyFill="1" applyBorder="1"/>
    <xf numFmtId="0" fontId="17" fillId="2" borderId="51" xfId="5" applyFont="1" applyFill="1" applyBorder="1"/>
    <xf numFmtId="165" fontId="17" fillId="2" borderId="52" xfId="5" applyNumberFormat="1" applyFont="1" applyFill="1" applyBorder="1" applyAlignment="1">
      <alignment horizontal="center"/>
    </xf>
    <xf numFmtId="0" fontId="17" fillId="2" borderId="50" xfId="5" applyFont="1" applyFill="1" applyBorder="1"/>
    <xf numFmtId="0" fontId="17" fillId="2" borderId="62" xfId="5" applyFont="1" applyFill="1" applyBorder="1"/>
    <xf numFmtId="0" fontId="3" fillId="2" borderId="50" xfId="5" applyFont="1" applyFill="1" applyBorder="1"/>
    <xf numFmtId="0" fontId="3" fillId="2" borderId="79" xfId="5" applyFont="1" applyFill="1" applyBorder="1"/>
    <xf numFmtId="0" fontId="3" fillId="2" borderId="72" xfId="5" applyFont="1" applyFill="1" applyBorder="1"/>
    <xf numFmtId="165" fontId="3" fillId="2" borderId="70" xfId="5" applyNumberFormat="1" applyFont="1" applyFill="1" applyBorder="1"/>
    <xf numFmtId="0" fontId="3" fillId="0" borderId="83" xfId="5" applyFont="1" applyBorder="1"/>
    <xf numFmtId="0" fontId="3" fillId="2" borderId="83" xfId="5" applyFont="1" applyFill="1" applyBorder="1"/>
    <xf numFmtId="0" fontId="3" fillId="2" borderId="77" xfId="5" applyFont="1" applyFill="1" applyBorder="1"/>
    <xf numFmtId="165" fontId="3" fillId="2" borderId="60" xfId="5" applyNumberFormat="1" applyFont="1" applyFill="1" applyBorder="1"/>
    <xf numFmtId="0" fontId="17" fillId="0" borderId="79" xfId="5" applyFont="1" applyBorder="1"/>
    <xf numFmtId="0" fontId="17" fillId="2" borderId="74" xfId="5" applyFont="1" applyFill="1" applyBorder="1"/>
    <xf numFmtId="0" fontId="17" fillId="0" borderId="73" xfId="5" applyFont="1" applyBorder="1"/>
    <xf numFmtId="0" fontId="17" fillId="2" borderId="73" xfId="5" applyFont="1" applyFill="1" applyBorder="1" applyProtection="1">
      <protection locked="0"/>
    </xf>
    <xf numFmtId="0" fontId="17" fillId="2" borderId="0" xfId="5" applyFont="1" applyFill="1" applyBorder="1" applyProtection="1">
      <protection locked="0"/>
    </xf>
    <xf numFmtId="0" fontId="17" fillId="2" borderId="73" xfId="5" applyFont="1" applyFill="1" applyBorder="1"/>
    <xf numFmtId="0" fontId="17" fillId="0" borderId="69" xfId="5" applyFont="1" applyBorder="1"/>
    <xf numFmtId="0" fontId="17" fillId="0" borderId="70" xfId="5" applyFont="1" applyBorder="1"/>
    <xf numFmtId="165" fontId="17" fillId="0" borderId="70" xfId="5" applyNumberFormat="1" applyFont="1" applyBorder="1" applyAlignment="1">
      <alignment horizontal="center"/>
    </xf>
    <xf numFmtId="0" fontId="17" fillId="2" borderId="71" xfId="5" applyFont="1" applyFill="1" applyBorder="1"/>
    <xf numFmtId="0" fontId="17" fillId="0" borderId="71" xfId="5" applyFont="1" applyBorder="1"/>
    <xf numFmtId="0" fontId="17" fillId="2" borderId="84" xfId="5" applyFont="1" applyFill="1" applyBorder="1"/>
    <xf numFmtId="0" fontId="17" fillId="0" borderId="84" xfId="5" applyFont="1" applyBorder="1"/>
    <xf numFmtId="0" fontId="17" fillId="0" borderId="0" xfId="5" applyFont="1" applyBorder="1"/>
    <xf numFmtId="0" fontId="17" fillId="0" borderId="85" xfId="5" applyFont="1" applyBorder="1"/>
    <xf numFmtId="0" fontId="17" fillId="2" borderId="85" xfId="5" applyFont="1" applyFill="1" applyBorder="1"/>
    <xf numFmtId="0" fontId="24" fillId="0" borderId="70" xfId="5" applyFont="1" applyBorder="1" applyAlignment="1">
      <alignment horizontal="right"/>
    </xf>
    <xf numFmtId="0" fontId="17" fillId="2" borderId="83" xfId="5" applyFont="1" applyFill="1" applyBorder="1"/>
    <xf numFmtId="0" fontId="17" fillId="0" borderId="83" xfId="5" applyFont="1" applyBorder="1"/>
    <xf numFmtId="0" fontId="17" fillId="2" borderId="86" xfId="5" applyFont="1" applyFill="1" applyBorder="1"/>
    <xf numFmtId="0" fontId="17" fillId="2" borderId="6" xfId="5" applyFont="1" applyFill="1" applyBorder="1"/>
    <xf numFmtId="0" fontId="17" fillId="0" borderId="87" xfId="5" applyFont="1" applyBorder="1"/>
    <xf numFmtId="165" fontId="17" fillId="0" borderId="60" xfId="5" applyNumberFormat="1" applyFont="1" applyBorder="1" applyAlignment="1">
      <alignment horizontal="center"/>
    </xf>
    <xf numFmtId="0" fontId="25" fillId="2" borderId="71" xfId="5" applyFont="1" applyFill="1" applyBorder="1"/>
    <xf numFmtId="0" fontId="17" fillId="2" borderId="7" xfId="5" applyFont="1" applyFill="1" applyBorder="1"/>
    <xf numFmtId="165" fontId="17" fillId="3" borderId="24" xfId="5" applyNumberFormat="1" applyFont="1" applyFill="1" applyBorder="1" applyAlignment="1" applyProtection="1">
      <alignment horizontal="center"/>
      <protection locked="0"/>
    </xf>
    <xf numFmtId="166" fontId="17" fillId="3" borderId="24" xfId="6" applyNumberFormat="1" applyFont="1" applyFill="1" applyBorder="1" applyAlignment="1" applyProtection="1">
      <alignment horizontal="center"/>
      <protection locked="0"/>
    </xf>
    <xf numFmtId="1" fontId="8" fillId="5" borderId="24" xfId="2" applyNumberFormat="1" applyFont="1" applyFill="1" applyBorder="1" applyAlignment="1" applyProtection="1">
      <alignment horizontal="center" vertical="center"/>
      <protection locked="0"/>
    </xf>
    <xf numFmtId="1" fontId="8" fillId="3" borderId="24" xfId="2" applyNumberFormat="1" applyFont="1" applyFill="1" applyBorder="1" applyAlignment="1" applyProtection="1">
      <alignment horizontal="center" vertical="center"/>
      <protection locked="0"/>
    </xf>
    <xf numFmtId="165" fontId="8" fillId="3" borderId="1" xfId="2" applyNumberFormat="1" applyFont="1" applyFill="1" applyBorder="1" applyAlignment="1" applyProtection="1">
      <alignment horizontal="left" vertical="center"/>
      <protection locked="0"/>
    </xf>
    <xf numFmtId="166" fontId="8" fillId="3" borderId="24" xfId="1" applyNumberFormat="1" applyFont="1" applyFill="1" applyBorder="1" applyAlignment="1" applyProtection="1">
      <alignment horizontal="center" vertical="center"/>
      <protection locked="0"/>
    </xf>
    <xf numFmtId="165" fontId="8" fillId="3" borderId="2" xfId="2" applyNumberFormat="1" applyFont="1" applyFill="1" applyBorder="1" applyAlignment="1" applyProtection="1">
      <alignment horizontal="center" vertical="center"/>
      <protection locked="0"/>
    </xf>
    <xf numFmtId="165" fontId="8" fillId="3" borderId="2" xfId="2" applyNumberFormat="1" applyFont="1" applyFill="1" applyBorder="1" applyAlignment="1" applyProtection="1">
      <alignment horizontal="left" vertical="center"/>
      <protection locked="0"/>
    </xf>
    <xf numFmtId="165" fontId="8" fillId="3" borderId="11" xfId="2" applyNumberFormat="1" applyFont="1" applyFill="1" applyBorder="1" applyAlignment="1" applyProtection="1">
      <alignment horizontal="left" vertical="center"/>
      <protection locked="0"/>
    </xf>
    <xf numFmtId="165" fontId="8" fillId="3" borderId="24" xfId="2" applyNumberFormat="1" applyFont="1" applyFill="1" applyBorder="1" applyAlignment="1" applyProtection="1">
      <alignment horizontal="center" vertical="center"/>
      <protection locked="0"/>
    </xf>
    <xf numFmtId="0" fontId="8" fillId="0" borderId="0" xfId="2" applyFont="1" applyFill="1" applyBorder="1"/>
    <xf numFmtId="165" fontId="8" fillId="5" borderId="24" xfId="2" applyNumberFormat="1" applyFont="1" applyFill="1" applyBorder="1" applyAlignment="1" applyProtection="1">
      <alignment horizontal="center" vertical="center"/>
      <protection locked="0"/>
    </xf>
    <xf numFmtId="10" fontId="8" fillId="5" borderId="24" xfId="1" applyNumberFormat="1" applyFont="1" applyFill="1" applyBorder="1" applyAlignment="1" applyProtection="1">
      <alignment horizontal="center" vertical="center"/>
      <protection locked="0"/>
    </xf>
    <xf numFmtId="166" fontId="8" fillId="5" borderId="24" xfId="1" applyNumberFormat="1" applyFont="1" applyFill="1" applyBorder="1" applyAlignment="1" applyProtection="1">
      <alignment horizontal="center" vertical="center"/>
      <protection locked="0"/>
    </xf>
    <xf numFmtId="9" fontId="8" fillId="5" borderId="24" xfId="1" applyFont="1" applyFill="1" applyBorder="1" applyAlignment="1" applyProtection="1">
      <alignment horizontal="center" vertical="center"/>
      <protection locked="0"/>
    </xf>
    <xf numFmtId="165" fontId="8" fillId="3" borderId="1" xfId="2" applyNumberFormat="1" applyFont="1" applyFill="1" applyBorder="1" applyAlignment="1" applyProtection="1">
      <alignment horizontal="center" vertical="center"/>
      <protection locked="0"/>
    </xf>
    <xf numFmtId="165" fontId="8" fillId="3" borderId="2" xfId="2" applyNumberFormat="1" applyFont="1" applyFill="1" applyBorder="1" applyAlignment="1" applyProtection="1">
      <alignment horizontal="center" vertical="center"/>
      <protection locked="0"/>
    </xf>
    <xf numFmtId="165" fontId="8" fillId="3" borderId="11" xfId="2" applyNumberFormat="1" applyFont="1" applyFill="1" applyBorder="1" applyAlignment="1" applyProtection="1">
      <alignment horizontal="center" vertical="center"/>
      <protection locked="0"/>
    </xf>
    <xf numFmtId="165" fontId="17" fillId="4" borderId="1" xfId="5" applyNumberFormat="1" applyFont="1" applyFill="1" applyBorder="1" applyAlignment="1" applyProtection="1">
      <alignment horizontal="left"/>
      <protection locked="0"/>
    </xf>
    <xf numFmtId="0" fontId="1" fillId="0" borderId="11" xfId="5" applyBorder="1" applyAlignment="1" applyProtection="1">
      <alignment horizontal="left"/>
      <protection locked="0"/>
    </xf>
  </cellXfs>
  <cellStyles count="7">
    <cellStyle name="Comma 2" xfId="4"/>
    <cellStyle name="Normal 2" xfId="2"/>
    <cellStyle name="Percent 2" xfId="3"/>
    <cellStyle name="Procent" xfId="1" builtinId="5"/>
    <cellStyle name="Procent 2" xfId="6"/>
    <cellStyle name="Standaard" xfId="0" builtinId="0"/>
    <cellStyle name="Standaard 2" xfId="5"/>
  </cellStyles>
  <dxfs count="0"/>
  <tableStyles count="0" defaultTableStyle="TableStyleMedium9" defaultPivotStyle="PivotStyleLight16"/>
  <colors>
    <mruColors>
      <color rgb="FFFF3333"/>
      <color rgb="FF00FF00"/>
      <color rgb="FF66FF66"/>
      <color rgb="FFFF65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/>
          </c:spPr>
          <c:marker>
            <c:symbol val="none"/>
          </c:marker>
          <c:xVal>
            <c:numRef>
              <c:f>'My Database Page'!$C$8:$C$59</c:f>
              <c:numCache>
                <c:formatCode>m/d/yyyy</c:formatCode>
                <c:ptCount val="52"/>
                <c:pt idx="0">
                  <c:v>42737</c:v>
                </c:pt>
                <c:pt idx="1">
                  <c:v>42744</c:v>
                </c:pt>
                <c:pt idx="2">
                  <c:v>42751</c:v>
                </c:pt>
                <c:pt idx="3">
                  <c:v>42758</c:v>
                </c:pt>
                <c:pt idx="4">
                  <c:v>42765</c:v>
                </c:pt>
                <c:pt idx="5">
                  <c:v>42772</c:v>
                </c:pt>
                <c:pt idx="6">
                  <c:v>42779</c:v>
                </c:pt>
                <c:pt idx="7">
                  <c:v>42786</c:v>
                </c:pt>
                <c:pt idx="8">
                  <c:v>42793</c:v>
                </c:pt>
                <c:pt idx="9">
                  <c:v>42800</c:v>
                </c:pt>
                <c:pt idx="10">
                  <c:v>42807</c:v>
                </c:pt>
                <c:pt idx="11">
                  <c:v>42814</c:v>
                </c:pt>
                <c:pt idx="12">
                  <c:v>42821</c:v>
                </c:pt>
                <c:pt idx="13">
                  <c:v>42828</c:v>
                </c:pt>
                <c:pt idx="14">
                  <c:v>42835</c:v>
                </c:pt>
                <c:pt idx="15">
                  <c:v>42842</c:v>
                </c:pt>
                <c:pt idx="16">
                  <c:v>42849</c:v>
                </c:pt>
                <c:pt idx="17">
                  <c:v>42856</c:v>
                </c:pt>
                <c:pt idx="18">
                  <c:v>42863</c:v>
                </c:pt>
                <c:pt idx="19">
                  <c:v>42870</c:v>
                </c:pt>
                <c:pt idx="20">
                  <c:v>42877</c:v>
                </c:pt>
                <c:pt idx="21">
                  <c:v>42884</c:v>
                </c:pt>
                <c:pt idx="22">
                  <c:v>42891</c:v>
                </c:pt>
                <c:pt idx="23">
                  <c:v>42898</c:v>
                </c:pt>
                <c:pt idx="24">
                  <c:v>42905</c:v>
                </c:pt>
                <c:pt idx="25">
                  <c:v>42912</c:v>
                </c:pt>
                <c:pt idx="26">
                  <c:v>42919</c:v>
                </c:pt>
                <c:pt idx="27">
                  <c:v>42926</c:v>
                </c:pt>
                <c:pt idx="28">
                  <c:v>42933</c:v>
                </c:pt>
                <c:pt idx="29">
                  <c:v>42940</c:v>
                </c:pt>
                <c:pt idx="30">
                  <c:v>42947</c:v>
                </c:pt>
                <c:pt idx="31">
                  <c:v>42954</c:v>
                </c:pt>
                <c:pt idx="32">
                  <c:v>42961</c:v>
                </c:pt>
                <c:pt idx="33">
                  <c:v>42968</c:v>
                </c:pt>
                <c:pt idx="34">
                  <c:v>42975</c:v>
                </c:pt>
                <c:pt idx="35">
                  <c:v>42982</c:v>
                </c:pt>
                <c:pt idx="36">
                  <c:v>42989</c:v>
                </c:pt>
                <c:pt idx="37">
                  <c:v>42996</c:v>
                </c:pt>
                <c:pt idx="38">
                  <c:v>43003</c:v>
                </c:pt>
                <c:pt idx="39">
                  <c:v>43010</c:v>
                </c:pt>
                <c:pt idx="40">
                  <c:v>43017</c:v>
                </c:pt>
                <c:pt idx="41">
                  <c:v>43024</c:v>
                </c:pt>
                <c:pt idx="42">
                  <c:v>43031</c:v>
                </c:pt>
                <c:pt idx="43">
                  <c:v>43038</c:v>
                </c:pt>
                <c:pt idx="44">
                  <c:v>43045</c:v>
                </c:pt>
                <c:pt idx="45">
                  <c:v>43052</c:v>
                </c:pt>
                <c:pt idx="46">
                  <c:v>43059</c:v>
                </c:pt>
                <c:pt idx="47">
                  <c:v>43066</c:v>
                </c:pt>
                <c:pt idx="48">
                  <c:v>43073</c:v>
                </c:pt>
                <c:pt idx="49">
                  <c:v>43080</c:v>
                </c:pt>
                <c:pt idx="50">
                  <c:v>43087</c:v>
                </c:pt>
                <c:pt idx="51">
                  <c:v>43094</c:v>
                </c:pt>
              </c:numCache>
            </c:numRef>
          </c:xVal>
          <c:yVal>
            <c:numRef>
              <c:f>'My Database Page'!$AT$8:$AT$59</c:f>
              <c:numCache>
                <c:formatCode>0</c:formatCode>
                <c:ptCount val="52"/>
                <c:pt idx="0">
                  <c:v>1518.6197678162489</c:v>
                </c:pt>
                <c:pt idx="1">
                  <c:v>1040.8911463393388</c:v>
                </c:pt>
                <c:pt idx="2">
                  <c:v>1669.2966686580348</c:v>
                </c:pt>
                <c:pt idx="3">
                  <c:v>1261.5721234744392</c:v>
                </c:pt>
                <c:pt idx="4">
                  <c:v>1756.6992937602377</c:v>
                </c:pt>
                <c:pt idx="5">
                  <c:v>1750.2069839500889</c:v>
                </c:pt>
                <c:pt idx="6">
                  <c:v>1545.4612153985131</c:v>
                </c:pt>
                <c:pt idx="7">
                  <c:v>1618.7763591268713</c:v>
                </c:pt>
                <c:pt idx="8">
                  <c:v>1377.7101650455481</c:v>
                </c:pt>
                <c:pt idx="9">
                  <c:v>1616.5038711764516</c:v>
                </c:pt>
                <c:pt idx="10">
                  <c:v>1745.7450337669434</c:v>
                </c:pt>
                <c:pt idx="11">
                  <c:v>1268.7350744487196</c:v>
                </c:pt>
                <c:pt idx="12">
                  <c:v>1622.7802546461999</c:v>
                </c:pt>
                <c:pt idx="13">
                  <c:v>1744.4624482648819</c:v>
                </c:pt>
                <c:pt idx="14">
                  <c:v>1257.8319268944545</c:v>
                </c:pt>
                <c:pt idx="15">
                  <c:v>1068.5870002850165</c:v>
                </c:pt>
                <c:pt idx="16">
                  <c:v>1408.5755316407656</c:v>
                </c:pt>
                <c:pt idx="17">
                  <c:v>1200.8645557586517</c:v>
                </c:pt>
                <c:pt idx="18">
                  <c:v>1236.8751257645827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AB9-47B1-BC53-18C54EA69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012288"/>
        <c:axId val="108053632"/>
      </c:scatterChart>
      <c:valAx>
        <c:axId val="108012288"/>
        <c:scaling>
          <c:orientation val="minMax"/>
          <c:max val="41070"/>
          <c:min val="40910"/>
        </c:scaling>
        <c:delete val="0"/>
        <c:axPos val="b"/>
        <c:numFmt formatCode="mmm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08053632"/>
        <c:crosses val="autoZero"/>
        <c:crossBetween val="midCat"/>
        <c:majorUnit val="30"/>
      </c:valAx>
      <c:valAx>
        <c:axId val="108053632"/>
        <c:scaling>
          <c:orientation val="minMax"/>
          <c:min val="0"/>
        </c:scaling>
        <c:delete val="0"/>
        <c:axPos val="l"/>
        <c:majorGridlines/>
        <c:numFmt formatCode="0" sourceLinked="1"/>
        <c:majorTickMark val="in"/>
        <c:minorTickMark val="in"/>
        <c:tickLblPos val="nextTo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08012288"/>
        <c:crosses val="autoZero"/>
        <c:crossBetween val="midCat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 w="47625">
              <a:solidFill>
                <a:srgbClr val="0070C0"/>
              </a:solidFill>
            </a:ln>
          </c:spPr>
          <c:invertIfNegative val="0"/>
          <c:cat>
            <c:numRef>
              <c:f>'My Database Page'!$C$8:$C$59</c:f>
              <c:numCache>
                <c:formatCode>m/d/yyyy</c:formatCode>
                <c:ptCount val="52"/>
                <c:pt idx="0">
                  <c:v>42737</c:v>
                </c:pt>
                <c:pt idx="1">
                  <c:v>42744</c:v>
                </c:pt>
                <c:pt idx="2">
                  <c:v>42751</c:v>
                </c:pt>
                <c:pt idx="3">
                  <c:v>42758</c:v>
                </c:pt>
                <c:pt idx="4">
                  <c:v>42765</c:v>
                </c:pt>
                <c:pt idx="5">
                  <c:v>42772</c:v>
                </c:pt>
                <c:pt idx="6">
                  <c:v>42779</c:v>
                </c:pt>
                <c:pt idx="7">
                  <c:v>42786</c:v>
                </c:pt>
                <c:pt idx="8">
                  <c:v>42793</c:v>
                </c:pt>
                <c:pt idx="9">
                  <c:v>42800</c:v>
                </c:pt>
                <c:pt idx="10">
                  <c:v>42807</c:v>
                </c:pt>
                <c:pt idx="11">
                  <c:v>42814</c:v>
                </c:pt>
                <c:pt idx="12">
                  <c:v>42821</c:v>
                </c:pt>
                <c:pt idx="13">
                  <c:v>42828</c:v>
                </c:pt>
                <c:pt idx="14">
                  <c:v>42835</c:v>
                </c:pt>
                <c:pt idx="15">
                  <c:v>42842</c:v>
                </c:pt>
                <c:pt idx="16">
                  <c:v>42849</c:v>
                </c:pt>
                <c:pt idx="17">
                  <c:v>42856</c:v>
                </c:pt>
                <c:pt idx="18">
                  <c:v>42863</c:v>
                </c:pt>
                <c:pt idx="19">
                  <c:v>42870</c:v>
                </c:pt>
                <c:pt idx="20">
                  <c:v>42877</c:v>
                </c:pt>
                <c:pt idx="21">
                  <c:v>42884</c:v>
                </c:pt>
                <c:pt idx="22">
                  <c:v>42891</c:v>
                </c:pt>
                <c:pt idx="23">
                  <c:v>42898</c:v>
                </c:pt>
                <c:pt idx="24">
                  <c:v>42905</c:v>
                </c:pt>
                <c:pt idx="25">
                  <c:v>42912</c:v>
                </c:pt>
                <c:pt idx="26">
                  <c:v>42919</c:v>
                </c:pt>
                <c:pt idx="27">
                  <c:v>42926</c:v>
                </c:pt>
                <c:pt idx="28">
                  <c:v>42933</c:v>
                </c:pt>
                <c:pt idx="29">
                  <c:v>42940</c:v>
                </c:pt>
                <c:pt idx="30">
                  <c:v>42947</c:v>
                </c:pt>
                <c:pt idx="31">
                  <c:v>42954</c:v>
                </c:pt>
                <c:pt idx="32">
                  <c:v>42961</c:v>
                </c:pt>
                <c:pt idx="33">
                  <c:v>42968</c:v>
                </c:pt>
                <c:pt idx="34">
                  <c:v>42975</c:v>
                </c:pt>
                <c:pt idx="35">
                  <c:v>42982</c:v>
                </c:pt>
                <c:pt idx="36">
                  <c:v>42989</c:v>
                </c:pt>
                <c:pt idx="37">
                  <c:v>42996</c:v>
                </c:pt>
                <c:pt idx="38">
                  <c:v>43003</c:v>
                </c:pt>
                <c:pt idx="39">
                  <c:v>43010</c:v>
                </c:pt>
                <c:pt idx="40">
                  <c:v>43017</c:v>
                </c:pt>
                <c:pt idx="41">
                  <c:v>43024</c:v>
                </c:pt>
                <c:pt idx="42">
                  <c:v>43031</c:v>
                </c:pt>
                <c:pt idx="43">
                  <c:v>43038</c:v>
                </c:pt>
                <c:pt idx="44">
                  <c:v>43045</c:v>
                </c:pt>
                <c:pt idx="45">
                  <c:v>43052</c:v>
                </c:pt>
                <c:pt idx="46">
                  <c:v>43059</c:v>
                </c:pt>
                <c:pt idx="47">
                  <c:v>43066</c:v>
                </c:pt>
                <c:pt idx="48">
                  <c:v>43073</c:v>
                </c:pt>
                <c:pt idx="49">
                  <c:v>43080</c:v>
                </c:pt>
                <c:pt idx="50">
                  <c:v>43087</c:v>
                </c:pt>
                <c:pt idx="51">
                  <c:v>43094</c:v>
                </c:pt>
              </c:numCache>
            </c:numRef>
          </c:cat>
          <c:val>
            <c:numRef>
              <c:f>'My Database Page'!$Y$8:$Y$59</c:f>
              <c:numCache>
                <c:formatCode>[$$-409]#,##0</c:formatCode>
                <c:ptCount val="52"/>
                <c:pt idx="0">
                  <c:v>19970.287394199702</c:v>
                </c:pt>
                <c:pt idx="1">
                  <c:v>-3919.7364128729823</c:v>
                </c:pt>
                <c:pt idx="2">
                  <c:v>21301.659931503462</c:v>
                </c:pt>
                <c:pt idx="3">
                  <c:v>8852.032652097012</c:v>
                </c:pt>
                <c:pt idx="4">
                  <c:v>17356.608176750888</c:v>
                </c:pt>
                <c:pt idx="5">
                  <c:v>2370.8544748006898</c:v>
                </c:pt>
                <c:pt idx="6">
                  <c:v>27126.965680632682</c:v>
                </c:pt>
                <c:pt idx="7">
                  <c:v>-1783.4311177313284</c:v>
                </c:pt>
                <c:pt idx="8">
                  <c:v>4925.5013420787727</c:v>
                </c:pt>
                <c:pt idx="9">
                  <c:v>5560.1915126703461</c:v>
                </c:pt>
                <c:pt idx="10">
                  <c:v>2602.2823681315203</c:v>
                </c:pt>
                <c:pt idx="11">
                  <c:v>16334.143595202397</c:v>
                </c:pt>
                <c:pt idx="12">
                  <c:v>6430.5676904277934</c:v>
                </c:pt>
                <c:pt idx="13">
                  <c:v>14640.76375080899</c:v>
                </c:pt>
                <c:pt idx="14">
                  <c:v>26109.600208910153</c:v>
                </c:pt>
                <c:pt idx="15">
                  <c:v>-690.50004002738569</c:v>
                </c:pt>
                <c:pt idx="16">
                  <c:v>2585.2786276859697</c:v>
                </c:pt>
                <c:pt idx="17">
                  <c:v>-1478.2512818034884</c:v>
                </c:pt>
                <c:pt idx="18">
                  <c:v>12703.254389291847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72-4ADA-8636-B0DF440ED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471296"/>
        <c:axId val="138472832"/>
      </c:barChart>
      <c:dateAx>
        <c:axId val="138471296"/>
        <c:scaling>
          <c:orientation val="minMax"/>
          <c:min val="42736"/>
        </c:scaling>
        <c:delete val="0"/>
        <c:axPos val="b"/>
        <c:numFmt formatCode="mmm" sourceLinked="0"/>
        <c:majorTickMark val="cross"/>
        <c:minorTickMark val="none"/>
        <c:tickLblPos val="low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38472832"/>
        <c:crosses val="autoZero"/>
        <c:auto val="1"/>
        <c:lblOffset val="100"/>
        <c:baseTimeUnit val="days"/>
      </c:dateAx>
      <c:valAx>
        <c:axId val="138472832"/>
        <c:scaling>
          <c:orientation val="minMax"/>
          <c:max val="40000"/>
          <c:min val="0"/>
        </c:scaling>
        <c:delete val="0"/>
        <c:axPos val="l"/>
        <c:majorGridlines/>
        <c:numFmt formatCode="[$$-409]#,##0" sourceLinked="1"/>
        <c:majorTickMark val="in"/>
        <c:minorTickMark val="in"/>
        <c:tickLblPos val="nextTo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38471296"/>
        <c:crosses val="autoZero"/>
        <c:crossBetween val="between"/>
        <c:majorUnit val="20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 w="47625">
              <a:solidFill>
                <a:srgbClr val="FF0000"/>
              </a:solidFill>
            </a:ln>
          </c:spPr>
          <c:invertIfNegative val="0"/>
          <c:cat>
            <c:numRef>
              <c:f>'My Database Page'!$C$8:$C$59</c:f>
              <c:numCache>
                <c:formatCode>m/d/yyyy</c:formatCode>
                <c:ptCount val="52"/>
                <c:pt idx="0">
                  <c:v>42737</c:v>
                </c:pt>
                <c:pt idx="1">
                  <c:v>42744</c:v>
                </c:pt>
                <c:pt idx="2">
                  <c:v>42751</c:v>
                </c:pt>
                <c:pt idx="3">
                  <c:v>42758</c:v>
                </c:pt>
                <c:pt idx="4">
                  <c:v>42765</c:v>
                </c:pt>
                <c:pt idx="5">
                  <c:v>42772</c:v>
                </c:pt>
                <c:pt idx="6">
                  <c:v>42779</c:v>
                </c:pt>
                <c:pt idx="7">
                  <c:v>42786</c:v>
                </c:pt>
                <c:pt idx="8">
                  <c:v>42793</c:v>
                </c:pt>
                <c:pt idx="9">
                  <c:v>42800</c:v>
                </c:pt>
                <c:pt idx="10">
                  <c:v>42807</c:v>
                </c:pt>
                <c:pt idx="11">
                  <c:v>42814</c:v>
                </c:pt>
                <c:pt idx="12">
                  <c:v>42821</c:v>
                </c:pt>
                <c:pt idx="13">
                  <c:v>42828</c:v>
                </c:pt>
                <c:pt idx="14">
                  <c:v>42835</c:v>
                </c:pt>
                <c:pt idx="15">
                  <c:v>42842</c:v>
                </c:pt>
                <c:pt idx="16">
                  <c:v>42849</c:v>
                </c:pt>
                <c:pt idx="17">
                  <c:v>42856</c:v>
                </c:pt>
                <c:pt idx="18">
                  <c:v>42863</c:v>
                </c:pt>
                <c:pt idx="19">
                  <c:v>42870</c:v>
                </c:pt>
                <c:pt idx="20">
                  <c:v>42877</c:v>
                </c:pt>
                <c:pt idx="21">
                  <c:v>42884</c:v>
                </c:pt>
                <c:pt idx="22">
                  <c:v>42891</c:v>
                </c:pt>
                <c:pt idx="23">
                  <c:v>42898</c:v>
                </c:pt>
                <c:pt idx="24">
                  <c:v>42905</c:v>
                </c:pt>
                <c:pt idx="25">
                  <c:v>42912</c:v>
                </c:pt>
                <c:pt idx="26">
                  <c:v>42919</c:v>
                </c:pt>
                <c:pt idx="27">
                  <c:v>42926</c:v>
                </c:pt>
                <c:pt idx="28">
                  <c:v>42933</c:v>
                </c:pt>
                <c:pt idx="29">
                  <c:v>42940</c:v>
                </c:pt>
                <c:pt idx="30">
                  <c:v>42947</c:v>
                </c:pt>
                <c:pt idx="31">
                  <c:v>42954</c:v>
                </c:pt>
                <c:pt idx="32">
                  <c:v>42961</c:v>
                </c:pt>
                <c:pt idx="33">
                  <c:v>42968</c:v>
                </c:pt>
                <c:pt idx="34">
                  <c:v>42975</c:v>
                </c:pt>
                <c:pt idx="35">
                  <c:v>42982</c:v>
                </c:pt>
                <c:pt idx="36">
                  <c:v>42989</c:v>
                </c:pt>
                <c:pt idx="37">
                  <c:v>42996</c:v>
                </c:pt>
                <c:pt idx="38">
                  <c:v>43003</c:v>
                </c:pt>
                <c:pt idx="39">
                  <c:v>43010</c:v>
                </c:pt>
                <c:pt idx="40">
                  <c:v>43017</c:v>
                </c:pt>
                <c:pt idx="41">
                  <c:v>43024</c:v>
                </c:pt>
                <c:pt idx="42">
                  <c:v>43031</c:v>
                </c:pt>
                <c:pt idx="43">
                  <c:v>43038</c:v>
                </c:pt>
                <c:pt idx="44">
                  <c:v>43045</c:v>
                </c:pt>
                <c:pt idx="45">
                  <c:v>43052</c:v>
                </c:pt>
                <c:pt idx="46">
                  <c:v>43059</c:v>
                </c:pt>
                <c:pt idx="47">
                  <c:v>43066</c:v>
                </c:pt>
                <c:pt idx="48">
                  <c:v>43073</c:v>
                </c:pt>
                <c:pt idx="49">
                  <c:v>43080</c:v>
                </c:pt>
                <c:pt idx="50">
                  <c:v>43087</c:v>
                </c:pt>
                <c:pt idx="51">
                  <c:v>43094</c:v>
                </c:pt>
              </c:numCache>
            </c:numRef>
          </c:cat>
          <c:val>
            <c:numRef>
              <c:f>'My Database Page'!$X$8:$X$59</c:f>
              <c:numCache>
                <c:formatCode>[$$-409]#,##0</c:formatCode>
                <c:ptCount val="52"/>
                <c:pt idx="0">
                  <c:v>79603.895424714996</c:v>
                </c:pt>
                <c:pt idx="1">
                  <c:v>50788.764870512998</c:v>
                </c:pt>
                <c:pt idx="2">
                  <c:v>73498.845661602885</c:v>
                </c:pt>
                <c:pt idx="3">
                  <c:v>64086.794266908517</c:v>
                </c:pt>
                <c:pt idx="4">
                  <c:v>75581.026516171725</c:v>
                </c:pt>
                <c:pt idx="5">
                  <c:v>57826.688839108821</c:v>
                </c:pt>
                <c:pt idx="6">
                  <c:v>79202.634841030493</c:v>
                </c:pt>
                <c:pt idx="7">
                  <c:v>52736.311803332399</c:v>
                </c:pt>
                <c:pt idx="8">
                  <c:v>63762.149470700475</c:v>
                </c:pt>
                <c:pt idx="9">
                  <c:v>56794.600211223507</c:v>
                </c:pt>
                <c:pt idx="10">
                  <c:v>56535.102882969179</c:v>
                </c:pt>
                <c:pt idx="11">
                  <c:v>70422.165716971082</c:v>
                </c:pt>
                <c:pt idx="12">
                  <c:v>60065.10707867024</c:v>
                </c:pt>
                <c:pt idx="13">
                  <c:v>74344.662018472314</c:v>
                </c:pt>
                <c:pt idx="14">
                  <c:v>77749.578380437189</c:v>
                </c:pt>
                <c:pt idx="15">
                  <c:v>57331.018804230494</c:v>
                </c:pt>
                <c:pt idx="16">
                  <c:v>55460.43769635143</c:v>
                </c:pt>
                <c:pt idx="17">
                  <c:v>56788.301958853059</c:v>
                </c:pt>
                <c:pt idx="18">
                  <c:v>72683.76239375658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1D-47D6-ADE0-CBFA51EF7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558080"/>
        <c:axId val="138559872"/>
      </c:barChart>
      <c:dateAx>
        <c:axId val="138558080"/>
        <c:scaling>
          <c:orientation val="minMax"/>
          <c:min val="42736"/>
        </c:scaling>
        <c:delete val="0"/>
        <c:axPos val="b"/>
        <c:numFmt formatCode="mmm" sourceLinked="0"/>
        <c:majorTickMark val="cross"/>
        <c:minorTickMark val="none"/>
        <c:tickLblPos val="low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38559872"/>
        <c:crosses val="autoZero"/>
        <c:auto val="1"/>
        <c:lblOffset val="100"/>
        <c:baseTimeUnit val="days"/>
      </c:dateAx>
      <c:valAx>
        <c:axId val="138559872"/>
        <c:scaling>
          <c:orientation val="minMax"/>
          <c:max val="80000"/>
          <c:min val="0"/>
        </c:scaling>
        <c:delete val="0"/>
        <c:axPos val="l"/>
        <c:majorGridlines/>
        <c:numFmt formatCode="[$$-409]#,##0" sourceLinked="1"/>
        <c:majorTickMark val="in"/>
        <c:minorTickMark val="in"/>
        <c:tickLblPos val="nextTo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38558080"/>
        <c:crosses val="autoZero"/>
        <c:crossBetween val="between"/>
        <c:majorUnit val="40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FF00"/>
            </a:solidFill>
            <a:ln w="47625">
              <a:solidFill>
                <a:srgbClr val="00FF00"/>
              </a:solidFill>
            </a:ln>
          </c:spPr>
          <c:invertIfNegative val="0"/>
          <c:cat>
            <c:numRef>
              <c:f>'My Database Page'!$C$8:$C$59</c:f>
              <c:numCache>
                <c:formatCode>m/d/yyyy</c:formatCode>
                <c:ptCount val="52"/>
                <c:pt idx="0">
                  <c:v>42737</c:v>
                </c:pt>
                <c:pt idx="1">
                  <c:v>42744</c:v>
                </c:pt>
                <c:pt idx="2">
                  <c:v>42751</c:v>
                </c:pt>
                <c:pt idx="3">
                  <c:v>42758</c:v>
                </c:pt>
                <c:pt idx="4">
                  <c:v>42765</c:v>
                </c:pt>
                <c:pt idx="5">
                  <c:v>42772</c:v>
                </c:pt>
                <c:pt idx="6">
                  <c:v>42779</c:v>
                </c:pt>
                <c:pt idx="7">
                  <c:v>42786</c:v>
                </c:pt>
                <c:pt idx="8">
                  <c:v>42793</c:v>
                </c:pt>
                <c:pt idx="9">
                  <c:v>42800</c:v>
                </c:pt>
                <c:pt idx="10">
                  <c:v>42807</c:v>
                </c:pt>
                <c:pt idx="11">
                  <c:v>42814</c:v>
                </c:pt>
                <c:pt idx="12">
                  <c:v>42821</c:v>
                </c:pt>
                <c:pt idx="13">
                  <c:v>42828</c:v>
                </c:pt>
                <c:pt idx="14">
                  <c:v>42835</c:v>
                </c:pt>
                <c:pt idx="15">
                  <c:v>42842</c:v>
                </c:pt>
                <c:pt idx="16">
                  <c:v>42849</c:v>
                </c:pt>
                <c:pt idx="17">
                  <c:v>42856</c:v>
                </c:pt>
                <c:pt idx="18">
                  <c:v>42863</c:v>
                </c:pt>
                <c:pt idx="19">
                  <c:v>42870</c:v>
                </c:pt>
                <c:pt idx="20">
                  <c:v>42877</c:v>
                </c:pt>
                <c:pt idx="21">
                  <c:v>42884</c:v>
                </c:pt>
                <c:pt idx="22">
                  <c:v>42891</c:v>
                </c:pt>
                <c:pt idx="23">
                  <c:v>42898</c:v>
                </c:pt>
                <c:pt idx="24">
                  <c:v>42905</c:v>
                </c:pt>
                <c:pt idx="25">
                  <c:v>42912</c:v>
                </c:pt>
                <c:pt idx="26">
                  <c:v>42919</c:v>
                </c:pt>
                <c:pt idx="27">
                  <c:v>42926</c:v>
                </c:pt>
                <c:pt idx="28">
                  <c:v>42933</c:v>
                </c:pt>
                <c:pt idx="29">
                  <c:v>42940</c:v>
                </c:pt>
                <c:pt idx="30">
                  <c:v>42947</c:v>
                </c:pt>
                <c:pt idx="31">
                  <c:v>42954</c:v>
                </c:pt>
                <c:pt idx="32">
                  <c:v>42961</c:v>
                </c:pt>
                <c:pt idx="33">
                  <c:v>42968</c:v>
                </c:pt>
                <c:pt idx="34">
                  <c:v>42975</c:v>
                </c:pt>
                <c:pt idx="35">
                  <c:v>42982</c:v>
                </c:pt>
                <c:pt idx="36">
                  <c:v>42989</c:v>
                </c:pt>
                <c:pt idx="37">
                  <c:v>42996</c:v>
                </c:pt>
                <c:pt idx="38">
                  <c:v>43003</c:v>
                </c:pt>
                <c:pt idx="39">
                  <c:v>43010</c:v>
                </c:pt>
                <c:pt idx="40">
                  <c:v>43017</c:v>
                </c:pt>
                <c:pt idx="41">
                  <c:v>43024</c:v>
                </c:pt>
                <c:pt idx="42">
                  <c:v>43031</c:v>
                </c:pt>
                <c:pt idx="43">
                  <c:v>43038</c:v>
                </c:pt>
                <c:pt idx="44">
                  <c:v>43045</c:v>
                </c:pt>
                <c:pt idx="45">
                  <c:v>43052</c:v>
                </c:pt>
                <c:pt idx="46">
                  <c:v>43059</c:v>
                </c:pt>
                <c:pt idx="47">
                  <c:v>43066</c:v>
                </c:pt>
                <c:pt idx="48">
                  <c:v>43073</c:v>
                </c:pt>
                <c:pt idx="49">
                  <c:v>43080</c:v>
                </c:pt>
                <c:pt idx="50">
                  <c:v>43087</c:v>
                </c:pt>
                <c:pt idx="51">
                  <c:v>43094</c:v>
                </c:pt>
              </c:numCache>
            </c:numRef>
          </c:cat>
          <c:val>
            <c:numRef>
              <c:f>'My Database Page'!$W$8:$W$59</c:f>
              <c:numCache>
                <c:formatCode>[$$-409]#,##0</c:formatCode>
                <c:ptCount val="52"/>
                <c:pt idx="0">
                  <c:v>59633.608030515294</c:v>
                </c:pt>
                <c:pt idx="1">
                  <c:v>54708.50128338598</c:v>
                </c:pt>
                <c:pt idx="2">
                  <c:v>52197.185730099423</c:v>
                </c:pt>
                <c:pt idx="3">
                  <c:v>55234.761614811505</c:v>
                </c:pt>
                <c:pt idx="4">
                  <c:v>58224.418339420838</c:v>
                </c:pt>
                <c:pt idx="5">
                  <c:v>55455.834364308132</c:v>
                </c:pt>
                <c:pt idx="6">
                  <c:v>52075.669160397811</c:v>
                </c:pt>
                <c:pt idx="7">
                  <c:v>54519.742921063727</c:v>
                </c:pt>
                <c:pt idx="8">
                  <c:v>58836.648128621702</c:v>
                </c:pt>
                <c:pt idx="9">
                  <c:v>51234.408698553161</c:v>
                </c:pt>
                <c:pt idx="10">
                  <c:v>53932.820514837658</c:v>
                </c:pt>
                <c:pt idx="11">
                  <c:v>54088.022121768685</c:v>
                </c:pt>
                <c:pt idx="12">
                  <c:v>53634.539388242447</c:v>
                </c:pt>
                <c:pt idx="13">
                  <c:v>59703.898267663324</c:v>
                </c:pt>
                <c:pt idx="14">
                  <c:v>51639.978171527036</c:v>
                </c:pt>
                <c:pt idx="15">
                  <c:v>58021.51884425788</c:v>
                </c:pt>
                <c:pt idx="16">
                  <c:v>52875.15906866546</c:v>
                </c:pt>
                <c:pt idx="17">
                  <c:v>58266.553240656547</c:v>
                </c:pt>
                <c:pt idx="18">
                  <c:v>59980.508004464733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0F-4028-916D-374A21057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571136"/>
        <c:axId val="138585216"/>
      </c:barChart>
      <c:dateAx>
        <c:axId val="138571136"/>
        <c:scaling>
          <c:orientation val="minMax"/>
          <c:min val="42736"/>
        </c:scaling>
        <c:delete val="0"/>
        <c:axPos val="b"/>
        <c:numFmt formatCode="mmm" sourceLinked="0"/>
        <c:majorTickMark val="cross"/>
        <c:minorTickMark val="none"/>
        <c:tickLblPos val="low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38585216"/>
        <c:crosses val="autoZero"/>
        <c:auto val="1"/>
        <c:lblOffset val="100"/>
        <c:baseTimeUnit val="days"/>
      </c:dateAx>
      <c:valAx>
        <c:axId val="138585216"/>
        <c:scaling>
          <c:orientation val="minMax"/>
          <c:min val="0"/>
        </c:scaling>
        <c:delete val="0"/>
        <c:axPos val="l"/>
        <c:majorGridlines/>
        <c:numFmt formatCode="[$$-409]#,##0" sourceLinked="1"/>
        <c:majorTickMark val="in"/>
        <c:minorTickMark val="in"/>
        <c:tickLblPos val="nextTo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38571136"/>
        <c:crosses val="autoZero"/>
        <c:crossBetween val="between"/>
        <c:majorUnit val="40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scatterChart>
        <c:scatterStyle val="lineMarker"/>
        <c:varyColors val="0"/>
        <c:ser>
          <c:idx val="0"/>
          <c:order val="0"/>
          <c:tx>
            <c:strRef>
              <c:f>'My Calculations Page'!$AA$51</c:f>
              <c:strCache>
                <c:ptCount val="1"/>
                <c:pt idx="0">
                  <c:v>y</c:v>
                </c:pt>
              </c:strCache>
            </c:strRef>
          </c:tx>
          <c:spPr>
            <a:ln w="88900">
              <a:solidFill>
                <a:schemeClr val="tx1">
                  <a:lumMod val="85000"/>
                  <a:lumOff val="15000"/>
                </a:schemeClr>
              </a:solidFill>
            </a:ln>
          </c:spPr>
          <c:marker>
            <c:symbol val="none"/>
          </c:marker>
          <c:xVal>
            <c:numRef>
              <c:f>'My Calculations Page'!$Z$52:$Z$56</c:f>
              <c:numCache>
                <c:formatCode>0.0</c:formatCode>
                <c:ptCount val="5"/>
                <c:pt idx="0">
                  <c:v>43.858441698825203</c:v>
                </c:pt>
                <c:pt idx="1">
                  <c:v>51.984855163132373</c:v>
                </c:pt>
                <c:pt idx="2">
                  <c:v>48.015144836867627</c:v>
                </c:pt>
                <c:pt idx="3">
                  <c:v>43.858441698825203</c:v>
                </c:pt>
                <c:pt idx="4">
                  <c:v>50</c:v>
                </c:pt>
              </c:numCache>
            </c:numRef>
          </c:xVal>
          <c:yVal>
            <c:numRef>
              <c:f>'My Calculations Page'!$AA$52:$AA$56</c:f>
              <c:numCache>
                <c:formatCode>0.0</c:formatCode>
                <c:ptCount val="5"/>
                <c:pt idx="0">
                  <c:v>49.621379078309289</c:v>
                </c:pt>
                <c:pt idx="1">
                  <c:v>0.24566233204699248</c:v>
                </c:pt>
                <c:pt idx="2">
                  <c:v>-0.2456623320469917</c:v>
                </c:pt>
                <c:pt idx="3">
                  <c:v>49.621379078309289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E2D-45EB-9218-DFA8578D3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398400"/>
        <c:axId val="141399936"/>
      </c:scatterChart>
      <c:valAx>
        <c:axId val="141398400"/>
        <c:scaling>
          <c:orientation val="minMax"/>
          <c:max val="100"/>
          <c:min val="0"/>
        </c:scaling>
        <c:delete val="1"/>
        <c:axPos val="b"/>
        <c:numFmt formatCode="0.0" sourceLinked="1"/>
        <c:majorTickMark val="out"/>
        <c:minorTickMark val="none"/>
        <c:tickLblPos val="none"/>
        <c:crossAx val="141399936"/>
        <c:crosses val="autoZero"/>
        <c:crossBetween val="midCat"/>
      </c:valAx>
      <c:valAx>
        <c:axId val="141399936"/>
        <c:scaling>
          <c:orientation val="minMax"/>
          <c:max val="60"/>
          <c:min val="-10"/>
        </c:scaling>
        <c:delete val="1"/>
        <c:axPos val="l"/>
        <c:numFmt formatCode="0.0" sourceLinked="1"/>
        <c:majorTickMark val="out"/>
        <c:minorTickMark val="none"/>
        <c:tickLblPos val="none"/>
        <c:crossAx val="14139840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4" l="0.70000000000000062" r="0.70000000000000062" t="0.750000000000004" header="0.30000000000000032" footer="0.30000000000000032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scatterChart>
        <c:scatterStyle val="lineMarker"/>
        <c:varyColors val="0"/>
        <c:ser>
          <c:idx val="0"/>
          <c:order val="0"/>
          <c:tx>
            <c:strRef>
              <c:f>'My Calculations Page'!$Q$51</c:f>
              <c:strCache>
                <c:ptCount val="1"/>
                <c:pt idx="0">
                  <c:v>y</c:v>
                </c:pt>
              </c:strCache>
            </c:strRef>
          </c:tx>
          <c:spPr>
            <a:ln w="88900">
              <a:solidFill>
                <a:schemeClr val="tx1">
                  <a:lumMod val="85000"/>
                  <a:lumOff val="15000"/>
                </a:schemeClr>
              </a:solidFill>
            </a:ln>
          </c:spPr>
          <c:marker>
            <c:symbol val="none"/>
          </c:marker>
          <c:xVal>
            <c:numRef>
              <c:f>'My Calculations Page'!$P$52:$P$56</c:f>
              <c:numCache>
                <c:formatCode>0.0</c:formatCode>
                <c:ptCount val="5"/>
                <c:pt idx="0">
                  <c:v>51.238862167594057</c:v>
                </c:pt>
                <c:pt idx="1">
                  <c:v>51.999385993961027</c:v>
                </c:pt>
                <c:pt idx="2">
                  <c:v>48.000614006038973</c:v>
                </c:pt>
                <c:pt idx="3">
                  <c:v>51.238862167594057</c:v>
                </c:pt>
                <c:pt idx="4">
                  <c:v>50</c:v>
                </c:pt>
              </c:numCache>
            </c:numRef>
          </c:xVal>
          <c:yVal>
            <c:numRef>
              <c:f>'My Calculations Page'!$Q$52:$Q$56</c:f>
              <c:numCache>
                <c:formatCode>0.0</c:formatCode>
                <c:ptCount val="5"/>
                <c:pt idx="0">
                  <c:v>49.984649849025693</c:v>
                </c:pt>
                <c:pt idx="1">
                  <c:v>-4.9554486703762071E-2</c:v>
                </c:pt>
                <c:pt idx="2">
                  <c:v>4.9554486703762411E-2</c:v>
                </c:pt>
                <c:pt idx="3">
                  <c:v>49.984649849025693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C7D-4701-AA3A-49D5DE03D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518336"/>
        <c:axId val="141519872"/>
      </c:scatterChart>
      <c:valAx>
        <c:axId val="141518336"/>
        <c:scaling>
          <c:orientation val="minMax"/>
          <c:max val="100"/>
          <c:min val="0"/>
        </c:scaling>
        <c:delete val="1"/>
        <c:axPos val="b"/>
        <c:numFmt formatCode="0.0" sourceLinked="1"/>
        <c:majorTickMark val="out"/>
        <c:minorTickMark val="none"/>
        <c:tickLblPos val="none"/>
        <c:crossAx val="141519872"/>
        <c:crosses val="autoZero"/>
        <c:crossBetween val="midCat"/>
      </c:valAx>
      <c:valAx>
        <c:axId val="141519872"/>
        <c:scaling>
          <c:orientation val="minMax"/>
          <c:max val="60"/>
          <c:min val="-10"/>
        </c:scaling>
        <c:delete val="1"/>
        <c:axPos val="l"/>
        <c:numFmt formatCode="0.0" sourceLinked="1"/>
        <c:majorTickMark val="out"/>
        <c:minorTickMark val="none"/>
        <c:tickLblPos val="none"/>
        <c:crossAx val="14151833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389" l="0.70000000000000062" r="0.70000000000000062" t="0.75000000000000389" header="0.30000000000000032" footer="0.30000000000000032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scatterChart>
        <c:scatterStyle val="lineMarker"/>
        <c:varyColors val="0"/>
        <c:ser>
          <c:idx val="0"/>
          <c:order val="0"/>
          <c:tx>
            <c:strRef>
              <c:f>'My Calculations Page'!$G$51</c:f>
              <c:strCache>
                <c:ptCount val="1"/>
                <c:pt idx="0">
                  <c:v>y</c:v>
                </c:pt>
              </c:strCache>
            </c:strRef>
          </c:tx>
          <c:spPr>
            <a:ln w="88900">
              <a:solidFill>
                <a:schemeClr val="tx1">
                  <a:lumMod val="85000"/>
                  <a:lumOff val="15000"/>
                </a:schemeClr>
              </a:solidFill>
            </a:ln>
          </c:spPr>
          <c:marker>
            <c:symbol val="none"/>
          </c:marker>
          <c:xVal>
            <c:numRef>
              <c:f>'My Calculations Page'!$F$52:$F$56</c:f>
              <c:numCache>
                <c:formatCode>0.0</c:formatCode>
                <c:ptCount val="5"/>
                <c:pt idx="0">
                  <c:v>57.369153809111197</c:v>
                </c:pt>
                <c:pt idx="1">
                  <c:v>51.97815897122053</c:v>
                </c:pt>
                <c:pt idx="2">
                  <c:v>48.02184102877947</c:v>
                </c:pt>
                <c:pt idx="3">
                  <c:v>57.369153809111197</c:v>
                </c:pt>
                <c:pt idx="4">
                  <c:v>50</c:v>
                </c:pt>
              </c:numCache>
            </c:numRef>
          </c:xVal>
          <c:yVal>
            <c:numRef>
              <c:f>'My Calculations Page'!$G$52:$G$56</c:f>
              <c:numCache>
                <c:formatCode>0.0</c:formatCode>
                <c:ptCount val="5"/>
                <c:pt idx="0">
                  <c:v>49.453974280513208</c:v>
                </c:pt>
                <c:pt idx="1">
                  <c:v>-0.29476615236444809</c:v>
                </c:pt>
                <c:pt idx="2">
                  <c:v>0.29476615236444786</c:v>
                </c:pt>
                <c:pt idx="3">
                  <c:v>49.453974280513208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DF-4035-A654-96EE44DB1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809344"/>
        <c:axId val="142819328"/>
      </c:scatterChart>
      <c:valAx>
        <c:axId val="142809344"/>
        <c:scaling>
          <c:orientation val="minMax"/>
          <c:max val="100"/>
          <c:min val="0"/>
        </c:scaling>
        <c:delete val="1"/>
        <c:axPos val="b"/>
        <c:numFmt formatCode="0.0" sourceLinked="1"/>
        <c:majorTickMark val="out"/>
        <c:minorTickMark val="none"/>
        <c:tickLblPos val="none"/>
        <c:crossAx val="142819328"/>
        <c:crosses val="autoZero"/>
        <c:crossBetween val="midCat"/>
      </c:valAx>
      <c:valAx>
        <c:axId val="142819328"/>
        <c:scaling>
          <c:orientation val="minMax"/>
          <c:max val="60"/>
          <c:min val="-10"/>
        </c:scaling>
        <c:delete val="1"/>
        <c:axPos val="l"/>
        <c:numFmt formatCode="0.0" sourceLinked="1"/>
        <c:majorTickMark val="out"/>
        <c:minorTickMark val="none"/>
        <c:tickLblPos val="none"/>
        <c:crossAx val="14280934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377" l="0.70000000000000062" r="0.70000000000000062" t="0.75000000000000377" header="0.30000000000000032" footer="0.30000000000000032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 w="47625">
              <a:solidFill>
                <a:srgbClr val="0070C0"/>
              </a:solidFill>
            </a:ln>
          </c:spPr>
          <c:invertIfNegative val="0"/>
          <c:cat>
            <c:numRef>
              <c:f>'My Database Page'!$C$8:$C$59</c:f>
              <c:numCache>
                <c:formatCode>m/d/yyyy</c:formatCode>
                <c:ptCount val="52"/>
                <c:pt idx="0">
                  <c:v>42737</c:v>
                </c:pt>
                <c:pt idx="1">
                  <c:v>42744</c:v>
                </c:pt>
                <c:pt idx="2">
                  <c:v>42751</c:v>
                </c:pt>
                <c:pt idx="3">
                  <c:v>42758</c:v>
                </c:pt>
                <c:pt idx="4">
                  <c:v>42765</c:v>
                </c:pt>
                <c:pt idx="5">
                  <c:v>42772</c:v>
                </c:pt>
                <c:pt idx="6">
                  <c:v>42779</c:v>
                </c:pt>
                <c:pt idx="7">
                  <c:v>42786</c:v>
                </c:pt>
                <c:pt idx="8">
                  <c:v>42793</c:v>
                </c:pt>
                <c:pt idx="9">
                  <c:v>42800</c:v>
                </c:pt>
                <c:pt idx="10">
                  <c:v>42807</c:v>
                </c:pt>
                <c:pt idx="11">
                  <c:v>42814</c:v>
                </c:pt>
                <c:pt idx="12">
                  <c:v>42821</c:v>
                </c:pt>
                <c:pt idx="13">
                  <c:v>42828</c:v>
                </c:pt>
                <c:pt idx="14">
                  <c:v>42835</c:v>
                </c:pt>
                <c:pt idx="15">
                  <c:v>42842</c:v>
                </c:pt>
                <c:pt idx="16">
                  <c:v>42849</c:v>
                </c:pt>
                <c:pt idx="17">
                  <c:v>42856</c:v>
                </c:pt>
                <c:pt idx="18">
                  <c:v>42863</c:v>
                </c:pt>
                <c:pt idx="19">
                  <c:v>42870</c:v>
                </c:pt>
                <c:pt idx="20">
                  <c:v>42877</c:v>
                </c:pt>
                <c:pt idx="21">
                  <c:v>42884</c:v>
                </c:pt>
                <c:pt idx="22">
                  <c:v>42891</c:v>
                </c:pt>
                <c:pt idx="23">
                  <c:v>42898</c:v>
                </c:pt>
                <c:pt idx="24">
                  <c:v>42905</c:v>
                </c:pt>
                <c:pt idx="25">
                  <c:v>42912</c:v>
                </c:pt>
                <c:pt idx="26">
                  <c:v>42919</c:v>
                </c:pt>
                <c:pt idx="27">
                  <c:v>42926</c:v>
                </c:pt>
                <c:pt idx="28">
                  <c:v>42933</c:v>
                </c:pt>
                <c:pt idx="29">
                  <c:v>42940</c:v>
                </c:pt>
                <c:pt idx="30">
                  <c:v>42947</c:v>
                </c:pt>
                <c:pt idx="31">
                  <c:v>42954</c:v>
                </c:pt>
                <c:pt idx="32">
                  <c:v>42961</c:v>
                </c:pt>
                <c:pt idx="33">
                  <c:v>42968</c:v>
                </c:pt>
                <c:pt idx="34">
                  <c:v>42975</c:v>
                </c:pt>
                <c:pt idx="35">
                  <c:v>42982</c:v>
                </c:pt>
                <c:pt idx="36">
                  <c:v>42989</c:v>
                </c:pt>
                <c:pt idx="37">
                  <c:v>42996</c:v>
                </c:pt>
                <c:pt idx="38">
                  <c:v>43003</c:v>
                </c:pt>
                <c:pt idx="39">
                  <c:v>43010</c:v>
                </c:pt>
                <c:pt idx="40">
                  <c:v>43017</c:v>
                </c:pt>
                <c:pt idx="41">
                  <c:v>43024</c:v>
                </c:pt>
                <c:pt idx="42">
                  <c:v>43031</c:v>
                </c:pt>
                <c:pt idx="43">
                  <c:v>43038</c:v>
                </c:pt>
                <c:pt idx="44">
                  <c:v>43045</c:v>
                </c:pt>
                <c:pt idx="45">
                  <c:v>43052</c:v>
                </c:pt>
                <c:pt idx="46">
                  <c:v>43059</c:v>
                </c:pt>
                <c:pt idx="47">
                  <c:v>43066</c:v>
                </c:pt>
                <c:pt idx="48">
                  <c:v>43073</c:v>
                </c:pt>
                <c:pt idx="49">
                  <c:v>43080</c:v>
                </c:pt>
                <c:pt idx="50">
                  <c:v>43087</c:v>
                </c:pt>
                <c:pt idx="51">
                  <c:v>43094</c:v>
                </c:pt>
              </c:numCache>
            </c:numRef>
          </c:cat>
          <c:val>
            <c:numRef>
              <c:f>'My Database Page'!$P$8:$P$59</c:f>
              <c:numCache>
                <c:formatCode>0</c:formatCode>
                <c:ptCount val="52"/>
                <c:pt idx="0">
                  <c:v>5</c:v>
                </c:pt>
                <c:pt idx="1">
                  <c:v>48</c:v>
                </c:pt>
                <c:pt idx="2">
                  <c:v>9</c:v>
                </c:pt>
                <c:pt idx="3">
                  <c:v>72</c:v>
                </c:pt>
                <c:pt idx="4">
                  <c:v>37</c:v>
                </c:pt>
                <c:pt idx="5">
                  <c:v>87</c:v>
                </c:pt>
                <c:pt idx="6">
                  <c:v>56</c:v>
                </c:pt>
                <c:pt idx="7">
                  <c:v>33</c:v>
                </c:pt>
                <c:pt idx="8">
                  <c:v>75</c:v>
                </c:pt>
                <c:pt idx="9">
                  <c:v>55</c:v>
                </c:pt>
                <c:pt idx="10">
                  <c:v>47</c:v>
                </c:pt>
                <c:pt idx="11">
                  <c:v>26</c:v>
                </c:pt>
                <c:pt idx="12">
                  <c:v>97</c:v>
                </c:pt>
                <c:pt idx="13">
                  <c:v>33</c:v>
                </c:pt>
                <c:pt idx="14">
                  <c:v>76</c:v>
                </c:pt>
                <c:pt idx="15">
                  <c:v>95</c:v>
                </c:pt>
                <c:pt idx="16">
                  <c:v>77</c:v>
                </c:pt>
                <c:pt idx="17">
                  <c:v>67</c:v>
                </c:pt>
                <c:pt idx="18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E7-474B-B67A-1359D1CD5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838784"/>
        <c:axId val="142889728"/>
      </c:barChart>
      <c:dateAx>
        <c:axId val="142838784"/>
        <c:scaling>
          <c:orientation val="minMax"/>
          <c:min val="42736"/>
        </c:scaling>
        <c:delete val="0"/>
        <c:axPos val="b"/>
        <c:numFmt formatCode="mmm" sourceLinked="0"/>
        <c:majorTickMark val="cross"/>
        <c:minorTickMark val="none"/>
        <c:tickLblPos val="low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42889728"/>
        <c:crosses val="autoZero"/>
        <c:auto val="1"/>
        <c:lblOffset val="100"/>
        <c:baseTimeUnit val="days"/>
        <c:majorUnit val="2"/>
        <c:majorTimeUnit val="months"/>
      </c:dateAx>
      <c:valAx>
        <c:axId val="142889728"/>
        <c:scaling>
          <c:orientation val="minMax"/>
          <c:min val="0"/>
        </c:scaling>
        <c:delete val="0"/>
        <c:axPos val="l"/>
        <c:majorGridlines/>
        <c:numFmt formatCode="0" sourceLinked="1"/>
        <c:majorTickMark val="in"/>
        <c:minorTickMark val="in"/>
        <c:tickLblPos val="nextTo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4283878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 w="47625">
              <a:solidFill>
                <a:srgbClr val="FF0000"/>
              </a:solidFill>
            </a:ln>
          </c:spPr>
          <c:invertIfNegative val="0"/>
          <c:cat>
            <c:numRef>
              <c:f>'My Database Page'!$C$8:$C$59</c:f>
              <c:numCache>
                <c:formatCode>m/d/yyyy</c:formatCode>
                <c:ptCount val="52"/>
                <c:pt idx="0">
                  <c:v>42737</c:v>
                </c:pt>
                <c:pt idx="1">
                  <c:v>42744</c:v>
                </c:pt>
                <c:pt idx="2">
                  <c:v>42751</c:v>
                </c:pt>
                <c:pt idx="3">
                  <c:v>42758</c:v>
                </c:pt>
                <c:pt idx="4">
                  <c:v>42765</c:v>
                </c:pt>
                <c:pt idx="5">
                  <c:v>42772</c:v>
                </c:pt>
                <c:pt idx="6">
                  <c:v>42779</c:v>
                </c:pt>
                <c:pt idx="7">
                  <c:v>42786</c:v>
                </c:pt>
                <c:pt idx="8">
                  <c:v>42793</c:v>
                </c:pt>
                <c:pt idx="9">
                  <c:v>42800</c:v>
                </c:pt>
                <c:pt idx="10">
                  <c:v>42807</c:v>
                </c:pt>
                <c:pt idx="11">
                  <c:v>42814</c:v>
                </c:pt>
                <c:pt idx="12">
                  <c:v>42821</c:v>
                </c:pt>
                <c:pt idx="13">
                  <c:v>42828</c:v>
                </c:pt>
                <c:pt idx="14">
                  <c:v>42835</c:v>
                </c:pt>
                <c:pt idx="15">
                  <c:v>42842</c:v>
                </c:pt>
                <c:pt idx="16">
                  <c:v>42849</c:v>
                </c:pt>
                <c:pt idx="17">
                  <c:v>42856</c:v>
                </c:pt>
                <c:pt idx="18">
                  <c:v>42863</c:v>
                </c:pt>
                <c:pt idx="19">
                  <c:v>42870</c:v>
                </c:pt>
                <c:pt idx="20">
                  <c:v>42877</c:v>
                </c:pt>
                <c:pt idx="21">
                  <c:v>42884</c:v>
                </c:pt>
                <c:pt idx="22">
                  <c:v>42891</c:v>
                </c:pt>
                <c:pt idx="23">
                  <c:v>42898</c:v>
                </c:pt>
                <c:pt idx="24">
                  <c:v>42905</c:v>
                </c:pt>
                <c:pt idx="25">
                  <c:v>42912</c:v>
                </c:pt>
                <c:pt idx="26">
                  <c:v>42919</c:v>
                </c:pt>
                <c:pt idx="27">
                  <c:v>42926</c:v>
                </c:pt>
                <c:pt idx="28">
                  <c:v>42933</c:v>
                </c:pt>
                <c:pt idx="29">
                  <c:v>42940</c:v>
                </c:pt>
                <c:pt idx="30">
                  <c:v>42947</c:v>
                </c:pt>
                <c:pt idx="31">
                  <c:v>42954</c:v>
                </c:pt>
                <c:pt idx="32">
                  <c:v>42961</c:v>
                </c:pt>
                <c:pt idx="33">
                  <c:v>42968</c:v>
                </c:pt>
                <c:pt idx="34">
                  <c:v>42975</c:v>
                </c:pt>
                <c:pt idx="35">
                  <c:v>42982</c:v>
                </c:pt>
                <c:pt idx="36">
                  <c:v>42989</c:v>
                </c:pt>
                <c:pt idx="37">
                  <c:v>42996</c:v>
                </c:pt>
                <c:pt idx="38">
                  <c:v>43003</c:v>
                </c:pt>
                <c:pt idx="39">
                  <c:v>43010</c:v>
                </c:pt>
                <c:pt idx="40">
                  <c:v>43017</c:v>
                </c:pt>
                <c:pt idx="41">
                  <c:v>43024</c:v>
                </c:pt>
                <c:pt idx="42">
                  <c:v>43031</c:v>
                </c:pt>
                <c:pt idx="43">
                  <c:v>43038</c:v>
                </c:pt>
                <c:pt idx="44">
                  <c:v>43045</c:v>
                </c:pt>
                <c:pt idx="45">
                  <c:v>43052</c:v>
                </c:pt>
                <c:pt idx="46">
                  <c:v>43059</c:v>
                </c:pt>
                <c:pt idx="47">
                  <c:v>43066</c:v>
                </c:pt>
                <c:pt idx="48">
                  <c:v>43073</c:v>
                </c:pt>
                <c:pt idx="49">
                  <c:v>43080</c:v>
                </c:pt>
                <c:pt idx="50">
                  <c:v>43087</c:v>
                </c:pt>
                <c:pt idx="51">
                  <c:v>43094</c:v>
                </c:pt>
              </c:numCache>
            </c:numRef>
          </c:cat>
          <c:val>
            <c:numRef>
              <c:f>'My Database Page'!$O$8:$O$59</c:f>
              <c:numCache>
                <c:formatCode>0</c:formatCode>
                <c:ptCount val="52"/>
                <c:pt idx="0">
                  <c:v>70</c:v>
                </c:pt>
                <c:pt idx="1">
                  <c:v>72</c:v>
                </c:pt>
                <c:pt idx="2">
                  <c:v>85</c:v>
                </c:pt>
                <c:pt idx="3">
                  <c:v>68</c:v>
                </c:pt>
                <c:pt idx="4">
                  <c:v>74</c:v>
                </c:pt>
                <c:pt idx="5">
                  <c:v>71</c:v>
                </c:pt>
                <c:pt idx="6">
                  <c:v>88</c:v>
                </c:pt>
                <c:pt idx="7">
                  <c:v>33</c:v>
                </c:pt>
                <c:pt idx="8">
                  <c:v>83</c:v>
                </c:pt>
                <c:pt idx="9">
                  <c:v>22</c:v>
                </c:pt>
                <c:pt idx="10">
                  <c:v>71</c:v>
                </c:pt>
                <c:pt idx="11">
                  <c:v>34</c:v>
                </c:pt>
                <c:pt idx="12">
                  <c:v>45</c:v>
                </c:pt>
                <c:pt idx="13">
                  <c:v>85</c:v>
                </c:pt>
                <c:pt idx="14">
                  <c:v>72</c:v>
                </c:pt>
                <c:pt idx="15">
                  <c:v>99</c:v>
                </c:pt>
                <c:pt idx="16">
                  <c:v>61</c:v>
                </c:pt>
                <c:pt idx="17">
                  <c:v>83</c:v>
                </c:pt>
                <c:pt idx="18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80-4A4B-9541-967828128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905728"/>
        <c:axId val="142907264"/>
      </c:barChart>
      <c:dateAx>
        <c:axId val="142905728"/>
        <c:scaling>
          <c:orientation val="minMax"/>
          <c:min val="42736"/>
        </c:scaling>
        <c:delete val="0"/>
        <c:axPos val="b"/>
        <c:numFmt formatCode="mmm" sourceLinked="0"/>
        <c:majorTickMark val="cross"/>
        <c:minorTickMark val="none"/>
        <c:tickLblPos val="low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42907264"/>
        <c:crosses val="autoZero"/>
        <c:auto val="1"/>
        <c:lblOffset val="100"/>
        <c:baseTimeUnit val="days"/>
        <c:majorUnit val="2"/>
        <c:majorTimeUnit val="months"/>
      </c:dateAx>
      <c:valAx>
        <c:axId val="142907264"/>
        <c:scaling>
          <c:orientation val="minMax"/>
          <c:min val="0"/>
        </c:scaling>
        <c:delete val="0"/>
        <c:axPos val="l"/>
        <c:majorGridlines/>
        <c:numFmt formatCode="0" sourceLinked="1"/>
        <c:majorTickMark val="in"/>
        <c:minorTickMark val="in"/>
        <c:tickLblPos val="nextTo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4290572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FF00"/>
            </a:solidFill>
            <a:ln w="47625">
              <a:solidFill>
                <a:srgbClr val="00FF00"/>
              </a:solidFill>
            </a:ln>
          </c:spPr>
          <c:invertIfNegative val="0"/>
          <c:cat>
            <c:numRef>
              <c:f>'My Database Page'!$C$8:$C$59</c:f>
              <c:numCache>
                <c:formatCode>m/d/yyyy</c:formatCode>
                <c:ptCount val="52"/>
                <c:pt idx="0">
                  <c:v>42737</c:v>
                </c:pt>
                <c:pt idx="1">
                  <c:v>42744</c:v>
                </c:pt>
                <c:pt idx="2">
                  <c:v>42751</c:v>
                </c:pt>
                <c:pt idx="3">
                  <c:v>42758</c:v>
                </c:pt>
                <c:pt idx="4">
                  <c:v>42765</c:v>
                </c:pt>
                <c:pt idx="5">
                  <c:v>42772</c:v>
                </c:pt>
                <c:pt idx="6">
                  <c:v>42779</c:v>
                </c:pt>
                <c:pt idx="7">
                  <c:v>42786</c:v>
                </c:pt>
                <c:pt idx="8">
                  <c:v>42793</c:v>
                </c:pt>
                <c:pt idx="9">
                  <c:v>42800</c:v>
                </c:pt>
                <c:pt idx="10">
                  <c:v>42807</c:v>
                </c:pt>
                <c:pt idx="11">
                  <c:v>42814</c:v>
                </c:pt>
                <c:pt idx="12">
                  <c:v>42821</c:v>
                </c:pt>
                <c:pt idx="13">
                  <c:v>42828</c:v>
                </c:pt>
                <c:pt idx="14">
                  <c:v>42835</c:v>
                </c:pt>
                <c:pt idx="15">
                  <c:v>42842</c:v>
                </c:pt>
                <c:pt idx="16">
                  <c:v>42849</c:v>
                </c:pt>
                <c:pt idx="17">
                  <c:v>42856</c:v>
                </c:pt>
                <c:pt idx="18">
                  <c:v>42863</c:v>
                </c:pt>
                <c:pt idx="19">
                  <c:v>42870</c:v>
                </c:pt>
                <c:pt idx="20">
                  <c:v>42877</c:v>
                </c:pt>
                <c:pt idx="21">
                  <c:v>42884</c:v>
                </c:pt>
                <c:pt idx="22">
                  <c:v>42891</c:v>
                </c:pt>
                <c:pt idx="23">
                  <c:v>42898</c:v>
                </c:pt>
                <c:pt idx="24">
                  <c:v>42905</c:v>
                </c:pt>
                <c:pt idx="25">
                  <c:v>42912</c:v>
                </c:pt>
                <c:pt idx="26">
                  <c:v>42919</c:v>
                </c:pt>
                <c:pt idx="27">
                  <c:v>42926</c:v>
                </c:pt>
                <c:pt idx="28">
                  <c:v>42933</c:v>
                </c:pt>
                <c:pt idx="29">
                  <c:v>42940</c:v>
                </c:pt>
                <c:pt idx="30">
                  <c:v>42947</c:v>
                </c:pt>
                <c:pt idx="31">
                  <c:v>42954</c:v>
                </c:pt>
                <c:pt idx="32">
                  <c:v>42961</c:v>
                </c:pt>
                <c:pt idx="33">
                  <c:v>42968</c:v>
                </c:pt>
                <c:pt idx="34">
                  <c:v>42975</c:v>
                </c:pt>
                <c:pt idx="35">
                  <c:v>42982</c:v>
                </c:pt>
                <c:pt idx="36">
                  <c:v>42989</c:v>
                </c:pt>
                <c:pt idx="37">
                  <c:v>42996</c:v>
                </c:pt>
                <c:pt idx="38">
                  <c:v>43003</c:v>
                </c:pt>
                <c:pt idx="39">
                  <c:v>43010</c:v>
                </c:pt>
                <c:pt idx="40">
                  <c:v>43017</c:v>
                </c:pt>
                <c:pt idx="41">
                  <c:v>43024</c:v>
                </c:pt>
                <c:pt idx="42">
                  <c:v>43031</c:v>
                </c:pt>
                <c:pt idx="43">
                  <c:v>43038</c:v>
                </c:pt>
                <c:pt idx="44">
                  <c:v>43045</c:v>
                </c:pt>
                <c:pt idx="45">
                  <c:v>43052</c:v>
                </c:pt>
                <c:pt idx="46">
                  <c:v>43059</c:v>
                </c:pt>
                <c:pt idx="47">
                  <c:v>43066</c:v>
                </c:pt>
                <c:pt idx="48">
                  <c:v>43073</c:v>
                </c:pt>
                <c:pt idx="49">
                  <c:v>43080</c:v>
                </c:pt>
                <c:pt idx="50">
                  <c:v>43087</c:v>
                </c:pt>
                <c:pt idx="51">
                  <c:v>43094</c:v>
                </c:pt>
              </c:numCache>
            </c:numRef>
          </c:cat>
          <c:val>
            <c:numRef>
              <c:f>'My Database Page'!$N$8:$N$59</c:f>
              <c:numCache>
                <c:formatCode>0</c:formatCode>
                <c:ptCount val="52"/>
                <c:pt idx="0">
                  <c:v>39</c:v>
                </c:pt>
                <c:pt idx="1">
                  <c:v>99</c:v>
                </c:pt>
                <c:pt idx="2">
                  <c:v>64</c:v>
                </c:pt>
                <c:pt idx="3">
                  <c:v>62</c:v>
                </c:pt>
                <c:pt idx="4">
                  <c:v>64</c:v>
                </c:pt>
                <c:pt idx="5">
                  <c:v>10</c:v>
                </c:pt>
                <c:pt idx="6">
                  <c:v>31</c:v>
                </c:pt>
                <c:pt idx="7">
                  <c:v>1</c:v>
                </c:pt>
                <c:pt idx="8">
                  <c:v>38</c:v>
                </c:pt>
                <c:pt idx="9">
                  <c:v>38</c:v>
                </c:pt>
                <c:pt idx="10">
                  <c:v>43</c:v>
                </c:pt>
                <c:pt idx="11">
                  <c:v>78</c:v>
                </c:pt>
                <c:pt idx="12">
                  <c:v>89</c:v>
                </c:pt>
                <c:pt idx="13">
                  <c:v>31</c:v>
                </c:pt>
                <c:pt idx="14">
                  <c:v>89</c:v>
                </c:pt>
                <c:pt idx="15">
                  <c:v>77</c:v>
                </c:pt>
                <c:pt idx="16">
                  <c:v>11</c:v>
                </c:pt>
                <c:pt idx="17">
                  <c:v>37</c:v>
                </c:pt>
                <c:pt idx="18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37-4E10-BBE1-59E723502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352960"/>
        <c:axId val="143354496"/>
      </c:barChart>
      <c:dateAx>
        <c:axId val="143352960"/>
        <c:scaling>
          <c:orientation val="minMax"/>
          <c:min val="42736"/>
        </c:scaling>
        <c:delete val="0"/>
        <c:axPos val="b"/>
        <c:numFmt formatCode="mmm" sourceLinked="0"/>
        <c:majorTickMark val="cross"/>
        <c:minorTickMark val="none"/>
        <c:tickLblPos val="low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43354496"/>
        <c:crosses val="autoZero"/>
        <c:auto val="1"/>
        <c:lblOffset val="100"/>
        <c:baseTimeUnit val="days"/>
        <c:majorUnit val="2"/>
        <c:majorTimeUnit val="months"/>
      </c:dateAx>
      <c:valAx>
        <c:axId val="143354496"/>
        <c:scaling>
          <c:orientation val="minMax"/>
          <c:min val="0"/>
        </c:scaling>
        <c:delete val="0"/>
        <c:axPos val="l"/>
        <c:majorGridlines/>
        <c:numFmt formatCode="0" sourceLinked="1"/>
        <c:majorTickMark val="in"/>
        <c:minorTickMark val="in"/>
        <c:tickLblPos val="nextTo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433529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 w="47625">
              <a:solidFill>
                <a:srgbClr val="0070C0"/>
              </a:solidFill>
            </a:ln>
          </c:spPr>
          <c:invertIfNegative val="0"/>
          <c:cat>
            <c:numRef>
              <c:f>'My Database Page'!$C$8:$C$59</c:f>
              <c:numCache>
                <c:formatCode>m/d/yyyy</c:formatCode>
                <c:ptCount val="52"/>
                <c:pt idx="0">
                  <c:v>42737</c:v>
                </c:pt>
                <c:pt idx="1">
                  <c:v>42744</c:v>
                </c:pt>
                <c:pt idx="2">
                  <c:v>42751</c:v>
                </c:pt>
                <c:pt idx="3">
                  <c:v>42758</c:v>
                </c:pt>
                <c:pt idx="4">
                  <c:v>42765</c:v>
                </c:pt>
                <c:pt idx="5">
                  <c:v>42772</c:v>
                </c:pt>
                <c:pt idx="6">
                  <c:v>42779</c:v>
                </c:pt>
                <c:pt idx="7">
                  <c:v>42786</c:v>
                </c:pt>
                <c:pt idx="8">
                  <c:v>42793</c:v>
                </c:pt>
                <c:pt idx="9">
                  <c:v>42800</c:v>
                </c:pt>
                <c:pt idx="10">
                  <c:v>42807</c:v>
                </c:pt>
                <c:pt idx="11">
                  <c:v>42814</c:v>
                </c:pt>
                <c:pt idx="12">
                  <c:v>42821</c:v>
                </c:pt>
                <c:pt idx="13">
                  <c:v>42828</c:v>
                </c:pt>
                <c:pt idx="14">
                  <c:v>42835</c:v>
                </c:pt>
                <c:pt idx="15">
                  <c:v>42842</c:v>
                </c:pt>
                <c:pt idx="16">
                  <c:v>42849</c:v>
                </c:pt>
                <c:pt idx="17">
                  <c:v>42856</c:v>
                </c:pt>
                <c:pt idx="18">
                  <c:v>42863</c:v>
                </c:pt>
                <c:pt idx="19">
                  <c:v>42870</c:v>
                </c:pt>
                <c:pt idx="20">
                  <c:v>42877</c:v>
                </c:pt>
                <c:pt idx="21">
                  <c:v>42884</c:v>
                </c:pt>
                <c:pt idx="22">
                  <c:v>42891</c:v>
                </c:pt>
                <c:pt idx="23">
                  <c:v>42898</c:v>
                </c:pt>
                <c:pt idx="24">
                  <c:v>42905</c:v>
                </c:pt>
                <c:pt idx="25">
                  <c:v>42912</c:v>
                </c:pt>
                <c:pt idx="26">
                  <c:v>42919</c:v>
                </c:pt>
                <c:pt idx="27">
                  <c:v>42926</c:v>
                </c:pt>
                <c:pt idx="28">
                  <c:v>42933</c:v>
                </c:pt>
                <c:pt idx="29">
                  <c:v>42940</c:v>
                </c:pt>
                <c:pt idx="30">
                  <c:v>42947</c:v>
                </c:pt>
                <c:pt idx="31">
                  <c:v>42954</c:v>
                </c:pt>
                <c:pt idx="32">
                  <c:v>42961</c:v>
                </c:pt>
                <c:pt idx="33">
                  <c:v>42968</c:v>
                </c:pt>
                <c:pt idx="34">
                  <c:v>42975</c:v>
                </c:pt>
                <c:pt idx="35">
                  <c:v>42982</c:v>
                </c:pt>
                <c:pt idx="36">
                  <c:v>42989</c:v>
                </c:pt>
                <c:pt idx="37">
                  <c:v>42996</c:v>
                </c:pt>
                <c:pt idx="38">
                  <c:v>43003</c:v>
                </c:pt>
                <c:pt idx="39">
                  <c:v>43010</c:v>
                </c:pt>
                <c:pt idx="40">
                  <c:v>43017</c:v>
                </c:pt>
                <c:pt idx="41">
                  <c:v>43024</c:v>
                </c:pt>
                <c:pt idx="42">
                  <c:v>43031</c:v>
                </c:pt>
                <c:pt idx="43">
                  <c:v>43038</c:v>
                </c:pt>
                <c:pt idx="44">
                  <c:v>43045</c:v>
                </c:pt>
                <c:pt idx="45">
                  <c:v>43052</c:v>
                </c:pt>
                <c:pt idx="46">
                  <c:v>43059</c:v>
                </c:pt>
                <c:pt idx="47">
                  <c:v>43066</c:v>
                </c:pt>
                <c:pt idx="48">
                  <c:v>43073</c:v>
                </c:pt>
                <c:pt idx="49">
                  <c:v>43080</c:v>
                </c:pt>
                <c:pt idx="50">
                  <c:v>43087</c:v>
                </c:pt>
                <c:pt idx="51">
                  <c:v>43094</c:v>
                </c:pt>
              </c:numCache>
            </c:numRef>
          </c:cat>
          <c:val>
            <c:numRef>
              <c:f>'My Database Page'!$G$8:$G$59</c:f>
              <c:numCache>
                <c:formatCode>0</c:formatCode>
                <c:ptCount val="52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3</c:v>
                </c:pt>
                <c:pt idx="8">
                  <c:v>5</c:v>
                </c:pt>
                <c:pt idx="9">
                  <c:v>5</c:v>
                </c:pt>
                <c:pt idx="10">
                  <c:v>2</c:v>
                </c:pt>
                <c:pt idx="11">
                  <c:v>4</c:v>
                </c:pt>
                <c:pt idx="12">
                  <c:v>4</c:v>
                </c:pt>
                <c:pt idx="13">
                  <c:v>5</c:v>
                </c:pt>
                <c:pt idx="14">
                  <c:v>4</c:v>
                </c:pt>
                <c:pt idx="15">
                  <c:v>5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93-4038-9F21-D16E4DD12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794816"/>
        <c:axId val="131796352"/>
      </c:barChart>
      <c:dateAx>
        <c:axId val="131794816"/>
        <c:scaling>
          <c:orientation val="minMax"/>
          <c:min val="42736"/>
        </c:scaling>
        <c:delete val="0"/>
        <c:axPos val="b"/>
        <c:numFmt formatCode="mmm" sourceLinked="0"/>
        <c:majorTickMark val="cross"/>
        <c:minorTickMark val="none"/>
        <c:tickLblPos val="low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31796352"/>
        <c:crosses val="autoZero"/>
        <c:auto val="1"/>
        <c:lblOffset val="100"/>
        <c:baseTimeUnit val="days"/>
        <c:majorUnit val="2"/>
        <c:majorTimeUnit val="months"/>
      </c:dateAx>
      <c:valAx>
        <c:axId val="131796352"/>
        <c:scaling>
          <c:orientation val="minMax"/>
          <c:min val="0"/>
        </c:scaling>
        <c:delete val="0"/>
        <c:axPos val="l"/>
        <c:majorGridlines/>
        <c:numFmt formatCode="0" sourceLinked="1"/>
        <c:majorTickMark val="in"/>
        <c:minorTickMark val="in"/>
        <c:tickLblPos val="nextTo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317948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/>
          </c:spPr>
          <c:marker>
            <c:symbol val="none"/>
          </c:marker>
          <c:xVal>
            <c:numRef>
              <c:f>'My Database Page'!$C$8:$C$59</c:f>
              <c:numCache>
                <c:formatCode>m/d/yyyy</c:formatCode>
                <c:ptCount val="52"/>
                <c:pt idx="0">
                  <c:v>42737</c:v>
                </c:pt>
                <c:pt idx="1">
                  <c:v>42744</c:v>
                </c:pt>
                <c:pt idx="2">
                  <c:v>42751</c:v>
                </c:pt>
                <c:pt idx="3">
                  <c:v>42758</c:v>
                </c:pt>
                <c:pt idx="4">
                  <c:v>42765</c:v>
                </c:pt>
                <c:pt idx="5">
                  <c:v>42772</c:v>
                </c:pt>
                <c:pt idx="6">
                  <c:v>42779</c:v>
                </c:pt>
                <c:pt idx="7">
                  <c:v>42786</c:v>
                </c:pt>
                <c:pt idx="8">
                  <c:v>42793</c:v>
                </c:pt>
                <c:pt idx="9">
                  <c:v>42800</c:v>
                </c:pt>
                <c:pt idx="10">
                  <c:v>42807</c:v>
                </c:pt>
                <c:pt idx="11">
                  <c:v>42814</c:v>
                </c:pt>
                <c:pt idx="12">
                  <c:v>42821</c:v>
                </c:pt>
                <c:pt idx="13">
                  <c:v>42828</c:v>
                </c:pt>
                <c:pt idx="14">
                  <c:v>42835</c:v>
                </c:pt>
                <c:pt idx="15">
                  <c:v>42842</c:v>
                </c:pt>
                <c:pt idx="16">
                  <c:v>42849</c:v>
                </c:pt>
                <c:pt idx="17">
                  <c:v>42856</c:v>
                </c:pt>
                <c:pt idx="18">
                  <c:v>42863</c:v>
                </c:pt>
                <c:pt idx="19">
                  <c:v>42870</c:v>
                </c:pt>
                <c:pt idx="20">
                  <c:v>42877</c:v>
                </c:pt>
                <c:pt idx="21">
                  <c:v>42884</c:v>
                </c:pt>
                <c:pt idx="22">
                  <c:v>42891</c:v>
                </c:pt>
                <c:pt idx="23">
                  <c:v>42898</c:v>
                </c:pt>
                <c:pt idx="24">
                  <c:v>42905</c:v>
                </c:pt>
                <c:pt idx="25">
                  <c:v>42912</c:v>
                </c:pt>
                <c:pt idx="26">
                  <c:v>42919</c:v>
                </c:pt>
                <c:pt idx="27">
                  <c:v>42926</c:v>
                </c:pt>
                <c:pt idx="28">
                  <c:v>42933</c:v>
                </c:pt>
                <c:pt idx="29">
                  <c:v>42940</c:v>
                </c:pt>
                <c:pt idx="30">
                  <c:v>42947</c:v>
                </c:pt>
                <c:pt idx="31">
                  <c:v>42954</c:v>
                </c:pt>
                <c:pt idx="32">
                  <c:v>42961</c:v>
                </c:pt>
                <c:pt idx="33">
                  <c:v>42968</c:v>
                </c:pt>
                <c:pt idx="34">
                  <c:v>42975</c:v>
                </c:pt>
                <c:pt idx="35">
                  <c:v>42982</c:v>
                </c:pt>
                <c:pt idx="36">
                  <c:v>42989</c:v>
                </c:pt>
                <c:pt idx="37">
                  <c:v>42996</c:v>
                </c:pt>
                <c:pt idx="38">
                  <c:v>43003</c:v>
                </c:pt>
                <c:pt idx="39">
                  <c:v>43010</c:v>
                </c:pt>
                <c:pt idx="40">
                  <c:v>43017</c:v>
                </c:pt>
                <c:pt idx="41">
                  <c:v>43024</c:v>
                </c:pt>
                <c:pt idx="42">
                  <c:v>43031</c:v>
                </c:pt>
                <c:pt idx="43">
                  <c:v>43038</c:v>
                </c:pt>
                <c:pt idx="44">
                  <c:v>43045</c:v>
                </c:pt>
                <c:pt idx="45">
                  <c:v>43052</c:v>
                </c:pt>
                <c:pt idx="46">
                  <c:v>43059</c:v>
                </c:pt>
                <c:pt idx="47">
                  <c:v>43066</c:v>
                </c:pt>
                <c:pt idx="48">
                  <c:v>43073</c:v>
                </c:pt>
                <c:pt idx="49">
                  <c:v>43080</c:v>
                </c:pt>
                <c:pt idx="50">
                  <c:v>43087</c:v>
                </c:pt>
                <c:pt idx="51">
                  <c:v>43094</c:v>
                </c:pt>
              </c:numCache>
            </c:numRef>
          </c:xVal>
          <c:yVal>
            <c:numRef>
              <c:f>'My Database Page'!$AS$8:$AS$59</c:f>
              <c:numCache>
                <c:formatCode>0%</c:formatCode>
                <c:ptCount val="52"/>
                <c:pt idx="0">
                  <c:v>0.81685267004812911</c:v>
                </c:pt>
                <c:pt idx="1">
                  <c:v>0.85486395086410161</c:v>
                </c:pt>
                <c:pt idx="2">
                  <c:v>0.63793371868648185</c:v>
                </c:pt>
                <c:pt idx="3">
                  <c:v>0.51322448887510053</c:v>
                </c:pt>
                <c:pt idx="4">
                  <c:v>0.67171181408985481</c:v>
                </c:pt>
                <c:pt idx="5">
                  <c:v>0.82285579895940453</c:v>
                </c:pt>
                <c:pt idx="6">
                  <c:v>0.83952391387923087</c:v>
                </c:pt>
                <c:pt idx="7">
                  <c:v>0.59825181934085414</c:v>
                </c:pt>
                <c:pt idx="8">
                  <c:v>0.97280197254234047</c:v>
                </c:pt>
                <c:pt idx="9">
                  <c:v>0.80952028439987656</c:v>
                </c:pt>
                <c:pt idx="10">
                  <c:v>0.59522524643728003</c:v>
                </c:pt>
                <c:pt idx="11">
                  <c:v>0.83828840647333092</c:v>
                </c:pt>
                <c:pt idx="12">
                  <c:v>0.84222266936361745</c:v>
                </c:pt>
                <c:pt idx="13">
                  <c:v>0.58935483941008171</c:v>
                </c:pt>
                <c:pt idx="14">
                  <c:v>0.91514102203020586</c:v>
                </c:pt>
                <c:pt idx="15">
                  <c:v>0.53203853247719435</c:v>
                </c:pt>
                <c:pt idx="16">
                  <c:v>0.83408313119569766</c:v>
                </c:pt>
                <c:pt idx="17">
                  <c:v>0.55579251508906957</c:v>
                </c:pt>
                <c:pt idx="18">
                  <c:v>0.87918469355350237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47B-4EE7-93A9-F83171177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651840"/>
        <c:axId val="131957120"/>
      </c:scatterChart>
      <c:valAx>
        <c:axId val="129651840"/>
        <c:scaling>
          <c:orientation val="minMax"/>
          <c:max val="41070"/>
          <c:min val="40910"/>
        </c:scaling>
        <c:delete val="0"/>
        <c:axPos val="b"/>
        <c:numFmt formatCode="mmm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31957120"/>
        <c:crosses val="autoZero"/>
        <c:crossBetween val="midCat"/>
        <c:majorUnit val="30"/>
      </c:valAx>
      <c:valAx>
        <c:axId val="131957120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in"/>
        <c:minorTickMark val="in"/>
        <c:tickLblPos val="nextTo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29651840"/>
        <c:crosses val="autoZero"/>
        <c:crossBetween val="midCat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 w="47625">
              <a:solidFill>
                <a:srgbClr val="FF0000"/>
              </a:solidFill>
            </a:ln>
          </c:spPr>
          <c:invertIfNegative val="0"/>
          <c:cat>
            <c:numRef>
              <c:f>'My Database Page'!$C$8:$C$59</c:f>
              <c:numCache>
                <c:formatCode>m/d/yyyy</c:formatCode>
                <c:ptCount val="52"/>
                <c:pt idx="0">
                  <c:v>42737</c:v>
                </c:pt>
                <c:pt idx="1">
                  <c:v>42744</c:v>
                </c:pt>
                <c:pt idx="2">
                  <c:v>42751</c:v>
                </c:pt>
                <c:pt idx="3">
                  <c:v>42758</c:v>
                </c:pt>
                <c:pt idx="4">
                  <c:v>42765</c:v>
                </c:pt>
                <c:pt idx="5">
                  <c:v>42772</c:v>
                </c:pt>
                <c:pt idx="6">
                  <c:v>42779</c:v>
                </c:pt>
                <c:pt idx="7">
                  <c:v>42786</c:v>
                </c:pt>
                <c:pt idx="8">
                  <c:v>42793</c:v>
                </c:pt>
                <c:pt idx="9">
                  <c:v>42800</c:v>
                </c:pt>
                <c:pt idx="10">
                  <c:v>42807</c:v>
                </c:pt>
                <c:pt idx="11">
                  <c:v>42814</c:v>
                </c:pt>
                <c:pt idx="12">
                  <c:v>42821</c:v>
                </c:pt>
                <c:pt idx="13">
                  <c:v>42828</c:v>
                </c:pt>
                <c:pt idx="14">
                  <c:v>42835</c:v>
                </c:pt>
                <c:pt idx="15">
                  <c:v>42842</c:v>
                </c:pt>
                <c:pt idx="16">
                  <c:v>42849</c:v>
                </c:pt>
                <c:pt idx="17">
                  <c:v>42856</c:v>
                </c:pt>
                <c:pt idx="18">
                  <c:v>42863</c:v>
                </c:pt>
                <c:pt idx="19">
                  <c:v>42870</c:v>
                </c:pt>
                <c:pt idx="20">
                  <c:v>42877</c:v>
                </c:pt>
                <c:pt idx="21">
                  <c:v>42884</c:v>
                </c:pt>
                <c:pt idx="22">
                  <c:v>42891</c:v>
                </c:pt>
                <c:pt idx="23">
                  <c:v>42898</c:v>
                </c:pt>
                <c:pt idx="24">
                  <c:v>42905</c:v>
                </c:pt>
                <c:pt idx="25">
                  <c:v>42912</c:v>
                </c:pt>
                <c:pt idx="26">
                  <c:v>42919</c:v>
                </c:pt>
                <c:pt idx="27">
                  <c:v>42926</c:v>
                </c:pt>
                <c:pt idx="28">
                  <c:v>42933</c:v>
                </c:pt>
                <c:pt idx="29">
                  <c:v>42940</c:v>
                </c:pt>
                <c:pt idx="30">
                  <c:v>42947</c:v>
                </c:pt>
                <c:pt idx="31">
                  <c:v>42954</c:v>
                </c:pt>
                <c:pt idx="32">
                  <c:v>42961</c:v>
                </c:pt>
                <c:pt idx="33">
                  <c:v>42968</c:v>
                </c:pt>
                <c:pt idx="34">
                  <c:v>42975</c:v>
                </c:pt>
                <c:pt idx="35">
                  <c:v>42982</c:v>
                </c:pt>
                <c:pt idx="36">
                  <c:v>42989</c:v>
                </c:pt>
                <c:pt idx="37">
                  <c:v>42996</c:v>
                </c:pt>
                <c:pt idx="38">
                  <c:v>43003</c:v>
                </c:pt>
                <c:pt idx="39">
                  <c:v>43010</c:v>
                </c:pt>
                <c:pt idx="40">
                  <c:v>43017</c:v>
                </c:pt>
                <c:pt idx="41">
                  <c:v>43024</c:v>
                </c:pt>
                <c:pt idx="42">
                  <c:v>43031</c:v>
                </c:pt>
                <c:pt idx="43">
                  <c:v>43038</c:v>
                </c:pt>
                <c:pt idx="44">
                  <c:v>43045</c:v>
                </c:pt>
                <c:pt idx="45">
                  <c:v>43052</c:v>
                </c:pt>
                <c:pt idx="46">
                  <c:v>43059</c:v>
                </c:pt>
                <c:pt idx="47">
                  <c:v>43066</c:v>
                </c:pt>
                <c:pt idx="48">
                  <c:v>43073</c:v>
                </c:pt>
                <c:pt idx="49">
                  <c:v>43080</c:v>
                </c:pt>
                <c:pt idx="50">
                  <c:v>43087</c:v>
                </c:pt>
                <c:pt idx="51">
                  <c:v>43094</c:v>
                </c:pt>
              </c:numCache>
            </c:numRef>
          </c:cat>
          <c:val>
            <c:numRef>
              <c:f>'My Database Page'!$F$8:$F$59</c:f>
              <c:numCache>
                <c:formatCode>0</c:formatCode>
                <c:ptCount val="52"/>
                <c:pt idx="0">
                  <c:v>4</c:v>
                </c:pt>
                <c:pt idx="1">
                  <c:v>6</c:v>
                </c:pt>
                <c:pt idx="2">
                  <c:v>5</c:v>
                </c:pt>
                <c:pt idx="3">
                  <c:v>9</c:v>
                </c:pt>
                <c:pt idx="4">
                  <c:v>2</c:v>
                </c:pt>
                <c:pt idx="5">
                  <c:v>5</c:v>
                </c:pt>
                <c:pt idx="6">
                  <c:v>10</c:v>
                </c:pt>
                <c:pt idx="7">
                  <c:v>4</c:v>
                </c:pt>
                <c:pt idx="8">
                  <c:v>6</c:v>
                </c:pt>
                <c:pt idx="9">
                  <c:v>1</c:v>
                </c:pt>
                <c:pt idx="10">
                  <c:v>4</c:v>
                </c:pt>
                <c:pt idx="11">
                  <c:v>4</c:v>
                </c:pt>
                <c:pt idx="12">
                  <c:v>7</c:v>
                </c:pt>
                <c:pt idx="13">
                  <c:v>6</c:v>
                </c:pt>
                <c:pt idx="14">
                  <c:v>9</c:v>
                </c:pt>
                <c:pt idx="15">
                  <c:v>4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18-43AC-AE90-A557EF70B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820160"/>
        <c:axId val="131826048"/>
      </c:barChart>
      <c:dateAx>
        <c:axId val="131820160"/>
        <c:scaling>
          <c:orientation val="minMax"/>
          <c:min val="42736"/>
        </c:scaling>
        <c:delete val="0"/>
        <c:axPos val="b"/>
        <c:numFmt formatCode="mmm" sourceLinked="0"/>
        <c:majorTickMark val="cross"/>
        <c:minorTickMark val="none"/>
        <c:tickLblPos val="low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31826048"/>
        <c:crosses val="autoZero"/>
        <c:auto val="1"/>
        <c:lblOffset val="100"/>
        <c:baseTimeUnit val="days"/>
        <c:majorUnit val="2"/>
        <c:majorTimeUnit val="months"/>
      </c:dateAx>
      <c:valAx>
        <c:axId val="131826048"/>
        <c:scaling>
          <c:orientation val="minMax"/>
          <c:min val="0"/>
        </c:scaling>
        <c:delete val="0"/>
        <c:axPos val="l"/>
        <c:majorGridlines/>
        <c:numFmt formatCode="0" sourceLinked="1"/>
        <c:majorTickMark val="in"/>
        <c:minorTickMark val="in"/>
        <c:tickLblPos val="nextTo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318201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FF00"/>
            </a:solidFill>
            <a:ln w="47625">
              <a:solidFill>
                <a:srgbClr val="00FF00"/>
              </a:solidFill>
            </a:ln>
          </c:spPr>
          <c:invertIfNegative val="0"/>
          <c:cat>
            <c:numRef>
              <c:f>'My Database Page'!$C$8:$C$59</c:f>
              <c:numCache>
                <c:formatCode>m/d/yyyy</c:formatCode>
                <c:ptCount val="52"/>
                <c:pt idx="0">
                  <c:v>42737</c:v>
                </c:pt>
                <c:pt idx="1">
                  <c:v>42744</c:v>
                </c:pt>
                <c:pt idx="2">
                  <c:v>42751</c:v>
                </c:pt>
                <c:pt idx="3">
                  <c:v>42758</c:v>
                </c:pt>
                <c:pt idx="4">
                  <c:v>42765</c:v>
                </c:pt>
                <c:pt idx="5">
                  <c:v>42772</c:v>
                </c:pt>
                <c:pt idx="6">
                  <c:v>42779</c:v>
                </c:pt>
                <c:pt idx="7">
                  <c:v>42786</c:v>
                </c:pt>
                <c:pt idx="8">
                  <c:v>42793</c:v>
                </c:pt>
                <c:pt idx="9">
                  <c:v>42800</c:v>
                </c:pt>
                <c:pt idx="10">
                  <c:v>42807</c:v>
                </c:pt>
                <c:pt idx="11">
                  <c:v>42814</c:v>
                </c:pt>
                <c:pt idx="12">
                  <c:v>42821</c:v>
                </c:pt>
                <c:pt idx="13">
                  <c:v>42828</c:v>
                </c:pt>
                <c:pt idx="14">
                  <c:v>42835</c:v>
                </c:pt>
                <c:pt idx="15">
                  <c:v>42842</c:v>
                </c:pt>
                <c:pt idx="16">
                  <c:v>42849</c:v>
                </c:pt>
                <c:pt idx="17">
                  <c:v>42856</c:v>
                </c:pt>
                <c:pt idx="18">
                  <c:v>42863</c:v>
                </c:pt>
                <c:pt idx="19">
                  <c:v>42870</c:v>
                </c:pt>
                <c:pt idx="20">
                  <c:v>42877</c:v>
                </c:pt>
                <c:pt idx="21">
                  <c:v>42884</c:v>
                </c:pt>
                <c:pt idx="22">
                  <c:v>42891</c:v>
                </c:pt>
                <c:pt idx="23">
                  <c:v>42898</c:v>
                </c:pt>
                <c:pt idx="24">
                  <c:v>42905</c:v>
                </c:pt>
                <c:pt idx="25">
                  <c:v>42912</c:v>
                </c:pt>
                <c:pt idx="26">
                  <c:v>42919</c:v>
                </c:pt>
                <c:pt idx="27">
                  <c:v>42926</c:v>
                </c:pt>
                <c:pt idx="28">
                  <c:v>42933</c:v>
                </c:pt>
                <c:pt idx="29">
                  <c:v>42940</c:v>
                </c:pt>
                <c:pt idx="30">
                  <c:v>42947</c:v>
                </c:pt>
                <c:pt idx="31">
                  <c:v>42954</c:v>
                </c:pt>
                <c:pt idx="32">
                  <c:v>42961</c:v>
                </c:pt>
                <c:pt idx="33">
                  <c:v>42968</c:v>
                </c:pt>
                <c:pt idx="34">
                  <c:v>42975</c:v>
                </c:pt>
                <c:pt idx="35">
                  <c:v>42982</c:v>
                </c:pt>
                <c:pt idx="36">
                  <c:v>42989</c:v>
                </c:pt>
                <c:pt idx="37">
                  <c:v>42996</c:v>
                </c:pt>
                <c:pt idx="38">
                  <c:v>43003</c:v>
                </c:pt>
                <c:pt idx="39">
                  <c:v>43010</c:v>
                </c:pt>
                <c:pt idx="40">
                  <c:v>43017</c:v>
                </c:pt>
                <c:pt idx="41">
                  <c:v>43024</c:v>
                </c:pt>
                <c:pt idx="42">
                  <c:v>43031</c:v>
                </c:pt>
                <c:pt idx="43">
                  <c:v>43038</c:v>
                </c:pt>
                <c:pt idx="44">
                  <c:v>43045</c:v>
                </c:pt>
                <c:pt idx="45">
                  <c:v>43052</c:v>
                </c:pt>
                <c:pt idx="46">
                  <c:v>43059</c:v>
                </c:pt>
                <c:pt idx="47">
                  <c:v>43066</c:v>
                </c:pt>
                <c:pt idx="48">
                  <c:v>43073</c:v>
                </c:pt>
                <c:pt idx="49">
                  <c:v>43080</c:v>
                </c:pt>
                <c:pt idx="50">
                  <c:v>43087</c:v>
                </c:pt>
                <c:pt idx="51">
                  <c:v>43094</c:v>
                </c:pt>
              </c:numCache>
            </c:numRef>
          </c:cat>
          <c:val>
            <c:numRef>
              <c:f>'My Database Page'!$E$8:$E$59</c:f>
              <c:numCache>
                <c:formatCode>0</c:formatCode>
                <c:ptCount val="52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  <c:pt idx="9">
                  <c:v>3</c:v>
                </c:pt>
                <c:pt idx="10">
                  <c:v>3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2</c:v>
                </c:pt>
                <c:pt idx="16">
                  <c:v>2</c:v>
                </c:pt>
                <c:pt idx="17">
                  <c:v>3</c:v>
                </c:pt>
                <c:pt idx="1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0C-40BF-89AB-FE51532FF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833216"/>
        <c:axId val="131843200"/>
      </c:barChart>
      <c:dateAx>
        <c:axId val="131833216"/>
        <c:scaling>
          <c:orientation val="minMax"/>
          <c:min val="42736"/>
        </c:scaling>
        <c:delete val="0"/>
        <c:axPos val="b"/>
        <c:numFmt formatCode="mmm" sourceLinked="0"/>
        <c:majorTickMark val="cross"/>
        <c:minorTickMark val="none"/>
        <c:tickLblPos val="low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31843200"/>
        <c:crosses val="autoZero"/>
        <c:auto val="1"/>
        <c:lblOffset val="100"/>
        <c:baseTimeUnit val="days"/>
        <c:majorUnit val="2"/>
        <c:majorTimeUnit val="months"/>
      </c:dateAx>
      <c:valAx>
        <c:axId val="131843200"/>
        <c:scaling>
          <c:orientation val="minMax"/>
          <c:min val="0"/>
        </c:scaling>
        <c:delete val="0"/>
        <c:axPos val="l"/>
        <c:majorGridlines/>
        <c:numFmt formatCode="0" sourceLinked="1"/>
        <c:majorTickMark val="in"/>
        <c:minorTickMark val="in"/>
        <c:tickLblPos val="nextTo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318332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scatterChart>
        <c:scatterStyle val="lineMarker"/>
        <c:varyColors val="0"/>
        <c:ser>
          <c:idx val="0"/>
          <c:order val="0"/>
          <c:tx>
            <c:strRef>
              <c:f>'Dashboard Calculations '!$I$7</c:f>
              <c:strCache>
                <c:ptCount val="1"/>
                <c:pt idx="0">
                  <c:v>y</c:v>
                </c:pt>
              </c:strCache>
            </c:strRef>
          </c:tx>
          <c:spPr>
            <a:ln w="88900">
              <a:solidFill>
                <a:schemeClr val="tx1">
                  <a:lumMod val="85000"/>
                  <a:lumOff val="15000"/>
                </a:schemeClr>
              </a:solidFill>
            </a:ln>
          </c:spPr>
          <c:marker>
            <c:symbol val="none"/>
          </c:marker>
          <c:xVal>
            <c:numRef>
              <c:f>'Dashboard Calculations '!$H$8:$H$12</c:f>
              <c:numCache>
                <c:formatCode>0.0</c:formatCode>
                <c:ptCount val="5"/>
                <c:pt idx="0">
                  <c:v>97.552825814757682</c:v>
                </c:pt>
                <c:pt idx="1">
                  <c:v>50.618033988749893</c:v>
                </c:pt>
                <c:pt idx="2">
                  <c:v>49.381966011250107</c:v>
                </c:pt>
                <c:pt idx="3">
                  <c:v>97.552825814757682</c:v>
                </c:pt>
                <c:pt idx="4">
                  <c:v>50</c:v>
                </c:pt>
              </c:numCache>
            </c:numRef>
          </c:xVal>
          <c:yVal>
            <c:numRef>
              <c:f>'Dashboard Calculations '!$I$8:$I$12</c:f>
              <c:numCache>
                <c:formatCode>0.0</c:formatCode>
                <c:ptCount val="5"/>
                <c:pt idx="0">
                  <c:v>15.450849718747376</c:v>
                </c:pt>
                <c:pt idx="1">
                  <c:v>-1.9021130325903071</c:v>
                </c:pt>
                <c:pt idx="2">
                  <c:v>1.9021130325903071</c:v>
                </c:pt>
                <c:pt idx="3">
                  <c:v>15.450849718747376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340-49CA-A3A5-FE9DF14CD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98336"/>
        <c:axId val="194799872"/>
      </c:scatterChart>
      <c:valAx>
        <c:axId val="194798336"/>
        <c:scaling>
          <c:orientation val="minMax"/>
          <c:max val="100"/>
          <c:min val="0"/>
        </c:scaling>
        <c:delete val="1"/>
        <c:axPos val="b"/>
        <c:numFmt formatCode="0.0" sourceLinked="1"/>
        <c:majorTickMark val="out"/>
        <c:minorTickMark val="none"/>
        <c:tickLblPos val="none"/>
        <c:crossAx val="194799872"/>
        <c:crosses val="autoZero"/>
        <c:crossBetween val="midCat"/>
      </c:valAx>
      <c:valAx>
        <c:axId val="194799872"/>
        <c:scaling>
          <c:orientation val="minMax"/>
          <c:max val="60"/>
          <c:min val="-10"/>
        </c:scaling>
        <c:delete val="1"/>
        <c:axPos val="l"/>
        <c:numFmt formatCode="0.0" sourceLinked="1"/>
        <c:majorTickMark val="out"/>
        <c:minorTickMark val="none"/>
        <c:tickLblPos val="none"/>
        <c:crossAx val="19479833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333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plastic"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lastic"/>
            </c:spPr>
            <c:extLst>
              <c:ext xmlns:c16="http://schemas.microsoft.com/office/drawing/2014/chart" uri="{C3380CC4-5D6E-409C-BE32-E72D297353CC}">
                <c16:uniqueId val="{00000001-7056-4EFE-99BE-6C404C71782D}"/>
              </c:ext>
            </c:extLst>
          </c:dPt>
          <c:val>
            <c:numRef>
              <c:f>'Dashboard Calculations '!$Y$8</c:f>
              <c:numCache>
                <c:formatCode>0.0%</c:formatCode>
                <c:ptCount val="1"/>
                <c:pt idx="0">
                  <c:v>0.76920802489834617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56-4EFE-99BE-6C404C717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1"/>
        <c:axId val="228483072"/>
        <c:axId val="228651776"/>
      </c:barChart>
      <c:catAx>
        <c:axId val="228483072"/>
        <c:scaling>
          <c:orientation val="minMax"/>
        </c:scaling>
        <c:delete val="1"/>
        <c:axPos val="b"/>
        <c:majorTickMark val="out"/>
        <c:minorTickMark val="none"/>
        <c:tickLblPos val="none"/>
        <c:crossAx val="228651776"/>
        <c:crosses val="autoZero"/>
        <c:auto val="1"/>
        <c:lblAlgn val="ctr"/>
        <c:lblOffset val="100"/>
        <c:noMultiLvlLbl val="0"/>
      </c:catAx>
      <c:valAx>
        <c:axId val="228651776"/>
        <c:scaling>
          <c:orientation val="minMax"/>
          <c:max val="1"/>
          <c:min val="0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nl-NL"/>
          </a:p>
        </c:txPr>
        <c:crossAx val="228483072"/>
        <c:crosses val="autoZero"/>
        <c:crossBetween val="between"/>
        <c:maj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scatterChart>
        <c:scatterStyle val="lineMarker"/>
        <c:varyColors val="0"/>
        <c:ser>
          <c:idx val="0"/>
          <c:order val="0"/>
          <c:tx>
            <c:strRef>
              <c:f>'Dashboard Calculations '!$R$7</c:f>
              <c:strCache>
                <c:ptCount val="1"/>
                <c:pt idx="0">
                  <c:v>y</c:v>
                </c:pt>
              </c:strCache>
            </c:strRef>
          </c:tx>
          <c:spPr>
            <a:ln w="88900">
              <a:solidFill>
                <a:schemeClr val="tx1">
                  <a:lumMod val="85000"/>
                  <a:lumOff val="15000"/>
                </a:schemeClr>
              </a:solidFill>
            </a:ln>
          </c:spPr>
          <c:marker>
            <c:symbol val="none"/>
          </c:marker>
          <c:xVal>
            <c:numRef>
              <c:f>'Dashboard Calculations '!$Q$8:$Q$12</c:f>
              <c:numCache>
                <c:formatCode>0.0</c:formatCode>
                <c:ptCount val="5"/>
                <c:pt idx="0">
                  <c:v>40.630934270713773</c:v>
                </c:pt>
                <c:pt idx="1">
                  <c:v>51.964574501457378</c:v>
                </c:pt>
                <c:pt idx="2">
                  <c:v>48.035425498542622</c:v>
                </c:pt>
                <c:pt idx="3">
                  <c:v>40.630934270713773</c:v>
                </c:pt>
                <c:pt idx="4">
                  <c:v>50</c:v>
                </c:pt>
              </c:numCache>
            </c:numRef>
          </c:xVal>
          <c:yVal>
            <c:numRef>
              <c:f>'Dashboard Calculations '!$R$8:$R$12</c:f>
              <c:numCache>
                <c:formatCode>0.0</c:formatCode>
                <c:ptCount val="5"/>
                <c:pt idx="0">
                  <c:v>49.114362536434435</c:v>
                </c:pt>
                <c:pt idx="1">
                  <c:v>0.37476262917145003</c:v>
                </c:pt>
                <c:pt idx="2">
                  <c:v>-0.37476262917144915</c:v>
                </c:pt>
                <c:pt idx="3">
                  <c:v>49.114362536434435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B09-4CC0-A1E0-3AB53CE3C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1953152"/>
        <c:axId val="251954688"/>
      </c:scatterChart>
      <c:valAx>
        <c:axId val="251953152"/>
        <c:scaling>
          <c:orientation val="minMax"/>
          <c:max val="100"/>
          <c:min val="0"/>
        </c:scaling>
        <c:delete val="1"/>
        <c:axPos val="b"/>
        <c:numFmt formatCode="0.0" sourceLinked="1"/>
        <c:majorTickMark val="out"/>
        <c:minorTickMark val="none"/>
        <c:tickLblPos val="none"/>
        <c:crossAx val="251954688"/>
        <c:crosses val="autoZero"/>
        <c:crossBetween val="midCat"/>
      </c:valAx>
      <c:valAx>
        <c:axId val="251954688"/>
        <c:scaling>
          <c:orientation val="minMax"/>
          <c:max val="60"/>
          <c:min val="-10"/>
        </c:scaling>
        <c:delete val="1"/>
        <c:axPos val="l"/>
        <c:numFmt formatCode="0.0" sourceLinked="1"/>
        <c:majorTickMark val="out"/>
        <c:minorTickMark val="none"/>
        <c:tickLblPos val="none"/>
        <c:crossAx val="25195315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scatterChart>
        <c:scatterStyle val="lineMarker"/>
        <c:varyColors val="0"/>
        <c:ser>
          <c:idx val="0"/>
          <c:order val="0"/>
          <c:tx>
            <c:strRef>
              <c:f>'Dashboard Calculations '!$I$21</c:f>
              <c:strCache>
                <c:ptCount val="1"/>
                <c:pt idx="0">
                  <c:v>y</c:v>
                </c:pt>
              </c:strCache>
            </c:strRef>
          </c:tx>
          <c:spPr>
            <a:ln w="88900">
              <a:solidFill>
                <a:schemeClr val="tx1">
                  <a:lumMod val="85000"/>
                  <a:lumOff val="15000"/>
                </a:schemeClr>
              </a:solidFill>
            </a:ln>
          </c:spPr>
          <c:marker>
            <c:symbol val="none"/>
          </c:marker>
          <c:xVal>
            <c:numRef>
              <c:f>'Dashboard Calculations '!$H$22:$H$26</c:f>
              <c:numCache>
                <c:formatCode>0.0</c:formatCode>
                <c:ptCount val="5"/>
                <c:pt idx="0">
                  <c:v>90.450849718747364</c:v>
                </c:pt>
                <c:pt idx="1">
                  <c:v>51.175570504584947</c:v>
                </c:pt>
                <c:pt idx="2">
                  <c:v>48.824429495415053</c:v>
                </c:pt>
                <c:pt idx="3">
                  <c:v>90.450849718747364</c:v>
                </c:pt>
                <c:pt idx="4">
                  <c:v>50</c:v>
                </c:pt>
              </c:numCache>
            </c:numRef>
          </c:xVal>
          <c:yVal>
            <c:numRef>
              <c:f>'Dashboard Calculations '!$I$22:$I$26</c:f>
              <c:numCache>
                <c:formatCode>0.0</c:formatCode>
                <c:ptCount val="5"/>
                <c:pt idx="0">
                  <c:v>29.389262614623661</c:v>
                </c:pt>
                <c:pt idx="1">
                  <c:v>-1.6180339887498947</c:v>
                </c:pt>
                <c:pt idx="2">
                  <c:v>1.6180339887498949</c:v>
                </c:pt>
                <c:pt idx="3">
                  <c:v>29.389262614623661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6D0-48F5-A19D-5B2BBC5C1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471616"/>
        <c:axId val="127473152"/>
      </c:scatterChart>
      <c:valAx>
        <c:axId val="127471616"/>
        <c:scaling>
          <c:orientation val="minMax"/>
          <c:max val="100"/>
          <c:min val="0"/>
        </c:scaling>
        <c:delete val="1"/>
        <c:axPos val="b"/>
        <c:numFmt formatCode="0.0" sourceLinked="1"/>
        <c:majorTickMark val="out"/>
        <c:minorTickMark val="none"/>
        <c:tickLblPos val="none"/>
        <c:crossAx val="127473152"/>
        <c:crosses val="autoZero"/>
        <c:crossBetween val="midCat"/>
      </c:valAx>
      <c:valAx>
        <c:axId val="127473152"/>
        <c:scaling>
          <c:orientation val="minMax"/>
          <c:max val="60"/>
          <c:min val="-10"/>
        </c:scaling>
        <c:delete val="1"/>
        <c:axPos val="l"/>
        <c:numFmt formatCode="0.0" sourceLinked="1"/>
        <c:majorTickMark val="out"/>
        <c:minorTickMark val="none"/>
        <c:tickLblPos val="none"/>
        <c:crossAx val="12747161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333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plastic"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lastic"/>
            </c:spPr>
            <c:extLst>
              <c:ext xmlns:c16="http://schemas.microsoft.com/office/drawing/2014/chart" uri="{C3380CC4-5D6E-409C-BE32-E72D297353CC}">
                <c16:uniqueId val="{00000001-FE00-43FB-8D16-2E2C4BD0A29B}"/>
              </c:ext>
            </c:extLst>
          </c:dPt>
          <c:val>
            <c:numRef>
              <c:f>'Dashboard Calculations '!$Y$22</c:f>
              <c:numCache>
                <c:formatCode>0.0%</c:formatCode>
                <c:ptCount val="1"/>
                <c:pt idx="0">
                  <c:v>0.34912054449709207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00-43FB-8D16-2E2C4BD0A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1"/>
        <c:axId val="127485056"/>
        <c:axId val="127486592"/>
      </c:barChart>
      <c:catAx>
        <c:axId val="127485056"/>
        <c:scaling>
          <c:orientation val="minMax"/>
        </c:scaling>
        <c:delete val="1"/>
        <c:axPos val="b"/>
        <c:majorTickMark val="out"/>
        <c:minorTickMark val="none"/>
        <c:tickLblPos val="none"/>
        <c:crossAx val="127486592"/>
        <c:crosses val="autoZero"/>
        <c:auto val="1"/>
        <c:lblAlgn val="ctr"/>
        <c:lblOffset val="100"/>
        <c:noMultiLvlLbl val="0"/>
      </c:catAx>
      <c:valAx>
        <c:axId val="127486592"/>
        <c:scaling>
          <c:orientation val="minMax"/>
          <c:max val="1"/>
          <c:min val="0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nl-NL"/>
          </a:p>
        </c:txPr>
        <c:crossAx val="127485056"/>
        <c:crosses val="autoZero"/>
        <c:crossBetween val="between"/>
        <c:maj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scatterChart>
        <c:scatterStyle val="lineMarker"/>
        <c:varyColors val="0"/>
        <c:ser>
          <c:idx val="0"/>
          <c:order val="0"/>
          <c:tx>
            <c:strRef>
              <c:f>'Dashboard Calculations '!$R$21</c:f>
              <c:strCache>
                <c:ptCount val="1"/>
                <c:pt idx="0">
                  <c:v>y</c:v>
                </c:pt>
              </c:strCache>
            </c:strRef>
          </c:tx>
          <c:spPr>
            <a:ln w="88900">
              <a:solidFill>
                <a:schemeClr val="tx1">
                  <a:lumMod val="85000"/>
                  <a:lumOff val="15000"/>
                </a:schemeClr>
              </a:solidFill>
            </a:ln>
          </c:spPr>
          <c:marker>
            <c:symbol val="none"/>
          </c:marker>
          <c:xVal>
            <c:numRef>
              <c:f>'Dashboard Calculations '!$Q$22:$Q$26</c:f>
              <c:numCache>
                <c:formatCode>0.0</c:formatCode>
                <c:ptCount val="5"/>
                <c:pt idx="0">
                  <c:v>76.791339748949838</c:v>
                </c:pt>
                <c:pt idx="1">
                  <c:v>51.688655851004029</c:v>
                </c:pt>
                <c:pt idx="2">
                  <c:v>48.311344148995971</c:v>
                </c:pt>
                <c:pt idx="3">
                  <c:v>76.791339748949838</c:v>
                </c:pt>
                <c:pt idx="4">
                  <c:v>50</c:v>
                </c:pt>
              </c:numCache>
            </c:numRef>
          </c:xVal>
          <c:yVal>
            <c:numRef>
              <c:f>'Dashboard Calculations '!$R$22:$R$26</c:f>
              <c:numCache>
                <c:formatCode>0.0</c:formatCode>
                <c:ptCount val="5"/>
                <c:pt idx="0">
                  <c:v>42.216396275100749</c:v>
                </c:pt>
                <c:pt idx="1">
                  <c:v>-1.0716535899579935</c:v>
                </c:pt>
                <c:pt idx="2">
                  <c:v>1.0716535899579935</c:v>
                </c:pt>
                <c:pt idx="3">
                  <c:v>42.216396275100749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89B-455A-A58C-242C93DAE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506304"/>
        <c:axId val="127507840"/>
      </c:scatterChart>
      <c:valAx>
        <c:axId val="127506304"/>
        <c:scaling>
          <c:orientation val="minMax"/>
          <c:max val="100"/>
          <c:min val="0"/>
        </c:scaling>
        <c:delete val="1"/>
        <c:axPos val="b"/>
        <c:numFmt formatCode="0.0" sourceLinked="1"/>
        <c:majorTickMark val="out"/>
        <c:minorTickMark val="none"/>
        <c:tickLblPos val="none"/>
        <c:crossAx val="127507840"/>
        <c:crosses val="autoZero"/>
        <c:crossBetween val="midCat"/>
      </c:valAx>
      <c:valAx>
        <c:axId val="127507840"/>
        <c:scaling>
          <c:orientation val="minMax"/>
          <c:max val="60"/>
          <c:min val="-10"/>
        </c:scaling>
        <c:delete val="1"/>
        <c:axPos val="l"/>
        <c:numFmt formatCode="0.0" sourceLinked="1"/>
        <c:majorTickMark val="out"/>
        <c:minorTickMark val="none"/>
        <c:tickLblPos val="none"/>
        <c:crossAx val="12750630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scatterChart>
        <c:scatterStyle val="lineMarker"/>
        <c:varyColors val="0"/>
        <c:ser>
          <c:idx val="0"/>
          <c:order val="0"/>
          <c:tx>
            <c:strRef>
              <c:f>'Dashboard Calculations '!$I$36</c:f>
              <c:strCache>
                <c:ptCount val="1"/>
                <c:pt idx="0">
                  <c:v>y</c:v>
                </c:pt>
              </c:strCache>
            </c:strRef>
          </c:tx>
          <c:spPr>
            <a:ln w="88900">
              <a:solidFill>
                <a:schemeClr val="tx1">
                  <a:lumMod val="85000"/>
                  <a:lumOff val="15000"/>
                </a:schemeClr>
              </a:solidFill>
            </a:ln>
          </c:spPr>
          <c:marker>
            <c:symbol val="none"/>
          </c:marker>
          <c:xVal>
            <c:numRef>
              <c:f>'Dashboard Calculations '!$H$37:$H$41</c:f>
              <c:numCache>
                <c:formatCode>0.0</c:formatCode>
                <c:ptCount val="5"/>
                <c:pt idx="0">
                  <c:v>87.505553481522981</c:v>
                </c:pt>
                <c:pt idx="1">
                  <c:v>51.322623730647301</c:v>
                </c:pt>
                <c:pt idx="2">
                  <c:v>48.677376269352699</c:v>
                </c:pt>
                <c:pt idx="3">
                  <c:v>87.505553481522981</c:v>
                </c:pt>
                <c:pt idx="4">
                  <c:v>50</c:v>
                </c:pt>
              </c:numCache>
            </c:numRef>
          </c:xVal>
          <c:yVal>
            <c:numRef>
              <c:f>'Dashboard Calculations '!$I$37:$I$41</c:f>
              <c:numCache>
                <c:formatCode>0.0</c:formatCode>
                <c:ptCount val="5"/>
                <c:pt idx="0">
                  <c:v>33.065593266182589</c:v>
                </c:pt>
                <c:pt idx="1">
                  <c:v>-1.500222139260919</c:v>
                </c:pt>
                <c:pt idx="2">
                  <c:v>1.500222139260919</c:v>
                </c:pt>
                <c:pt idx="3">
                  <c:v>33.065593266182589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3EC-475B-A320-92E25C028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831168"/>
        <c:axId val="183832960"/>
      </c:scatterChart>
      <c:valAx>
        <c:axId val="183831168"/>
        <c:scaling>
          <c:orientation val="minMax"/>
          <c:max val="100"/>
          <c:min val="0"/>
        </c:scaling>
        <c:delete val="1"/>
        <c:axPos val="b"/>
        <c:numFmt formatCode="0.0" sourceLinked="1"/>
        <c:majorTickMark val="out"/>
        <c:minorTickMark val="none"/>
        <c:tickLblPos val="none"/>
        <c:crossAx val="183832960"/>
        <c:crosses val="autoZero"/>
        <c:crossBetween val="midCat"/>
      </c:valAx>
      <c:valAx>
        <c:axId val="183832960"/>
        <c:scaling>
          <c:orientation val="minMax"/>
          <c:max val="60"/>
          <c:min val="-10"/>
        </c:scaling>
        <c:delete val="1"/>
        <c:axPos val="l"/>
        <c:numFmt formatCode="0.0" sourceLinked="1"/>
        <c:majorTickMark val="out"/>
        <c:minorTickMark val="none"/>
        <c:tickLblPos val="none"/>
        <c:crossAx val="18383116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333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plastic"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lastic"/>
            </c:spPr>
            <c:extLst>
              <c:ext xmlns:c16="http://schemas.microsoft.com/office/drawing/2014/chart" uri="{C3380CC4-5D6E-409C-BE32-E72D297353CC}">
                <c16:uniqueId val="{00000001-8624-4182-9886-3E7A2DCA97C7}"/>
              </c:ext>
            </c:extLst>
          </c:dPt>
          <c:val>
            <c:numRef>
              <c:f>'Dashboard Calculations '!$Y$37</c:f>
              <c:numCache>
                <c:formatCode>0.0%</c:formatCode>
                <c:ptCount val="1"/>
                <c:pt idx="0">
                  <c:v>0.89083085650925831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24-4182-9886-3E7A2DCA9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1"/>
        <c:axId val="183848960"/>
        <c:axId val="183850496"/>
      </c:barChart>
      <c:catAx>
        <c:axId val="183848960"/>
        <c:scaling>
          <c:orientation val="minMax"/>
        </c:scaling>
        <c:delete val="1"/>
        <c:axPos val="b"/>
        <c:majorTickMark val="out"/>
        <c:minorTickMark val="none"/>
        <c:tickLblPos val="none"/>
        <c:crossAx val="183850496"/>
        <c:crosses val="autoZero"/>
        <c:auto val="1"/>
        <c:lblAlgn val="ctr"/>
        <c:lblOffset val="100"/>
        <c:noMultiLvlLbl val="0"/>
      </c:catAx>
      <c:valAx>
        <c:axId val="183850496"/>
        <c:scaling>
          <c:orientation val="minMax"/>
          <c:max val="1"/>
          <c:min val="0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nl-NL"/>
          </a:p>
        </c:txPr>
        <c:crossAx val="183848960"/>
        <c:crosses val="autoZero"/>
        <c:crossBetween val="between"/>
        <c:maj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/>
          </c:spPr>
          <c:marker>
            <c:symbol val="none"/>
          </c:marker>
          <c:xVal>
            <c:numRef>
              <c:f>'My Database Page'!$C$8:$C$59</c:f>
              <c:numCache>
                <c:formatCode>m/d/yyyy</c:formatCode>
                <c:ptCount val="52"/>
                <c:pt idx="0">
                  <c:v>42737</c:v>
                </c:pt>
                <c:pt idx="1">
                  <c:v>42744</c:v>
                </c:pt>
                <c:pt idx="2">
                  <c:v>42751</c:v>
                </c:pt>
                <c:pt idx="3">
                  <c:v>42758</c:v>
                </c:pt>
                <c:pt idx="4">
                  <c:v>42765</c:v>
                </c:pt>
                <c:pt idx="5">
                  <c:v>42772</c:v>
                </c:pt>
                <c:pt idx="6">
                  <c:v>42779</c:v>
                </c:pt>
                <c:pt idx="7">
                  <c:v>42786</c:v>
                </c:pt>
                <c:pt idx="8">
                  <c:v>42793</c:v>
                </c:pt>
                <c:pt idx="9">
                  <c:v>42800</c:v>
                </c:pt>
                <c:pt idx="10">
                  <c:v>42807</c:v>
                </c:pt>
                <c:pt idx="11">
                  <c:v>42814</c:v>
                </c:pt>
                <c:pt idx="12">
                  <c:v>42821</c:v>
                </c:pt>
                <c:pt idx="13">
                  <c:v>42828</c:v>
                </c:pt>
                <c:pt idx="14">
                  <c:v>42835</c:v>
                </c:pt>
                <c:pt idx="15">
                  <c:v>42842</c:v>
                </c:pt>
                <c:pt idx="16">
                  <c:v>42849</c:v>
                </c:pt>
                <c:pt idx="17">
                  <c:v>42856</c:v>
                </c:pt>
                <c:pt idx="18">
                  <c:v>42863</c:v>
                </c:pt>
                <c:pt idx="19">
                  <c:v>42870</c:v>
                </c:pt>
                <c:pt idx="20">
                  <c:v>42877</c:v>
                </c:pt>
                <c:pt idx="21">
                  <c:v>42884</c:v>
                </c:pt>
                <c:pt idx="22">
                  <c:v>42891</c:v>
                </c:pt>
                <c:pt idx="23">
                  <c:v>42898</c:v>
                </c:pt>
                <c:pt idx="24">
                  <c:v>42905</c:v>
                </c:pt>
                <c:pt idx="25">
                  <c:v>42912</c:v>
                </c:pt>
                <c:pt idx="26">
                  <c:v>42919</c:v>
                </c:pt>
                <c:pt idx="27">
                  <c:v>42926</c:v>
                </c:pt>
                <c:pt idx="28">
                  <c:v>42933</c:v>
                </c:pt>
                <c:pt idx="29">
                  <c:v>42940</c:v>
                </c:pt>
                <c:pt idx="30">
                  <c:v>42947</c:v>
                </c:pt>
                <c:pt idx="31">
                  <c:v>42954</c:v>
                </c:pt>
                <c:pt idx="32">
                  <c:v>42961</c:v>
                </c:pt>
                <c:pt idx="33">
                  <c:v>42968</c:v>
                </c:pt>
                <c:pt idx="34">
                  <c:v>42975</c:v>
                </c:pt>
                <c:pt idx="35">
                  <c:v>42982</c:v>
                </c:pt>
                <c:pt idx="36">
                  <c:v>42989</c:v>
                </c:pt>
                <c:pt idx="37">
                  <c:v>42996</c:v>
                </c:pt>
                <c:pt idx="38">
                  <c:v>43003</c:v>
                </c:pt>
                <c:pt idx="39">
                  <c:v>43010</c:v>
                </c:pt>
                <c:pt idx="40">
                  <c:v>43017</c:v>
                </c:pt>
                <c:pt idx="41">
                  <c:v>43024</c:v>
                </c:pt>
                <c:pt idx="42">
                  <c:v>43031</c:v>
                </c:pt>
                <c:pt idx="43">
                  <c:v>43038</c:v>
                </c:pt>
                <c:pt idx="44">
                  <c:v>43045</c:v>
                </c:pt>
                <c:pt idx="45">
                  <c:v>43052</c:v>
                </c:pt>
                <c:pt idx="46">
                  <c:v>43059</c:v>
                </c:pt>
                <c:pt idx="47">
                  <c:v>43066</c:v>
                </c:pt>
                <c:pt idx="48">
                  <c:v>43073</c:v>
                </c:pt>
                <c:pt idx="49">
                  <c:v>43080</c:v>
                </c:pt>
                <c:pt idx="50">
                  <c:v>43087</c:v>
                </c:pt>
                <c:pt idx="51">
                  <c:v>43094</c:v>
                </c:pt>
              </c:numCache>
            </c:numRef>
          </c:xVal>
          <c:yVal>
            <c:numRef>
              <c:f>'My Database Page'!$AR$8:$AR$59</c:f>
              <c:numCache>
                <c:formatCode>0.0</c:formatCode>
                <c:ptCount val="52"/>
                <c:pt idx="0">
                  <c:v>24.374987440517714</c:v>
                </c:pt>
                <c:pt idx="1">
                  <c:v>45.033763480668412</c:v>
                </c:pt>
                <c:pt idx="2">
                  <c:v>71.481627531280182</c:v>
                </c:pt>
                <c:pt idx="3">
                  <c:v>6.353924114792342</c:v>
                </c:pt>
                <c:pt idx="4">
                  <c:v>74.918428158872771</c:v>
                </c:pt>
                <c:pt idx="5">
                  <c:v>92.319773914409623</c:v>
                </c:pt>
                <c:pt idx="6">
                  <c:v>43.147880686776418</c:v>
                </c:pt>
                <c:pt idx="7">
                  <c:v>76.167311953340786</c:v>
                </c:pt>
                <c:pt idx="8">
                  <c:v>80.596841527719135</c:v>
                </c:pt>
                <c:pt idx="9">
                  <c:v>61.961472246552553</c:v>
                </c:pt>
                <c:pt idx="10">
                  <c:v>25.094545745996875</c:v>
                </c:pt>
                <c:pt idx="11">
                  <c:v>43.787021877821218</c:v>
                </c:pt>
                <c:pt idx="12">
                  <c:v>82.850113063136305</c:v>
                </c:pt>
                <c:pt idx="13">
                  <c:v>65.827965616014183</c:v>
                </c:pt>
                <c:pt idx="14">
                  <c:v>62.043442699271424</c:v>
                </c:pt>
                <c:pt idx="15">
                  <c:v>59.516397715616435</c:v>
                </c:pt>
                <c:pt idx="16">
                  <c:v>43.877306081652677</c:v>
                </c:pt>
                <c:pt idx="17">
                  <c:v>8.4383061443387142</c:v>
                </c:pt>
                <c:pt idx="18">
                  <c:v>92.368998699698281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F3B-4A93-8C76-C26429DDC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573696"/>
        <c:axId val="102518784"/>
      </c:scatterChart>
      <c:valAx>
        <c:axId val="138573696"/>
        <c:scaling>
          <c:orientation val="minMax"/>
          <c:max val="41070"/>
          <c:min val="40910"/>
        </c:scaling>
        <c:delete val="0"/>
        <c:axPos val="b"/>
        <c:numFmt formatCode="mmm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02518784"/>
        <c:crosses val="autoZero"/>
        <c:crossBetween val="midCat"/>
        <c:majorUnit val="30"/>
      </c:valAx>
      <c:valAx>
        <c:axId val="102518784"/>
        <c:scaling>
          <c:orientation val="minMax"/>
          <c:min val="0"/>
        </c:scaling>
        <c:delete val="0"/>
        <c:axPos val="l"/>
        <c:majorGridlines/>
        <c:numFmt formatCode="0.0" sourceLinked="1"/>
        <c:majorTickMark val="in"/>
        <c:minorTickMark val="in"/>
        <c:tickLblPos val="nextTo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38573696"/>
        <c:crosses val="autoZero"/>
        <c:crossBetween val="midCat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scatterChart>
        <c:scatterStyle val="lineMarker"/>
        <c:varyColors val="0"/>
        <c:ser>
          <c:idx val="0"/>
          <c:order val="0"/>
          <c:tx>
            <c:strRef>
              <c:f>'Dashboard Calculations '!$R$36</c:f>
              <c:strCache>
                <c:ptCount val="1"/>
                <c:pt idx="0">
                  <c:v>y</c:v>
                </c:pt>
              </c:strCache>
            </c:strRef>
          </c:tx>
          <c:spPr>
            <a:ln w="88900">
              <a:solidFill>
                <a:schemeClr val="tx1">
                  <a:lumMod val="85000"/>
                  <a:lumOff val="15000"/>
                </a:schemeClr>
              </a:solidFill>
            </a:ln>
          </c:spPr>
          <c:marker>
            <c:symbol val="none"/>
          </c:marker>
          <c:xVal>
            <c:numRef>
              <c:f>'Dashboard Calculations '!$Q$37:$Q$41</c:f>
              <c:numCache>
                <c:formatCode>0.0</c:formatCode>
                <c:ptCount val="5"/>
                <c:pt idx="0">
                  <c:v>5.8854386782523349</c:v>
                </c:pt>
                <c:pt idx="1">
                  <c:v>50.941407864330664</c:v>
                </c:pt>
                <c:pt idx="2">
                  <c:v>49.058592135669336</c:v>
                </c:pt>
                <c:pt idx="3">
                  <c:v>5.8854386782523349</c:v>
                </c:pt>
                <c:pt idx="4">
                  <c:v>50</c:v>
                </c:pt>
              </c:numCache>
            </c:numRef>
          </c:xVal>
          <c:yVal>
            <c:numRef>
              <c:f>'Dashboard Calculations '!$R$37:$R$41</c:f>
              <c:numCache>
                <c:formatCode>0.0</c:formatCode>
                <c:ptCount val="5"/>
                <c:pt idx="0">
                  <c:v>23.535196608266627</c:v>
                </c:pt>
                <c:pt idx="1">
                  <c:v>1.7645824528699066</c:v>
                </c:pt>
                <c:pt idx="2">
                  <c:v>-1.7645824528699066</c:v>
                </c:pt>
                <c:pt idx="3">
                  <c:v>23.535196608266627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99E-4DAB-AA1D-174DFF52E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443776"/>
        <c:axId val="198445312"/>
      </c:scatterChart>
      <c:valAx>
        <c:axId val="198443776"/>
        <c:scaling>
          <c:orientation val="minMax"/>
          <c:max val="100"/>
          <c:min val="0"/>
        </c:scaling>
        <c:delete val="1"/>
        <c:axPos val="b"/>
        <c:numFmt formatCode="0.0" sourceLinked="1"/>
        <c:majorTickMark val="out"/>
        <c:minorTickMark val="none"/>
        <c:tickLblPos val="none"/>
        <c:crossAx val="198445312"/>
        <c:crosses val="autoZero"/>
        <c:crossBetween val="midCat"/>
      </c:valAx>
      <c:valAx>
        <c:axId val="198445312"/>
        <c:scaling>
          <c:orientation val="minMax"/>
          <c:max val="60"/>
          <c:min val="-10"/>
        </c:scaling>
        <c:delete val="1"/>
        <c:axPos val="l"/>
        <c:numFmt formatCode="0.0" sourceLinked="1"/>
        <c:majorTickMark val="out"/>
        <c:minorTickMark val="none"/>
        <c:tickLblPos val="none"/>
        <c:crossAx val="19844377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scatterChart>
        <c:scatterStyle val="lineMarker"/>
        <c:varyColors val="0"/>
        <c:ser>
          <c:idx val="0"/>
          <c:order val="0"/>
          <c:tx>
            <c:strRef>
              <c:f>'Dashboard Calculations '!$I$51</c:f>
              <c:strCache>
                <c:ptCount val="1"/>
                <c:pt idx="0">
                  <c:v>y</c:v>
                </c:pt>
              </c:strCache>
            </c:strRef>
          </c:tx>
          <c:spPr>
            <a:ln w="88900">
              <a:solidFill>
                <a:schemeClr val="tx1">
                  <a:lumMod val="85000"/>
                  <a:lumOff val="15000"/>
                </a:schemeClr>
              </a:solidFill>
            </a:ln>
          </c:spPr>
          <c:marker>
            <c:symbol val="none"/>
          </c:marker>
          <c:xVal>
            <c:numRef>
              <c:f>'Dashboard Calculations '!$H$52:$H$56</c:f>
              <c:numCache>
                <c:formatCode>0.0</c:formatCode>
                <c:ptCount val="5"/>
                <c:pt idx="0">
                  <c:v>97.552825814757682</c:v>
                </c:pt>
                <c:pt idx="1">
                  <c:v>50.618033988749893</c:v>
                </c:pt>
                <c:pt idx="2">
                  <c:v>49.381966011250107</c:v>
                </c:pt>
                <c:pt idx="3">
                  <c:v>97.552825814757682</c:v>
                </c:pt>
                <c:pt idx="4">
                  <c:v>50</c:v>
                </c:pt>
              </c:numCache>
            </c:numRef>
          </c:xVal>
          <c:yVal>
            <c:numRef>
              <c:f>'Dashboard Calculations '!$I$52:$I$56</c:f>
              <c:numCache>
                <c:formatCode>0.0</c:formatCode>
                <c:ptCount val="5"/>
                <c:pt idx="0">
                  <c:v>15.450849718747376</c:v>
                </c:pt>
                <c:pt idx="1">
                  <c:v>-1.9021130325903071</c:v>
                </c:pt>
                <c:pt idx="2">
                  <c:v>1.9021130325903071</c:v>
                </c:pt>
                <c:pt idx="3">
                  <c:v>15.450849718747376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2AB-4CF2-A54D-ED2A047C3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473216"/>
        <c:axId val="198474752"/>
      </c:scatterChart>
      <c:valAx>
        <c:axId val="198473216"/>
        <c:scaling>
          <c:orientation val="minMax"/>
          <c:max val="100"/>
          <c:min val="0"/>
        </c:scaling>
        <c:delete val="1"/>
        <c:axPos val="b"/>
        <c:numFmt formatCode="0.0" sourceLinked="1"/>
        <c:majorTickMark val="out"/>
        <c:minorTickMark val="none"/>
        <c:tickLblPos val="none"/>
        <c:crossAx val="198474752"/>
        <c:crosses val="autoZero"/>
        <c:crossBetween val="midCat"/>
      </c:valAx>
      <c:valAx>
        <c:axId val="198474752"/>
        <c:scaling>
          <c:orientation val="minMax"/>
          <c:max val="60"/>
          <c:min val="-10"/>
        </c:scaling>
        <c:delete val="1"/>
        <c:axPos val="l"/>
        <c:numFmt formatCode="0.0" sourceLinked="1"/>
        <c:majorTickMark val="out"/>
        <c:minorTickMark val="none"/>
        <c:tickLblPos val="none"/>
        <c:crossAx val="19847321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333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plastic"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lastic"/>
            </c:spPr>
            <c:extLst>
              <c:ext xmlns:c16="http://schemas.microsoft.com/office/drawing/2014/chart" uri="{C3380CC4-5D6E-409C-BE32-E72D297353CC}">
                <c16:uniqueId val="{00000001-3073-4002-9EDF-F0238F30D8D6}"/>
              </c:ext>
            </c:extLst>
          </c:dPt>
          <c:val>
            <c:numRef>
              <c:f>'Dashboard Calculations '!$Y$52</c:f>
              <c:numCache>
                <c:formatCode>0.0%</c:formatCode>
                <c:ptCount val="1"/>
                <c:pt idx="0">
                  <c:v>0.56043997960369274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73-4002-9EDF-F0238F30D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1"/>
        <c:axId val="198507136"/>
        <c:axId val="198906240"/>
      </c:barChart>
      <c:catAx>
        <c:axId val="198507136"/>
        <c:scaling>
          <c:orientation val="minMax"/>
        </c:scaling>
        <c:delete val="1"/>
        <c:axPos val="b"/>
        <c:majorTickMark val="out"/>
        <c:minorTickMark val="none"/>
        <c:tickLblPos val="none"/>
        <c:crossAx val="198906240"/>
        <c:crosses val="autoZero"/>
        <c:auto val="1"/>
        <c:lblAlgn val="ctr"/>
        <c:lblOffset val="100"/>
        <c:noMultiLvlLbl val="0"/>
      </c:catAx>
      <c:valAx>
        <c:axId val="198906240"/>
        <c:scaling>
          <c:orientation val="minMax"/>
          <c:max val="1"/>
          <c:min val="0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nl-NL"/>
          </a:p>
        </c:txPr>
        <c:crossAx val="198507136"/>
        <c:crosses val="autoZero"/>
        <c:crossBetween val="between"/>
        <c:maj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scatterChart>
        <c:scatterStyle val="lineMarker"/>
        <c:varyColors val="0"/>
        <c:ser>
          <c:idx val="0"/>
          <c:order val="0"/>
          <c:tx>
            <c:strRef>
              <c:f>'Dashboard Calculations '!$R$51</c:f>
              <c:strCache>
                <c:ptCount val="1"/>
                <c:pt idx="0">
                  <c:v>y</c:v>
                </c:pt>
              </c:strCache>
            </c:strRef>
          </c:tx>
          <c:spPr>
            <a:ln w="88900">
              <a:solidFill>
                <a:schemeClr val="tx1">
                  <a:lumMod val="85000"/>
                  <a:lumOff val="15000"/>
                </a:schemeClr>
              </a:solidFill>
            </a:ln>
          </c:spPr>
          <c:marker>
            <c:symbol val="none"/>
          </c:marker>
          <c:xVal>
            <c:numRef>
              <c:f>'Dashboard Calculations '!$Q$52:$Q$56</c:f>
              <c:numCache>
                <c:formatCode>0.0</c:formatCode>
                <c:ptCount val="5"/>
                <c:pt idx="0">
                  <c:v>90.265394285556084</c:v>
                </c:pt>
                <c:pt idx="1">
                  <c:v>51.18571364032212</c:v>
                </c:pt>
                <c:pt idx="2">
                  <c:v>48.81428635967788</c:v>
                </c:pt>
                <c:pt idx="3">
                  <c:v>90.265394285556084</c:v>
                </c:pt>
                <c:pt idx="4">
                  <c:v>50</c:v>
                </c:pt>
              </c:numCache>
            </c:numRef>
          </c:xVal>
          <c:yVal>
            <c:numRef>
              <c:f>'Dashboard Calculations '!$R$52:$R$56</c:f>
              <c:numCache>
                <c:formatCode>0.0</c:formatCode>
                <c:ptCount val="5"/>
                <c:pt idx="0">
                  <c:v>29.642841008052969</c:v>
                </c:pt>
                <c:pt idx="1">
                  <c:v>-1.6106157714222431</c:v>
                </c:pt>
                <c:pt idx="2">
                  <c:v>1.6106157714222438</c:v>
                </c:pt>
                <c:pt idx="3">
                  <c:v>29.642841008052969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2C-4600-A1CC-2672A38F2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13408"/>
        <c:axId val="198931584"/>
      </c:scatterChart>
      <c:valAx>
        <c:axId val="198913408"/>
        <c:scaling>
          <c:orientation val="minMax"/>
          <c:max val="100"/>
          <c:min val="0"/>
        </c:scaling>
        <c:delete val="1"/>
        <c:axPos val="b"/>
        <c:numFmt formatCode="0.0" sourceLinked="1"/>
        <c:majorTickMark val="out"/>
        <c:minorTickMark val="none"/>
        <c:tickLblPos val="none"/>
        <c:crossAx val="198931584"/>
        <c:crosses val="autoZero"/>
        <c:crossBetween val="midCat"/>
      </c:valAx>
      <c:valAx>
        <c:axId val="198931584"/>
        <c:scaling>
          <c:orientation val="minMax"/>
          <c:max val="60"/>
          <c:min val="-10"/>
        </c:scaling>
        <c:delete val="1"/>
        <c:axPos val="l"/>
        <c:numFmt formatCode="0.0" sourceLinked="1"/>
        <c:majorTickMark val="out"/>
        <c:minorTickMark val="none"/>
        <c:tickLblPos val="none"/>
        <c:crossAx val="19891340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44" l="0.70000000000000062" r="0.70000000000000062" t="0.75000000000000244" header="0.30000000000000032" footer="0.30000000000000032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scatterChart>
        <c:scatterStyle val="lineMarker"/>
        <c:varyColors val="0"/>
        <c:ser>
          <c:idx val="0"/>
          <c:order val="0"/>
          <c:tx>
            <c:strRef>
              <c:f>'Dashboard Calculations '!$I$66</c:f>
              <c:strCache>
                <c:ptCount val="1"/>
                <c:pt idx="0">
                  <c:v>y</c:v>
                </c:pt>
              </c:strCache>
            </c:strRef>
          </c:tx>
          <c:spPr>
            <a:ln w="88900">
              <a:solidFill>
                <a:schemeClr val="tx1">
                  <a:lumMod val="85000"/>
                  <a:lumOff val="15000"/>
                </a:schemeClr>
              </a:solidFill>
            </a:ln>
          </c:spPr>
          <c:marker>
            <c:symbol val="none"/>
          </c:marker>
          <c:xVal>
            <c:numRef>
              <c:f>'Dashboard Calculations '!$H$67:$H$71</c:f>
              <c:numCache>
                <c:formatCode>0.0</c:formatCode>
                <c:ptCount val="5"/>
                <c:pt idx="0">
                  <c:v>87.505553481522981</c:v>
                </c:pt>
                <c:pt idx="1">
                  <c:v>51.322623730647301</c:v>
                </c:pt>
                <c:pt idx="2">
                  <c:v>48.677376269352699</c:v>
                </c:pt>
                <c:pt idx="3">
                  <c:v>87.505553481522981</c:v>
                </c:pt>
                <c:pt idx="4">
                  <c:v>50</c:v>
                </c:pt>
              </c:numCache>
            </c:numRef>
          </c:xVal>
          <c:yVal>
            <c:numRef>
              <c:f>'Dashboard Calculations '!$I$67:$I$71</c:f>
              <c:numCache>
                <c:formatCode>0.0</c:formatCode>
                <c:ptCount val="5"/>
                <c:pt idx="0">
                  <c:v>33.065593266182589</c:v>
                </c:pt>
                <c:pt idx="1">
                  <c:v>-1.500222139260919</c:v>
                </c:pt>
                <c:pt idx="2">
                  <c:v>1.500222139260919</c:v>
                </c:pt>
                <c:pt idx="3">
                  <c:v>33.065593266182589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BFD-4C56-81D2-36A5085E4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63584"/>
        <c:axId val="198965120"/>
      </c:scatterChart>
      <c:valAx>
        <c:axId val="198963584"/>
        <c:scaling>
          <c:orientation val="minMax"/>
          <c:max val="100"/>
          <c:min val="0"/>
        </c:scaling>
        <c:delete val="1"/>
        <c:axPos val="b"/>
        <c:numFmt formatCode="0.0" sourceLinked="1"/>
        <c:majorTickMark val="out"/>
        <c:minorTickMark val="none"/>
        <c:tickLblPos val="none"/>
        <c:crossAx val="198965120"/>
        <c:crosses val="autoZero"/>
        <c:crossBetween val="midCat"/>
      </c:valAx>
      <c:valAx>
        <c:axId val="198965120"/>
        <c:scaling>
          <c:orientation val="minMax"/>
          <c:max val="60"/>
          <c:min val="-10"/>
        </c:scaling>
        <c:delete val="1"/>
        <c:axPos val="l"/>
        <c:numFmt formatCode="0.0" sourceLinked="1"/>
        <c:majorTickMark val="out"/>
        <c:minorTickMark val="none"/>
        <c:tickLblPos val="none"/>
        <c:crossAx val="19896358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44" l="0.70000000000000062" r="0.70000000000000062" t="0.75000000000000244" header="0.30000000000000032" footer="0.30000000000000032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333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plastic"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lastic"/>
            </c:spPr>
            <c:extLst>
              <c:ext xmlns:c16="http://schemas.microsoft.com/office/drawing/2014/chart" uri="{C3380CC4-5D6E-409C-BE32-E72D297353CC}">
                <c16:uniqueId val="{00000001-A36D-469E-B825-5E522B57852E}"/>
              </c:ext>
            </c:extLst>
          </c:dPt>
          <c:val>
            <c:numRef>
              <c:f>'Dashboard Calculations '!$Y$67</c:f>
              <c:numCache>
                <c:formatCode>0.0%</c:formatCode>
                <c:ptCount val="1"/>
                <c:pt idx="0">
                  <c:v>0.66277182080769315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6D-469E-B825-5E522B578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1"/>
        <c:axId val="200951296"/>
        <c:axId val="200952832"/>
      </c:barChart>
      <c:catAx>
        <c:axId val="200951296"/>
        <c:scaling>
          <c:orientation val="minMax"/>
        </c:scaling>
        <c:delete val="1"/>
        <c:axPos val="b"/>
        <c:majorTickMark val="out"/>
        <c:minorTickMark val="none"/>
        <c:tickLblPos val="none"/>
        <c:crossAx val="200952832"/>
        <c:crosses val="autoZero"/>
        <c:auto val="1"/>
        <c:lblAlgn val="ctr"/>
        <c:lblOffset val="100"/>
        <c:noMultiLvlLbl val="0"/>
      </c:catAx>
      <c:valAx>
        <c:axId val="200952832"/>
        <c:scaling>
          <c:orientation val="minMax"/>
          <c:max val="1"/>
          <c:min val="0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nl-NL"/>
          </a:p>
        </c:txPr>
        <c:crossAx val="200951296"/>
        <c:crosses val="autoZero"/>
        <c:crossBetween val="between"/>
        <c:maj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scatterChart>
        <c:scatterStyle val="lineMarker"/>
        <c:varyColors val="0"/>
        <c:ser>
          <c:idx val="0"/>
          <c:order val="0"/>
          <c:tx>
            <c:strRef>
              <c:f>'Dashboard Calculations '!$R$66</c:f>
              <c:strCache>
                <c:ptCount val="1"/>
                <c:pt idx="0">
                  <c:v>y</c:v>
                </c:pt>
              </c:strCache>
            </c:strRef>
          </c:tx>
          <c:spPr>
            <a:ln w="88900">
              <a:solidFill>
                <a:schemeClr val="tx1">
                  <a:lumMod val="85000"/>
                  <a:lumOff val="15000"/>
                </a:schemeClr>
              </a:solidFill>
            </a:ln>
          </c:spPr>
          <c:marker>
            <c:symbol val="none"/>
          </c:marker>
          <c:xVal>
            <c:numRef>
              <c:f>'Dashboard Calculations '!$Q$67:$Q$71</c:f>
              <c:numCache>
                <c:formatCode>0.0</c:formatCode>
                <c:ptCount val="5"/>
                <c:pt idx="0">
                  <c:v>5.8854386782523349</c:v>
                </c:pt>
                <c:pt idx="1">
                  <c:v>50.941407864330664</c:v>
                </c:pt>
                <c:pt idx="2">
                  <c:v>49.058592135669336</c:v>
                </c:pt>
                <c:pt idx="3">
                  <c:v>5.8854386782523349</c:v>
                </c:pt>
                <c:pt idx="4">
                  <c:v>50</c:v>
                </c:pt>
              </c:numCache>
            </c:numRef>
          </c:xVal>
          <c:yVal>
            <c:numRef>
              <c:f>'Dashboard Calculations '!$R$67:$R$71</c:f>
              <c:numCache>
                <c:formatCode>0.0</c:formatCode>
                <c:ptCount val="5"/>
                <c:pt idx="0">
                  <c:v>23.535196608266627</c:v>
                </c:pt>
                <c:pt idx="1">
                  <c:v>1.7645824528699066</c:v>
                </c:pt>
                <c:pt idx="2">
                  <c:v>-1.7645824528699066</c:v>
                </c:pt>
                <c:pt idx="3">
                  <c:v>23.535196608266627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4FB-4E9E-A693-A8E44CF04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988928"/>
        <c:axId val="200994816"/>
      </c:scatterChart>
      <c:valAx>
        <c:axId val="200988928"/>
        <c:scaling>
          <c:orientation val="minMax"/>
          <c:max val="100"/>
          <c:min val="0"/>
        </c:scaling>
        <c:delete val="1"/>
        <c:axPos val="b"/>
        <c:numFmt formatCode="0.0" sourceLinked="1"/>
        <c:majorTickMark val="out"/>
        <c:minorTickMark val="none"/>
        <c:tickLblPos val="none"/>
        <c:crossAx val="200994816"/>
        <c:crosses val="autoZero"/>
        <c:crossBetween val="midCat"/>
      </c:valAx>
      <c:valAx>
        <c:axId val="200994816"/>
        <c:scaling>
          <c:orientation val="minMax"/>
          <c:max val="60"/>
          <c:min val="-10"/>
        </c:scaling>
        <c:delete val="1"/>
        <c:axPos val="l"/>
        <c:numFmt formatCode="0.0" sourceLinked="1"/>
        <c:majorTickMark val="out"/>
        <c:minorTickMark val="none"/>
        <c:tickLblPos val="none"/>
        <c:crossAx val="20098892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55" l="0.70000000000000062" r="0.70000000000000062" t="0.75000000000000255" header="0.30000000000000032" footer="0.30000000000000032"/>
    <c:pageSetup orientation="portrait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scatterChart>
        <c:scatterStyle val="lineMarker"/>
        <c:varyColors val="0"/>
        <c:ser>
          <c:idx val="0"/>
          <c:order val="0"/>
          <c:tx>
            <c:strRef>
              <c:f>'Dashboard Calculations '!$I$82</c:f>
              <c:strCache>
                <c:ptCount val="1"/>
                <c:pt idx="0">
                  <c:v>y</c:v>
                </c:pt>
              </c:strCache>
            </c:strRef>
          </c:tx>
          <c:spPr>
            <a:ln w="88900">
              <a:solidFill>
                <a:schemeClr val="tx1">
                  <a:lumMod val="85000"/>
                  <a:lumOff val="15000"/>
                </a:schemeClr>
              </a:solidFill>
            </a:ln>
          </c:spPr>
          <c:marker>
            <c:symbol val="none"/>
          </c:marker>
          <c:xVal>
            <c:numRef>
              <c:f>'Dashboard Calculations '!$H$83:$H$87</c:f>
              <c:numCache>
                <c:formatCode>0.0</c:formatCode>
                <c:ptCount val="5"/>
                <c:pt idx="0">
                  <c:v>97.552825814757682</c:v>
                </c:pt>
                <c:pt idx="1">
                  <c:v>50.618033988749893</c:v>
                </c:pt>
                <c:pt idx="2">
                  <c:v>49.381966011250107</c:v>
                </c:pt>
                <c:pt idx="3">
                  <c:v>97.552825814757682</c:v>
                </c:pt>
                <c:pt idx="4">
                  <c:v>50</c:v>
                </c:pt>
              </c:numCache>
            </c:numRef>
          </c:xVal>
          <c:yVal>
            <c:numRef>
              <c:f>'Dashboard Calculations '!$I$83:$I$87</c:f>
              <c:numCache>
                <c:formatCode>0.0</c:formatCode>
                <c:ptCount val="5"/>
                <c:pt idx="0">
                  <c:v>15.450849718747376</c:v>
                </c:pt>
                <c:pt idx="1">
                  <c:v>-1.9021130325903071</c:v>
                </c:pt>
                <c:pt idx="2">
                  <c:v>1.9021130325903071</c:v>
                </c:pt>
                <c:pt idx="3">
                  <c:v>15.450849718747376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DE-47CF-A901-710034561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350528"/>
        <c:axId val="201352320"/>
      </c:scatterChart>
      <c:valAx>
        <c:axId val="201350528"/>
        <c:scaling>
          <c:orientation val="minMax"/>
          <c:max val="100"/>
          <c:min val="0"/>
        </c:scaling>
        <c:delete val="1"/>
        <c:axPos val="b"/>
        <c:numFmt formatCode="0.0" sourceLinked="1"/>
        <c:majorTickMark val="out"/>
        <c:minorTickMark val="none"/>
        <c:tickLblPos val="none"/>
        <c:crossAx val="201352320"/>
        <c:crosses val="autoZero"/>
        <c:crossBetween val="midCat"/>
      </c:valAx>
      <c:valAx>
        <c:axId val="201352320"/>
        <c:scaling>
          <c:orientation val="minMax"/>
          <c:max val="60"/>
          <c:min val="-10"/>
        </c:scaling>
        <c:delete val="1"/>
        <c:axPos val="l"/>
        <c:numFmt formatCode="0.0" sourceLinked="1"/>
        <c:majorTickMark val="out"/>
        <c:minorTickMark val="none"/>
        <c:tickLblPos val="none"/>
        <c:crossAx val="20135052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55" l="0.70000000000000062" r="0.70000000000000062" t="0.75000000000000255" header="0.30000000000000032" footer="0.30000000000000032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333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plastic"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lastic"/>
            </c:spPr>
            <c:extLst>
              <c:ext xmlns:c16="http://schemas.microsoft.com/office/drawing/2014/chart" uri="{C3380CC4-5D6E-409C-BE32-E72D297353CC}">
                <c16:uniqueId val="{00000001-B6CD-4F9C-8917-41D513E5C3D5}"/>
              </c:ext>
            </c:extLst>
          </c:dPt>
          <c:val>
            <c:numRef>
              <c:f>'Dashboard Calculations '!$Y$83</c:f>
              <c:numCache>
                <c:formatCode>0.0%</c:formatCode>
                <c:ptCount val="1"/>
                <c:pt idx="0">
                  <c:v>0.85637109283454171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CD-4F9C-8917-41D513E5C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1"/>
        <c:axId val="201376512"/>
        <c:axId val="201378048"/>
      </c:barChart>
      <c:catAx>
        <c:axId val="201376512"/>
        <c:scaling>
          <c:orientation val="minMax"/>
        </c:scaling>
        <c:delete val="1"/>
        <c:axPos val="b"/>
        <c:majorTickMark val="out"/>
        <c:minorTickMark val="none"/>
        <c:tickLblPos val="none"/>
        <c:crossAx val="201378048"/>
        <c:crosses val="autoZero"/>
        <c:auto val="1"/>
        <c:lblAlgn val="ctr"/>
        <c:lblOffset val="100"/>
        <c:noMultiLvlLbl val="0"/>
      </c:catAx>
      <c:valAx>
        <c:axId val="201378048"/>
        <c:scaling>
          <c:orientation val="minMax"/>
          <c:max val="1"/>
          <c:min val="0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nl-NL"/>
          </a:p>
        </c:txPr>
        <c:crossAx val="201376512"/>
        <c:crosses val="autoZero"/>
        <c:crossBetween val="between"/>
        <c:maj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scatterChart>
        <c:scatterStyle val="lineMarker"/>
        <c:varyColors val="0"/>
        <c:ser>
          <c:idx val="0"/>
          <c:order val="0"/>
          <c:tx>
            <c:strRef>
              <c:f>'Dashboard Calculations '!$R$82</c:f>
              <c:strCache>
                <c:ptCount val="1"/>
                <c:pt idx="0">
                  <c:v>y</c:v>
                </c:pt>
              </c:strCache>
            </c:strRef>
          </c:tx>
          <c:spPr>
            <a:ln w="88900">
              <a:solidFill>
                <a:schemeClr val="tx1">
                  <a:lumMod val="85000"/>
                  <a:lumOff val="15000"/>
                </a:schemeClr>
              </a:solidFill>
            </a:ln>
          </c:spPr>
          <c:marker>
            <c:symbol val="none"/>
          </c:marker>
          <c:xVal>
            <c:numRef>
              <c:f>'Dashboard Calculations '!$Q$83:$Q$87</c:f>
              <c:numCache>
                <c:formatCode>0.0</c:formatCode>
                <c:ptCount val="5"/>
                <c:pt idx="0">
                  <c:v>90.265394285556084</c:v>
                </c:pt>
                <c:pt idx="1">
                  <c:v>51.18571364032212</c:v>
                </c:pt>
                <c:pt idx="2">
                  <c:v>48.81428635967788</c:v>
                </c:pt>
                <c:pt idx="3">
                  <c:v>90.265394285556084</c:v>
                </c:pt>
                <c:pt idx="4">
                  <c:v>50</c:v>
                </c:pt>
              </c:numCache>
            </c:numRef>
          </c:xVal>
          <c:yVal>
            <c:numRef>
              <c:f>'Dashboard Calculations '!$R$83:$R$87</c:f>
              <c:numCache>
                <c:formatCode>0.0</c:formatCode>
                <c:ptCount val="5"/>
                <c:pt idx="0">
                  <c:v>29.642841008052969</c:v>
                </c:pt>
                <c:pt idx="1">
                  <c:v>-1.6106157714222431</c:v>
                </c:pt>
                <c:pt idx="2">
                  <c:v>1.6106157714222438</c:v>
                </c:pt>
                <c:pt idx="3">
                  <c:v>29.642841008052969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8D-43C9-9836-22CD7DF5B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537024"/>
        <c:axId val="201538560"/>
      </c:scatterChart>
      <c:valAx>
        <c:axId val="201537024"/>
        <c:scaling>
          <c:orientation val="minMax"/>
          <c:max val="100"/>
          <c:min val="0"/>
        </c:scaling>
        <c:delete val="1"/>
        <c:axPos val="b"/>
        <c:numFmt formatCode="0.0" sourceLinked="1"/>
        <c:majorTickMark val="out"/>
        <c:minorTickMark val="none"/>
        <c:tickLblPos val="none"/>
        <c:crossAx val="201538560"/>
        <c:crosses val="autoZero"/>
        <c:crossBetween val="midCat"/>
      </c:valAx>
      <c:valAx>
        <c:axId val="201538560"/>
        <c:scaling>
          <c:orientation val="minMax"/>
          <c:max val="60"/>
          <c:min val="-10"/>
        </c:scaling>
        <c:delete val="1"/>
        <c:axPos val="l"/>
        <c:numFmt formatCode="0.0" sourceLinked="1"/>
        <c:majorTickMark val="out"/>
        <c:minorTickMark val="none"/>
        <c:tickLblPos val="none"/>
        <c:crossAx val="20153702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66" l="0.70000000000000062" r="0.70000000000000062" t="0.75000000000000266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 w="47625">
              <a:solidFill>
                <a:srgbClr val="0070C0"/>
              </a:solidFill>
            </a:ln>
          </c:spPr>
          <c:invertIfNegative val="0"/>
          <c:cat>
            <c:numRef>
              <c:f>'My Database Page'!$C$8:$C$59</c:f>
              <c:numCache>
                <c:formatCode>m/d/yyyy</c:formatCode>
                <c:ptCount val="52"/>
                <c:pt idx="0">
                  <c:v>42737</c:v>
                </c:pt>
                <c:pt idx="1">
                  <c:v>42744</c:v>
                </c:pt>
                <c:pt idx="2">
                  <c:v>42751</c:v>
                </c:pt>
                <c:pt idx="3">
                  <c:v>42758</c:v>
                </c:pt>
                <c:pt idx="4">
                  <c:v>42765</c:v>
                </c:pt>
                <c:pt idx="5">
                  <c:v>42772</c:v>
                </c:pt>
                <c:pt idx="6">
                  <c:v>42779</c:v>
                </c:pt>
                <c:pt idx="7">
                  <c:v>42786</c:v>
                </c:pt>
                <c:pt idx="8">
                  <c:v>42793</c:v>
                </c:pt>
                <c:pt idx="9">
                  <c:v>42800</c:v>
                </c:pt>
                <c:pt idx="10">
                  <c:v>42807</c:v>
                </c:pt>
                <c:pt idx="11">
                  <c:v>42814</c:v>
                </c:pt>
                <c:pt idx="12">
                  <c:v>42821</c:v>
                </c:pt>
                <c:pt idx="13">
                  <c:v>42828</c:v>
                </c:pt>
                <c:pt idx="14">
                  <c:v>42835</c:v>
                </c:pt>
                <c:pt idx="15">
                  <c:v>42842</c:v>
                </c:pt>
                <c:pt idx="16">
                  <c:v>42849</c:v>
                </c:pt>
                <c:pt idx="17">
                  <c:v>42856</c:v>
                </c:pt>
                <c:pt idx="18">
                  <c:v>42863</c:v>
                </c:pt>
                <c:pt idx="19">
                  <c:v>42870</c:v>
                </c:pt>
                <c:pt idx="20">
                  <c:v>42877</c:v>
                </c:pt>
                <c:pt idx="21">
                  <c:v>42884</c:v>
                </c:pt>
                <c:pt idx="22">
                  <c:v>42891</c:v>
                </c:pt>
                <c:pt idx="23">
                  <c:v>42898</c:v>
                </c:pt>
                <c:pt idx="24">
                  <c:v>42905</c:v>
                </c:pt>
                <c:pt idx="25">
                  <c:v>42912</c:v>
                </c:pt>
                <c:pt idx="26">
                  <c:v>42919</c:v>
                </c:pt>
                <c:pt idx="27">
                  <c:v>42926</c:v>
                </c:pt>
                <c:pt idx="28">
                  <c:v>42933</c:v>
                </c:pt>
                <c:pt idx="29">
                  <c:v>42940</c:v>
                </c:pt>
                <c:pt idx="30">
                  <c:v>42947</c:v>
                </c:pt>
                <c:pt idx="31">
                  <c:v>42954</c:v>
                </c:pt>
                <c:pt idx="32">
                  <c:v>42961</c:v>
                </c:pt>
                <c:pt idx="33">
                  <c:v>42968</c:v>
                </c:pt>
                <c:pt idx="34">
                  <c:v>42975</c:v>
                </c:pt>
                <c:pt idx="35">
                  <c:v>42982</c:v>
                </c:pt>
                <c:pt idx="36">
                  <c:v>42989</c:v>
                </c:pt>
                <c:pt idx="37">
                  <c:v>42996</c:v>
                </c:pt>
                <c:pt idx="38">
                  <c:v>43003</c:v>
                </c:pt>
                <c:pt idx="39">
                  <c:v>43010</c:v>
                </c:pt>
                <c:pt idx="40">
                  <c:v>43017</c:v>
                </c:pt>
                <c:pt idx="41">
                  <c:v>43024</c:v>
                </c:pt>
                <c:pt idx="42">
                  <c:v>43031</c:v>
                </c:pt>
                <c:pt idx="43">
                  <c:v>43038</c:v>
                </c:pt>
                <c:pt idx="44">
                  <c:v>43045</c:v>
                </c:pt>
                <c:pt idx="45">
                  <c:v>43052</c:v>
                </c:pt>
                <c:pt idx="46">
                  <c:v>43059</c:v>
                </c:pt>
                <c:pt idx="47">
                  <c:v>43066</c:v>
                </c:pt>
                <c:pt idx="48">
                  <c:v>43073</c:v>
                </c:pt>
                <c:pt idx="49">
                  <c:v>43080</c:v>
                </c:pt>
                <c:pt idx="50">
                  <c:v>43087</c:v>
                </c:pt>
                <c:pt idx="51">
                  <c:v>43094</c:v>
                </c:pt>
              </c:numCache>
            </c:numRef>
          </c:cat>
          <c:val>
            <c:numRef>
              <c:f>'My Database Page'!$AK$8:$AK$59</c:f>
              <c:numCache>
                <c:formatCode>0.0%</c:formatCode>
                <c:ptCount val="52"/>
                <c:pt idx="0">
                  <c:v>7.9875030637107432E-3</c:v>
                </c:pt>
                <c:pt idx="1">
                  <c:v>1.9505334444443169E-2</c:v>
                </c:pt>
                <c:pt idx="2">
                  <c:v>4.6924111780294857E-3</c:v>
                </c:pt>
                <c:pt idx="3">
                  <c:v>1.1447819320591838E-2</c:v>
                </c:pt>
                <c:pt idx="4">
                  <c:v>7.2782662825367078E-3</c:v>
                </c:pt>
                <c:pt idx="5">
                  <c:v>1.1255718893074373E-3</c:v>
                </c:pt>
                <c:pt idx="6">
                  <c:v>7.3440343987901582E-3</c:v>
                </c:pt>
                <c:pt idx="7">
                  <c:v>7.0647432645399855E-3</c:v>
                </c:pt>
                <c:pt idx="8">
                  <c:v>1.6328456382208378E-2</c:v>
                </c:pt>
                <c:pt idx="9">
                  <c:v>1.4028560732449291E-2</c:v>
                </c:pt>
                <c:pt idx="10">
                  <c:v>1.0544712085034651E-2</c:v>
                </c:pt>
                <c:pt idx="11">
                  <c:v>3.7319019713107074E-3</c:v>
                </c:pt>
                <c:pt idx="12">
                  <c:v>6.7851403754673094E-3</c:v>
                </c:pt>
                <c:pt idx="13">
                  <c:v>1.3202068044275773E-2</c:v>
                </c:pt>
                <c:pt idx="14">
                  <c:v>1.374782115382585E-2</c:v>
                </c:pt>
                <c:pt idx="15">
                  <c:v>1.9230920086915093E-3</c:v>
                </c:pt>
                <c:pt idx="16">
                  <c:v>7.3486134883154006E-3</c:v>
                </c:pt>
                <c:pt idx="17">
                  <c:v>2.6883168225993615E-3</c:v>
                </c:pt>
                <c:pt idx="18">
                  <c:v>1.4869093546434323E-2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5C-4660-B6C5-DBDAD09F1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525952"/>
        <c:axId val="102540032"/>
      </c:barChart>
      <c:dateAx>
        <c:axId val="102525952"/>
        <c:scaling>
          <c:orientation val="minMax"/>
          <c:min val="42736"/>
        </c:scaling>
        <c:delete val="0"/>
        <c:axPos val="b"/>
        <c:numFmt formatCode="mmm" sourceLinked="0"/>
        <c:majorTickMark val="cross"/>
        <c:minorTickMark val="none"/>
        <c:tickLblPos val="low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02540032"/>
        <c:crosses val="autoZero"/>
        <c:auto val="1"/>
        <c:lblOffset val="100"/>
        <c:baseTimeUnit val="days"/>
      </c:dateAx>
      <c:valAx>
        <c:axId val="102540032"/>
        <c:scaling>
          <c:orientation val="minMax"/>
          <c:min val="0"/>
        </c:scaling>
        <c:delete val="0"/>
        <c:axPos val="l"/>
        <c:majorGridlines/>
        <c:numFmt formatCode="0.0%" sourceLinked="1"/>
        <c:majorTickMark val="in"/>
        <c:minorTickMark val="in"/>
        <c:tickLblPos val="nextTo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0252595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 w="47625">
              <a:solidFill>
                <a:srgbClr val="FF0000"/>
              </a:solidFill>
            </a:ln>
          </c:spPr>
          <c:invertIfNegative val="0"/>
          <c:cat>
            <c:numRef>
              <c:f>'My Database Page'!$C$8:$C$59</c:f>
              <c:numCache>
                <c:formatCode>m/d/yyyy</c:formatCode>
                <c:ptCount val="52"/>
                <c:pt idx="0">
                  <c:v>42737</c:v>
                </c:pt>
                <c:pt idx="1">
                  <c:v>42744</c:v>
                </c:pt>
                <c:pt idx="2">
                  <c:v>42751</c:v>
                </c:pt>
                <c:pt idx="3">
                  <c:v>42758</c:v>
                </c:pt>
                <c:pt idx="4">
                  <c:v>42765</c:v>
                </c:pt>
                <c:pt idx="5">
                  <c:v>42772</c:v>
                </c:pt>
                <c:pt idx="6">
                  <c:v>42779</c:v>
                </c:pt>
                <c:pt idx="7">
                  <c:v>42786</c:v>
                </c:pt>
                <c:pt idx="8">
                  <c:v>42793</c:v>
                </c:pt>
                <c:pt idx="9">
                  <c:v>42800</c:v>
                </c:pt>
                <c:pt idx="10">
                  <c:v>42807</c:v>
                </c:pt>
                <c:pt idx="11">
                  <c:v>42814</c:v>
                </c:pt>
                <c:pt idx="12">
                  <c:v>42821</c:v>
                </c:pt>
                <c:pt idx="13">
                  <c:v>42828</c:v>
                </c:pt>
                <c:pt idx="14">
                  <c:v>42835</c:v>
                </c:pt>
                <c:pt idx="15">
                  <c:v>42842</c:v>
                </c:pt>
                <c:pt idx="16">
                  <c:v>42849</c:v>
                </c:pt>
                <c:pt idx="17">
                  <c:v>42856</c:v>
                </c:pt>
                <c:pt idx="18">
                  <c:v>42863</c:v>
                </c:pt>
                <c:pt idx="19">
                  <c:v>42870</c:v>
                </c:pt>
                <c:pt idx="20">
                  <c:v>42877</c:v>
                </c:pt>
                <c:pt idx="21">
                  <c:v>42884</c:v>
                </c:pt>
                <c:pt idx="22">
                  <c:v>42891</c:v>
                </c:pt>
                <c:pt idx="23">
                  <c:v>42898</c:v>
                </c:pt>
                <c:pt idx="24">
                  <c:v>42905</c:v>
                </c:pt>
                <c:pt idx="25">
                  <c:v>42912</c:v>
                </c:pt>
                <c:pt idx="26">
                  <c:v>42919</c:v>
                </c:pt>
                <c:pt idx="27">
                  <c:v>42926</c:v>
                </c:pt>
                <c:pt idx="28">
                  <c:v>42933</c:v>
                </c:pt>
                <c:pt idx="29">
                  <c:v>42940</c:v>
                </c:pt>
                <c:pt idx="30">
                  <c:v>42947</c:v>
                </c:pt>
                <c:pt idx="31">
                  <c:v>42954</c:v>
                </c:pt>
                <c:pt idx="32">
                  <c:v>42961</c:v>
                </c:pt>
                <c:pt idx="33">
                  <c:v>42968</c:v>
                </c:pt>
                <c:pt idx="34">
                  <c:v>42975</c:v>
                </c:pt>
                <c:pt idx="35">
                  <c:v>42982</c:v>
                </c:pt>
                <c:pt idx="36">
                  <c:v>42989</c:v>
                </c:pt>
                <c:pt idx="37">
                  <c:v>42996</c:v>
                </c:pt>
                <c:pt idx="38">
                  <c:v>43003</c:v>
                </c:pt>
                <c:pt idx="39">
                  <c:v>43010</c:v>
                </c:pt>
                <c:pt idx="40">
                  <c:v>43017</c:v>
                </c:pt>
                <c:pt idx="41">
                  <c:v>43024</c:v>
                </c:pt>
                <c:pt idx="42">
                  <c:v>43031</c:v>
                </c:pt>
                <c:pt idx="43">
                  <c:v>43038</c:v>
                </c:pt>
                <c:pt idx="44">
                  <c:v>43045</c:v>
                </c:pt>
                <c:pt idx="45">
                  <c:v>43052</c:v>
                </c:pt>
                <c:pt idx="46">
                  <c:v>43059</c:v>
                </c:pt>
                <c:pt idx="47">
                  <c:v>43066</c:v>
                </c:pt>
                <c:pt idx="48">
                  <c:v>43073</c:v>
                </c:pt>
                <c:pt idx="49">
                  <c:v>43080</c:v>
                </c:pt>
                <c:pt idx="50">
                  <c:v>43087</c:v>
                </c:pt>
                <c:pt idx="51">
                  <c:v>43094</c:v>
                </c:pt>
              </c:numCache>
            </c:numRef>
          </c:cat>
          <c:val>
            <c:numRef>
              <c:f>'My Database Page'!$AJ$8:$AJ$59</c:f>
              <c:numCache>
                <c:formatCode>0</c:formatCode>
                <c:ptCount val="52"/>
                <c:pt idx="0">
                  <c:v>617</c:v>
                </c:pt>
                <c:pt idx="1">
                  <c:v>618</c:v>
                </c:pt>
                <c:pt idx="2">
                  <c:v>625</c:v>
                </c:pt>
                <c:pt idx="3">
                  <c:v>615</c:v>
                </c:pt>
                <c:pt idx="4">
                  <c:v>634</c:v>
                </c:pt>
                <c:pt idx="5">
                  <c:v>633</c:v>
                </c:pt>
                <c:pt idx="6">
                  <c:v>618</c:v>
                </c:pt>
                <c:pt idx="7">
                  <c:v>631</c:v>
                </c:pt>
                <c:pt idx="8">
                  <c:v>645</c:v>
                </c:pt>
                <c:pt idx="9">
                  <c:v>601</c:v>
                </c:pt>
                <c:pt idx="10">
                  <c:v>624</c:v>
                </c:pt>
                <c:pt idx="11">
                  <c:v>610</c:v>
                </c:pt>
                <c:pt idx="12">
                  <c:v>629</c:v>
                </c:pt>
                <c:pt idx="13">
                  <c:v>608</c:v>
                </c:pt>
                <c:pt idx="14">
                  <c:v>628</c:v>
                </c:pt>
                <c:pt idx="15">
                  <c:v>623</c:v>
                </c:pt>
                <c:pt idx="16">
                  <c:v>628</c:v>
                </c:pt>
                <c:pt idx="17">
                  <c:v>621</c:v>
                </c:pt>
                <c:pt idx="18">
                  <c:v>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2A-40F9-8B81-C2342F79A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555648"/>
        <c:axId val="102557184"/>
      </c:barChart>
      <c:dateAx>
        <c:axId val="102555648"/>
        <c:scaling>
          <c:orientation val="minMax"/>
          <c:min val="42736"/>
        </c:scaling>
        <c:delete val="0"/>
        <c:axPos val="b"/>
        <c:numFmt formatCode="mmm" sourceLinked="0"/>
        <c:majorTickMark val="cross"/>
        <c:minorTickMark val="none"/>
        <c:tickLblPos val="low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02557184"/>
        <c:crosses val="autoZero"/>
        <c:auto val="1"/>
        <c:lblOffset val="100"/>
        <c:baseTimeUnit val="days"/>
      </c:dateAx>
      <c:valAx>
        <c:axId val="102557184"/>
        <c:scaling>
          <c:orientation val="minMax"/>
          <c:min val="0"/>
        </c:scaling>
        <c:delete val="0"/>
        <c:axPos val="l"/>
        <c:majorGridlines/>
        <c:numFmt formatCode="0" sourceLinked="1"/>
        <c:majorTickMark val="in"/>
        <c:minorTickMark val="in"/>
        <c:tickLblPos val="nextTo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025556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FF00"/>
            </a:solidFill>
            <a:ln w="47625">
              <a:solidFill>
                <a:srgbClr val="00FF00"/>
              </a:solidFill>
            </a:ln>
          </c:spPr>
          <c:invertIfNegative val="0"/>
          <c:cat>
            <c:numRef>
              <c:f>'My Database Page'!$C$8:$C$59</c:f>
              <c:numCache>
                <c:formatCode>m/d/yyyy</c:formatCode>
                <c:ptCount val="52"/>
                <c:pt idx="0">
                  <c:v>42737</c:v>
                </c:pt>
                <c:pt idx="1">
                  <c:v>42744</c:v>
                </c:pt>
                <c:pt idx="2">
                  <c:v>42751</c:v>
                </c:pt>
                <c:pt idx="3">
                  <c:v>42758</c:v>
                </c:pt>
                <c:pt idx="4">
                  <c:v>42765</c:v>
                </c:pt>
                <c:pt idx="5">
                  <c:v>42772</c:v>
                </c:pt>
                <c:pt idx="6">
                  <c:v>42779</c:v>
                </c:pt>
                <c:pt idx="7">
                  <c:v>42786</c:v>
                </c:pt>
                <c:pt idx="8">
                  <c:v>42793</c:v>
                </c:pt>
                <c:pt idx="9">
                  <c:v>42800</c:v>
                </c:pt>
                <c:pt idx="10">
                  <c:v>42807</c:v>
                </c:pt>
                <c:pt idx="11">
                  <c:v>42814</c:v>
                </c:pt>
                <c:pt idx="12">
                  <c:v>42821</c:v>
                </c:pt>
                <c:pt idx="13">
                  <c:v>42828</c:v>
                </c:pt>
                <c:pt idx="14">
                  <c:v>42835</c:v>
                </c:pt>
                <c:pt idx="15">
                  <c:v>42842</c:v>
                </c:pt>
                <c:pt idx="16">
                  <c:v>42849</c:v>
                </c:pt>
                <c:pt idx="17">
                  <c:v>42856</c:v>
                </c:pt>
                <c:pt idx="18">
                  <c:v>42863</c:v>
                </c:pt>
                <c:pt idx="19">
                  <c:v>42870</c:v>
                </c:pt>
                <c:pt idx="20">
                  <c:v>42877</c:v>
                </c:pt>
                <c:pt idx="21">
                  <c:v>42884</c:v>
                </c:pt>
                <c:pt idx="22">
                  <c:v>42891</c:v>
                </c:pt>
                <c:pt idx="23">
                  <c:v>42898</c:v>
                </c:pt>
                <c:pt idx="24">
                  <c:v>42905</c:v>
                </c:pt>
                <c:pt idx="25">
                  <c:v>42912</c:v>
                </c:pt>
                <c:pt idx="26">
                  <c:v>42919</c:v>
                </c:pt>
                <c:pt idx="27">
                  <c:v>42926</c:v>
                </c:pt>
                <c:pt idx="28">
                  <c:v>42933</c:v>
                </c:pt>
                <c:pt idx="29">
                  <c:v>42940</c:v>
                </c:pt>
                <c:pt idx="30">
                  <c:v>42947</c:v>
                </c:pt>
                <c:pt idx="31">
                  <c:v>42954</c:v>
                </c:pt>
                <c:pt idx="32">
                  <c:v>42961</c:v>
                </c:pt>
                <c:pt idx="33">
                  <c:v>42968</c:v>
                </c:pt>
                <c:pt idx="34">
                  <c:v>42975</c:v>
                </c:pt>
                <c:pt idx="35">
                  <c:v>42982</c:v>
                </c:pt>
                <c:pt idx="36">
                  <c:v>42989</c:v>
                </c:pt>
                <c:pt idx="37">
                  <c:v>42996</c:v>
                </c:pt>
                <c:pt idx="38">
                  <c:v>43003</c:v>
                </c:pt>
                <c:pt idx="39">
                  <c:v>43010</c:v>
                </c:pt>
                <c:pt idx="40">
                  <c:v>43017</c:v>
                </c:pt>
                <c:pt idx="41">
                  <c:v>43024</c:v>
                </c:pt>
                <c:pt idx="42">
                  <c:v>43031</c:v>
                </c:pt>
                <c:pt idx="43">
                  <c:v>43038</c:v>
                </c:pt>
                <c:pt idx="44">
                  <c:v>43045</c:v>
                </c:pt>
                <c:pt idx="45">
                  <c:v>43052</c:v>
                </c:pt>
                <c:pt idx="46">
                  <c:v>43059</c:v>
                </c:pt>
                <c:pt idx="47">
                  <c:v>43066</c:v>
                </c:pt>
                <c:pt idx="48">
                  <c:v>43073</c:v>
                </c:pt>
                <c:pt idx="49">
                  <c:v>43080</c:v>
                </c:pt>
                <c:pt idx="50">
                  <c:v>43087</c:v>
                </c:pt>
                <c:pt idx="51">
                  <c:v>43094</c:v>
                </c:pt>
              </c:numCache>
            </c:numRef>
          </c:cat>
          <c:val>
            <c:numRef>
              <c:f>'My Database Page'!$AI$8:$AI$59</c:f>
              <c:numCache>
                <c:formatCode>0.0%</c:formatCode>
                <c:ptCount val="52"/>
                <c:pt idx="0">
                  <c:v>8.2705021134011347E-2</c:v>
                </c:pt>
                <c:pt idx="1">
                  <c:v>9.216442254897711E-2</c:v>
                </c:pt>
                <c:pt idx="2">
                  <c:v>6.4848366079569009E-2</c:v>
                </c:pt>
                <c:pt idx="3">
                  <c:v>6.3350166844191869E-2</c:v>
                </c:pt>
                <c:pt idx="4">
                  <c:v>8.9041784569489135E-2</c:v>
                </c:pt>
                <c:pt idx="5">
                  <c:v>5.8451810713166498E-2</c:v>
                </c:pt>
                <c:pt idx="6">
                  <c:v>7.0670646279076405E-2</c:v>
                </c:pt>
                <c:pt idx="7">
                  <c:v>5.6452022053454703E-2</c:v>
                </c:pt>
                <c:pt idx="8">
                  <c:v>6.2497233813512354E-2</c:v>
                </c:pt>
                <c:pt idx="9">
                  <c:v>9.764219115234396E-2</c:v>
                </c:pt>
                <c:pt idx="10">
                  <c:v>9.9990277680721107E-2</c:v>
                </c:pt>
                <c:pt idx="11">
                  <c:v>8.7293917112563429E-2</c:v>
                </c:pt>
                <c:pt idx="12">
                  <c:v>7.2702951323130247E-2</c:v>
                </c:pt>
                <c:pt idx="13">
                  <c:v>7.54628259451776E-2</c:v>
                </c:pt>
                <c:pt idx="14">
                  <c:v>8.2587364523730902E-2</c:v>
                </c:pt>
                <c:pt idx="15">
                  <c:v>8.2639281609276305E-2</c:v>
                </c:pt>
                <c:pt idx="16">
                  <c:v>8.6934451985352018E-2</c:v>
                </c:pt>
                <c:pt idx="17">
                  <c:v>7.6062538452676742E-2</c:v>
                </c:pt>
                <c:pt idx="18">
                  <c:v>6.259272904229804E-2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2-4BC6-AD63-ABB4ADC62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562432"/>
        <c:axId val="107377024"/>
      </c:barChart>
      <c:dateAx>
        <c:axId val="102562432"/>
        <c:scaling>
          <c:orientation val="minMax"/>
          <c:min val="42736"/>
        </c:scaling>
        <c:delete val="0"/>
        <c:axPos val="b"/>
        <c:numFmt formatCode="mmm" sourceLinked="0"/>
        <c:majorTickMark val="cross"/>
        <c:minorTickMark val="none"/>
        <c:tickLblPos val="low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07377024"/>
        <c:crosses val="autoZero"/>
        <c:auto val="1"/>
        <c:lblOffset val="100"/>
        <c:baseTimeUnit val="days"/>
      </c:dateAx>
      <c:valAx>
        <c:axId val="107377024"/>
        <c:scaling>
          <c:orientation val="minMax"/>
          <c:min val="0"/>
        </c:scaling>
        <c:delete val="0"/>
        <c:axPos val="l"/>
        <c:majorGridlines/>
        <c:numFmt formatCode="0.0%" sourceLinked="1"/>
        <c:majorTickMark val="in"/>
        <c:minorTickMark val="in"/>
        <c:tickLblPos val="nextTo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0256243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 w="47625">
              <a:solidFill>
                <a:srgbClr val="0070C0"/>
              </a:solidFill>
            </a:ln>
          </c:spPr>
          <c:invertIfNegative val="0"/>
          <c:cat>
            <c:numRef>
              <c:f>'My Database Page'!$C$8:$C$59</c:f>
              <c:numCache>
                <c:formatCode>m/d/yyyy</c:formatCode>
                <c:ptCount val="52"/>
                <c:pt idx="0">
                  <c:v>42737</c:v>
                </c:pt>
                <c:pt idx="1">
                  <c:v>42744</c:v>
                </c:pt>
                <c:pt idx="2">
                  <c:v>42751</c:v>
                </c:pt>
                <c:pt idx="3">
                  <c:v>42758</c:v>
                </c:pt>
                <c:pt idx="4">
                  <c:v>42765</c:v>
                </c:pt>
                <c:pt idx="5">
                  <c:v>42772</c:v>
                </c:pt>
                <c:pt idx="6">
                  <c:v>42779</c:v>
                </c:pt>
                <c:pt idx="7">
                  <c:v>42786</c:v>
                </c:pt>
                <c:pt idx="8">
                  <c:v>42793</c:v>
                </c:pt>
                <c:pt idx="9">
                  <c:v>42800</c:v>
                </c:pt>
                <c:pt idx="10">
                  <c:v>42807</c:v>
                </c:pt>
                <c:pt idx="11">
                  <c:v>42814</c:v>
                </c:pt>
                <c:pt idx="12">
                  <c:v>42821</c:v>
                </c:pt>
                <c:pt idx="13">
                  <c:v>42828</c:v>
                </c:pt>
                <c:pt idx="14">
                  <c:v>42835</c:v>
                </c:pt>
                <c:pt idx="15">
                  <c:v>42842</c:v>
                </c:pt>
                <c:pt idx="16">
                  <c:v>42849</c:v>
                </c:pt>
                <c:pt idx="17">
                  <c:v>42856</c:v>
                </c:pt>
                <c:pt idx="18">
                  <c:v>42863</c:v>
                </c:pt>
                <c:pt idx="19">
                  <c:v>42870</c:v>
                </c:pt>
                <c:pt idx="20">
                  <c:v>42877</c:v>
                </c:pt>
                <c:pt idx="21">
                  <c:v>42884</c:v>
                </c:pt>
                <c:pt idx="22">
                  <c:v>42891</c:v>
                </c:pt>
                <c:pt idx="23">
                  <c:v>42898</c:v>
                </c:pt>
                <c:pt idx="24">
                  <c:v>42905</c:v>
                </c:pt>
                <c:pt idx="25">
                  <c:v>42912</c:v>
                </c:pt>
                <c:pt idx="26">
                  <c:v>42919</c:v>
                </c:pt>
                <c:pt idx="27">
                  <c:v>42926</c:v>
                </c:pt>
                <c:pt idx="28">
                  <c:v>42933</c:v>
                </c:pt>
                <c:pt idx="29">
                  <c:v>42940</c:v>
                </c:pt>
                <c:pt idx="30">
                  <c:v>42947</c:v>
                </c:pt>
                <c:pt idx="31">
                  <c:v>42954</c:v>
                </c:pt>
                <c:pt idx="32">
                  <c:v>42961</c:v>
                </c:pt>
                <c:pt idx="33">
                  <c:v>42968</c:v>
                </c:pt>
                <c:pt idx="34">
                  <c:v>42975</c:v>
                </c:pt>
                <c:pt idx="35">
                  <c:v>42982</c:v>
                </c:pt>
                <c:pt idx="36">
                  <c:v>42989</c:v>
                </c:pt>
                <c:pt idx="37">
                  <c:v>42996</c:v>
                </c:pt>
                <c:pt idx="38">
                  <c:v>43003</c:v>
                </c:pt>
                <c:pt idx="39">
                  <c:v>43010</c:v>
                </c:pt>
                <c:pt idx="40">
                  <c:v>43017</c:v>
                </c:pt>
                <c:pt idx="41">
                  <c:v>43024</c:v>
                </c:pt>
                <c:pt idx="42">
                  <c:v>43031</c:v>
                </c:pt>
                <c:pt idx="43">
                  <c:v>43038</c:v>
                </c:pt>
                <c:pt idx="44">
                  <c:v>43045</c:v>
                </c:pt>
                <c:pt idx="45">
                  <c:v>43052</c:v>
                </c:pt>
                <c:pt idx="46">
                  <c:v>43059</c:v>
                </c:pt>
                <c:pt idx="47">
                  <c:v>43066</c:v>
                </c:pt>
                <c:pt idx="48">
                  <c:v>43073</c:v>
                </c:pt>
                <c:pt idx="49">
                  <c:v>43080</c:v>
                </c:pt>
                <c:pt idx="50">
                  <c:v>43087</c:v>
                </c:pt>
                <c:pt idx="51">
                  <c:v>43094</c:v>
                </c:pt>
              </c:numCache>
            </c:numRef>
          </c:cat>
          <c:val>
            <c:numRef>
              <c:f>'My Database Page'!$AB$8:$AB$59</c:f>
              <c:numCache>
                <c:formatCode>0</c:formatCode>
                <c:ptCount val="52"/>
                <c:pt idx="0">
                  <c:v>3.2691551472835645</c:v>
                </c:pt>
                <c:pt idx="1">
                  <c:v>63.779223405648096</c:v>
                </c:pt>
                <c:pt idx="2">
                  <c:v>22.960048881482841</c:v>
                </c:pt>
                <c:pt idx="3">
                  <c:v>96.961784490910645</c:v>
                </c:pt>
                <c:pt idx="4">
                  <c:v>96.611334134666023</c:v>
                </c:pt>
                <c:pt idx="5">
                  <c:v>85.926534234898384</c:v>
                </c:pt>
                <c:pt idx="6">
                  <c:v>72.500404358664312</c:v>
                </c:pt>
                <c:pt idx="7">
                  <c:v>15.189096640528366</c:v>
                </c:pt>
                <c:pt idx="8">
                  <c:v>15.988086353332065</c:v>
                </c:pt>
                <c:pt idx="9">
                  <c:v>89.719575312667928</c:v>
                </c:pt>
                <c:pt idx="10">
                  <c:v>23.188291430179664</c:v>
                </c:pt>
                <c:pt idx="11">
                  <c:v>92.642423998336582</c:v>
                </c:pt>
                <c:pt idx="12">
                  <c:v>45.642587154423531</c:v>
                </c:pt>
                <c:pt idx="13">
                  <c:v>44.123429745096573</c:v>
                </c:pt>
                <c:pt idx="14">
                  <c:v>62.721484703464171</c:v>
                </c:pt>
                <c:pt idx="15">
                  <c:v>52.146509999152293</c:v>
                </c:pt>
                <c:pt idx="16">
                  <c:v>1.328522176919944</c:v>
                </c:pt>
                <c:pt idx="17">
                  <c:v>34.945553984163169</c:v>
                </c:pt>
                <c:pt idx="18">
                  <c:v>93.039219919884346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0C-45F0-B04F-2142CADB2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384192"/>
        <c:axId val="108057728"/>
      </c:barChart>
      <c:dateAx>
        <c:axId val="107384192"/>
        <c:scaling>
          <c:orientation val="minMax"/>
          <c:min val="42736"/>
        </c:scaling>
        <c:delete val="0"/>
        <c:axPos val="b"/>
        <c:numFmt formatCode="mmm" sourceLinked="0"/>
        <c:majorTickMark val="cross"/>
        <c:minorTickMark val="none"/>
        <c:tickLblPos val="low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08057728"/>
        <c:crosses val="autoZero"/>
        <c:auto val="1"/>
        <c:lblOffset val="100"/>
        <c:baseTimeUnit val="days"/>
        <c:majorUnit val="2"/>
        <c:majorTimeUnit val="months"/>
      </c:dateAx>
      <c:valAx>
        <c:axId val="108057728"/>
        <c:scaling>
          <c:orientation val="minMax"/>
          <c:min val="0"/>
        </c:scaling>
        <c:delete val="0"/>
        <c:axPos val="l"/>
        <c:majorGridlines/>
        <c:numFmt formatCode="0" sourceLinked="1"/>
        <c:majorTickMark val="in"/>
        <c:minorTickMark val="in"/>
        <c:tickLblPos val="nextTo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073841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 w="47625">
              <a:solidFill>
                <a:srgbClr val="FF0000"/>
              </a:solidFill>
            </a:ln>
          </c:spPr>
          <c:invertIfNegative val="0"/>
          <c:cat>
            <c:numRef>
              <c:f>'My Database Page'!$C$8:$C$59</c:f>
              <c:numCache>
                <c:formatCode>m/d/yyyy</c:formatCode>
                <c:ptCount val="52"/>
                <c:pt idx="0">
                  <c:v>42737</c:v>
                </c:pt>
                <c:pt idx="1">
                  <c:v>42744</c:v>
                </c:pt>
                <c:pt idx="2">
                  <c:v>42751</c:v>
                </c:pt>
                <c:pt idx="3">
                  <c:v>42758</c:v>
                </c:pt>
                <c:pt idx="4">
                  <c:v>42765</c:v>
                </c:pt>
                <c:pt idx="5">
                  <c:v>42772</c:v>
                </c:pt>
                <c:pt idx="6">
                  <c:v>42779</c:v>
                </c:pt>
                <c:pt idx="7">
                  <c:v>42786</c:v>
                </c:pt>
                <c:pt idx="8">
                  <c:v>42793</c:v>
                </c:pt>
                <c:pt idx="9">
                  <c:v>42800</c:v>
                </c:pt>
                <c:pt idx="10">
                  <c:v>42807</c:v>
                </c:pt>
                <c:pt idx="11">
                  <c:v>42814</c:v>
                </c:pt>
                <c:pt idx="12">
                  <c:v>42821</c:v>
                </c:pt>
                <c:pt idx="13">
                  <c:v>42828</c:v>
                </c:pt>
                <c:pt idx="14">
                  <c:v>42835</c:v>
                </c:pt>
                <c:pt idx="15">
                  <c:v>42842</c:v>
                </c:pt>
                <c:pt idx="16">
                  <c:v>42849</c:v>
                </c:pt>
                <c:pt idx="17">
                  <c:v>42856</c:v>
                </c:pt>
                <c:pt idx="18">
                  <c:v>42863</c:v>
                </c:pt>
                <c:pt idx="19">
                  <c:v>42870</c:v>
                </c:pt>
                <c:pt idx="20">
                  <c:v>42877</c:v>
                </c:pt>
                <c:pt idx="21">
                  <c:v>42884</c:v>
                </c:pt>
                <c:pt idx="22">
                  <c:v>42891</c:v>
                </c:pt>
                <c:pt idx="23">
                  <c:v>42898</c:v>
                </c:pt>
                <c:pt idx="24">
                  <c:v>42905</c:v>
                </c:pt>
                <c:pt idx="25">
                  <c:v>42912</c:v>
                </c:pt>
                <c:pt idx="26">
                  <c:v>42919</c:v>
                </c:pt>
                <c:pt idx="27">
                  <c:v>42926</c:v>
                </c:pt>
                <c:pt idx="28">
                  <c:v>42933</c:v>
                </c:pt>
                <c:pt idx="29">
                  <c:v>42940</c:v>
                </c:pt>
                <c:pt idx="30">
                  <c:v>42947</c:v>
                </c:pt>
                <c:pt idx="31">
                  <c:v>42954</c:v>
                </c:pt>
                <c:pt idx="32">
                  <c:v>42961</c:v>
                </c:pt>
                <c:pt idx="33">
                  <c:v>42968</c:v>
                </c:pt>
                <c:pt idx="34">
                  <c:v>42975</c:v>
                </c:pt>
                <c:pt idx="35">
                  <c:v>42982</c:v>
                </c:pt>
                <c:pt idx="36">
                  <c:v>42989</c:v>
                </c:pt>
                <c:pt idx="37">
                  <c:v>42996</c:v>
                </c:pt>
                <c:pt idx="38">
                  <c:v>43003</c:v>
                </c:pt>
                <c:pt idx="39">
                  <c:v>43010</c:v>
                </c:pt>
                <c:pt idx="40">
                  <c:v>43017</c:v>
                </c:pt>
                <c:pt idx="41">
                  <c:v>43024</c:v>
                </c:pt>
                <c:pt idx="42">
                  <c:v>43031</c:v>
                </c:pt>
                <c:pt idx="43">
                  <c:v>43038</c:v>
                </c:pt>
                <c:pt idx="44">
                  <c:v>43045</c:v>
                </c:pt>
                <c:pt idx="45">
                  <c:v>43052</c:v>
                </c:pt>
                <c:pt idx="46">
                  <c:v>43059</c:v>
                </c:pt>
                <c:pt idx="47">
                  <c:v>43066</c:v>
                </c:pt>
                <c:pt idx="48">
                  <c:v>43073</c:v>
                </c:pt>
                <c:pt idx="49">
                  <c:v>43080</c:v>
                </c:pt>
                <c:pt idx="50">
                  <c:v>43087</c:v>
                </c:pt>
                <c:pt idx="51">
                  <c:v>43094</c:v>
                </c:pt>
              </c:numCache>
            </c:numRef>
          </c:cat>
          <c:val>
            <c:numRef>
              <c:f>'My Database Page'!$AA$8:$AA$59</c:f>
              <c:numCache>
                <c:formatCode>0.0%</c:formatCode>
                <c:ptCount val="52"/>
                <c:pt idx="0">
                  <c:v>0.67695950283880724</c:v>
                </c:pt>
                <c:pt idx="1">
                  <c:v>0.5622247046191009</c:v>
                </c:pt>
                <c:pt idx="2">
                  <c:v>0.78912701355932979</c:v>
                </c:pt>
                <c:pt idx="3">
                  <c:v>0.52080863506871733</c:v>
                </c:pt>
                <c:pt idx="4">
                  <c:v>0.81244470138659874</c:v>
                </c:pt>
                <c:pt idx="5">
                  <c:v>0.89377313115511159</c:v>
                </c:pt>
                <c:pt idx="6">
                  <c:v>0.54216294058423442</c:v>
                </c:pt>
                <c:pt idx="7">
                  <c:v>0.94762150771339648</c:v>
                </c:pt>
                <c:pt idx="8">
                  <c:v>0.89895812988417922</c:v>
                </c:pt>
                <c:pt idx="9">
                  <c:v>0.56655813922350051</c:v>
                </c:pt>
                <c:pt idx="10">
                  <c:v>0.74120055645483784</c:v>
                </c:pt>
                <c:pt idx="11">
                  <c:v>0.78866291396898847</c:v>
                </c:pt>
                <c:pt idx="12">
                  <c:v>0.90831901629884071</c:v>
                </c:pt>
                <c:pt idx="13">
                  <c:v>0.54657691273370201</c:v>
                </c:pt>
                <c:pt idx="14">
                  <c:v>0.64617110100185071</c:v>
                </c:pt>
                <c:pt idx="15">
                  <c:v>0.71045723734409305</c:v>
                </c:pt>
                <c:pt idx="16">
                  <c:v>0.86014643025898518</c:v>
                </c:pt>
                <c:pt idx="17">
                  <c:v>0.99791677447168547</c:v>
                </c:pt>
                <c:pt idx="18">
                  <c:v>0.97477345342126398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5A-4079-81F0-042658A43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663872"/>
        <c:axId val="121665408"/>
      </c:barChart>
      <c:dateAx>
        <c:axId val="121663872"/>
        <c:scaling>
          <c:orientation val="minMax"/>
          <c:min val="42736"/>
        </c:scaling>
        <c:delete val="0"/>
        <c:axPos val="b"/>
        <c:numFmt formatCode="mmm" sourceLinked="0"/>
        <c:majorTickMark val="cross"/>
        <c:minorTickMark val="none"/>
        <c:tickLblPos val="low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21665408"/>
        <c:crosses val="autoZero"/>
        <c:auto val="1"/>
        <c:lblOffset val="100"/>
        <c:baseTimeUnit val="days"/>
      </c:dateAx>
      <c:valAx>
        <c:axId val="121665408"/>
        <c:scaling>
          <c:orientation val="minMax"/>
          <c:max val="1"/>
          <c:min val="0"/>
        </c:scaling>
        <c:delete val="0"/>
        <c:axPos val="l"/>
        <c:majorGridlines/>
        <c:numFmt formatCode="0.0%" sourceLinked="1"/>
        <c:majorTickMark val="in"/>
        <c:minorTickMark val="in"/>
        <c:tickLblPos val="nextTo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21663872"/>
        <c:crosses val="autoZero"/>
        <c:crossBetween val="between"/>
        <c:majorUnit val="0.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FF00"/>
            </a:solidFill>
            <a:ln w="47625">
              <a:solidFill>
                <a:srgbClr val="00FF00"/>
              </a:solidFill>
            </a:ln>
          </c:spPr>
          <c:invertIfNegative val="0"/>
          <c:cat>
            <c:numRef>
              <c:f>'My Database Page'!$C$8:$C$59</c:f>
              <c:numCache>
                <c:formatCode>m/d/yyyy</c:formatCode>
                <c:ptCount val="52"/>
                <c:pt idx="0">
                  <c:v>42737</c:v>
                </c:pt>
                <c:pt idx="1">
                  <c:v>42744</c:v>
                </c:pt>
                <c:pt idx="2">
                  <c:v>42751</c:v>
                </c:pt>
                <c:pt idx="3">
                  <c:v>42758</c:v>
                </c:pt>
                <c:pt idx="4">
                  <c:v>42765</c:v>
                </c:pt>
                <c:pt idx="5">
                  <c:v>42772</c:v>
                </c:pt>
                <c:pt idx="6">
                  <c:v>42779</c:v>
                </c:pt>
                <c:pt idx="7">
                  <c:v>42786</c:v>
                </c:pt>
                <c:pt idx="8">
                  <c:v>42793</c:v>
                </c:pt>
                <c:pt idx="9">
                  <c:v>42800</c:v>
                </c:pt>
                <c:pt idx="10">
                  <c:v>42807</c:v>
                </c:pt>
                <c:pt idx="11">
                  <c:v>42814</c:v>
                </c:pt>
                <c:pt idx="12">
                  <c:v>42821</c:v>
                </c:pt>
                <c:pt idx="13">
                  <c:v>42828</c:v>
                </c:pt>
                <c:pt idx="14">
                  <c:v>42835</c:v>
                </c:pt>
                <c:pt idx="15">
                  <c:v>42842</c:v>
                </c:pt>
                <c:pt idx="16">
                  <c:v>42849</c:v>
                </c:pt>
                <c:pt idx="17">
                  <c:v>42856</c:v>
                </c:pt>
                <c:pt idx="18">
                  <c:v>42863</c:v>
                </c:pt>
                <c:pt idx="19">
                  <c:v>42870</c:v>
                </c:pt>
                <c:pt idx="20">
                  <c:v>42877</c:v>
                </c:pt>
                <c:pt idx="21">
                  <c:v>42884</c:v>
                </c:pt>
                <c:pt idx="22">
                  <c:v>42891</c:v>
                </c:pt>
                <c:pt idx="23">
                  <c:v>42898</c:v>
                </c:pt>
                <c:pt idx="24">
                  <c:v>42905</c:v>
                </c:pt>
                <c:pt idx="25">
                  <c:v>42912</c:v>
                </c:pt>
                <c:pt idx="26">
                  <c:v>42919</c:v>
                </c:pt>
                <c:pt idx="27">
                  <c:v>42926</c:v>
                </c:pt>
                <c:pt idx="28">
                  <c:v>42933</c:v>
                </c:pt>
                <c:pt idx="29">
                  <c:v>42940</c:v>
                </c:pt>
                <c:pt idx="30">
                  <c:v>42947</c:v>
                </c:pt>
                <c:pt idx="31">
                  <c:v>42954</c:v>
                </c:pt>
                <c:pt idx="32">
                  <c:v>42961</c:v>
                </c:pt>
                <c:pt idx="33">
                  <c:v>42968</c:v>
                </c:pt>
                <c:pt idx="34">
                  <c:v>42975</c:v>
                </c:pt>
                <c:pt idx="35">
                  <c:v>42982</c:v>
                </c:pt>
                <c:pt idx="36">
                  <c:v>42989</c:v>
                </c:pt>
                <c:pt idx="37">
                  <c:v>42996</c:v>
                </c:pt>
                <c:pt idx="38">
                  <c:v>43003</c:v>
                </c:pt>
                <c:pt idx="39">
                  <c:v>43010</c:v>
                </c:pt>
                <c:pt idx="40">
                  <c:v>43017</c:v>
                </c:pt>
                <c:pt idx="41">
                  <c:v>43024</c:v>
                </c:pt>
                <c:pt idx="42">
                  <c:v>43031</c:v>
                </c:pt>
                <c:pt idx="43">
                  <c:v>43038</c:v>
                </c:pt>
                <c:pt idx="44">
                  <c:v>43045</c:v>
                </c:pt>
                <c:pt idx="45">
                  <c:v>43052</c:v>
                </c:pt>
                <c:pt idx="46">
                  <c:v>43059</c:v>
                </c:pt>
                <c:pt idx="47">
                  <c:v>43066</c:v>
                </c:pt>
                <c:pt idx="48">
                  <c:v>43073</c:v>
                </c:pt>
                <c:pt idx="49">
                  <c:v>43080</c:v>
                </c:pt>
                <c:pt idx="50">
                  <c:v>43087</c:v>
                </c:pt>
                <c:pt idx="51">
                  <c:v>43094</c:v>
                </c:pt>
              </c:numCache>
            </c:numRef>
          </c:cat>
          <c:val>
            <c:numRef>
              <c:f>'My Database Page'!$Z$8:$Z$59</c:f>
              <c:numCache>
                <c:formatCode>0</c:formatCode>
                <c:ptCount val="52"/>
                <c:pt idx="0">
                  <c:v>38.005114029822806</c:v>
                </c:pt>
                <c:pt idx="1">
                  <c:v>63.686343287610029</c:v>
                </c:pt>
                <c:pt idx="2">
                  <c:v>99.421876743163466</c:v>
                </c:pt>
                <c:pt idx="3">
                  <c:v>50.468617270846529</c:v>
                </c:pt>
                <c:pt idx="4">
                  <c:v>44.681166100003637</c:v>
                </c:pt>
                <c:pt idx="5">
                  <c:v>5.9037258088316058</c:v>
                </c:pt>
                <c:pt idx="6">
                  <c:v>49.559274889268409</c:v>
                </c:pt>
                <c:pt idx="7">
                  <c:v>37.966584134294479</c:v>
                </c:pt>
                <c:pt idx="8">
                  <c:v>63.267810008359945</c:v>
                </c:pt>
                <c:pt idx="9">
                  <c:v>77.433703546684484</c:v>
                </c:pt>
                <c:pt idx="10">
                  <c:v>23.573922709108874</c:v>
                </c:pt>
                <c:pt idx="11">
                  <c:v>10.289367233270763</c:v>
                </c:pt>
                <c:pt idx="12">
                  <c:v>32.305466191938059</c:v>
                </c:pt>
                <c:pt idx="13">
                  <c:v>77.082431777406654</c:v>
                </c:pt>
                <c:pt idx="14">
                  <c:v>15.503013994119952</c:v>
                </c:pt>
                <c:pt idx="15">
                  <c:v>4.3679767151855842</c:v>
                </c:pt>
                <c:pt idx="16">
                  <c:v>50.387539918219673</c:v>
                </c:pt>
                <c:pt idx="17">
                  <c:v>46.586764917952109</c:v>
                </c:pt>
                <c:pt idx="18">
                  <c:v>38.673037793165847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86-4A03-803B-ECB0E49EE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875968"/>
        <c:axId val="131877504"/>
      </c:barChart>
      <c:dateAx>
        <c:axId val="131875968"/>
        <c:scaling>
          <c:orientation val="minMax"/>
          <c:min val="42736"/>
        </c:scaling>
        <c:delete val="0"/>
        <c:axPos val="b"/>
        <c:numFmt formatCode="mmm" sourceLinked="0"/>
        <c:majorTickMark val="cross"/>
        <c:minorTickMark val="none"/>
        <c:tickLblPos val="low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31877504"/>
        <c:crosses val="autoZero"/>
        <c:auto val="1"/>
        <c:lblOffset val="100"/>
        <c:baseTimeUnit val="days"/>
        <c:majorUnit val="2"/>
        <c:majorTimeUnit val="months"/>
      </c:dateAx>
      <c:valAx>
        <c:axId val="131877504"/>
        <c:scaling>
          <c:orientation val="minMax"/>
          <c:min val="0"/>
        </c:scaling>
        <c:delete val="0"/>
        <c:axPos val="l"/>
        <c:majorGridlines/>
        <c:numFmt formatCode="0" sourceLinked="1"/>
        <c:majorTickMark val="in"/>
        <c:minorTickMark val="in"/>
        <c:tickLblPos val="nextTo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131875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13" Type="http://schemas.openxmlformats.org/officeDocument/2006/relationships/chart" Target="../charts/chart34.xml"/><Relationship Id="rId18" Type="http://schemas.openxmlformats.org/officeDocument/2006/relationships/chart" Target="../charts/chart39.xml"/><Relationship Id="rId3" Type="http://schemas.openxmlformats.org/officeDocument/2006/relationships/chart" Target="../charts/chart24.xml"/><Relationship Id="rId7" Type="http://schemas.openxmlformats.org/officeDocument/2006/relationships/chart" Target="../charts/chart28.xml"/><Relationship Id="rId12" Type="http://schemas.openxmlformats.org/officeDocument/2006/relationships/chart" Target="../charts/chart33.xml"/><Relationship Id="rId17" Type="http://schemas.openxmlformats.org/officeDocument/2006/relationships/chart" Target="../charts/chart38.xml"/><Relationship Id="rId2" Type="http://schemas.openxmlformats.org/officeDocument/2006/relationships/chart" Target="../charts/chart23.xml"/><Relationship Id="rId16" Type="http://schemas.openxmlformats.org/officeDocument/2006/relationships/chart" Target="../charts/chart37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chart" Target="../charts/chart32.xml"/><Relationship Id="rId5" Type="http://schemas.openxmlformats.org/officeDocument/2006/relationships/chart" Target="../charts/chart26.xml"/><Relationship Id="rId15" Type="http://schemas.openxmlformats.org/officeDocument/2006/relationships/chart" Target="../charts/chart36.xml"/><Relationship Id="rId10" Type="http://schemas.openxmlformats.org/officeDocument/2006/relationships/chart" Target="../charts/chart31.xml"/><Relationship Id="rId4" Type="http://schemas.openxmlformats.org/officeDocument/2006/relationships/chart" Target="../charts/chart25.xml"/><Relationship Id="rId9" Type="http://schemas.openxmlformats.org/officeDocument/2006/relationships/chart" Target="../charts/chart30.xml"/><Relationship Id="rId14" Type="http://schemas.openxmlformats.org/officeDocument/2006/relationships/chart" Target="../charts/chart3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166</xdr:row>
      <xdr:rowOff>98426</xdr:rowOff>
    </xdr:from>
    <xdr:to>
      <xdr:col>29</xdr:col>
      <xdr:colOff>333375</xdr:colOff>
      <xdr:row>196</xdr:row>
      <xdr:rowOff>111126</xdr:rowOff>
    </xdr:to>
    <xdr:grpSp>
      <xdr:nvGrpSpPr>
        <xdr:cNvPr id="1292" name="Production Dashboard"/>
        <xdr:cNvGrpSpPr/>
      </xdr:nvGrpSpPr>
      <xdr:grpSpPr>
        <a:xfrm>
          <a:off x="95250" y="26196926"/>
          <a:ext cx="17732375" cy="4775200"/>
          <a:chOff x="95250" y="26450926"/>
          <a:chExt cx="17732375" cy="4775200"/>
        </a:xfrm>
      </xdr:grpSpPr>
      <xdr:sp macro="" textlink="">
        <xdr:nvSpPr>
          <xdr:cNvPr id="2276" name="Production Dashboard Background"/>
          <xdr:cNvSpPr/>
        </xdr:nvSpPr>
        <xdr:spPr bwMode="auto">
          <a:xfrm>
            <a:off x="95250" y="26450926"/>
            <a:ext cx="17732375" cy="4775200"/>
          </a:xfrm>
          <a:prstGeom prst="roundRect">
            <a:avLst>
              <a:gd name="adj" fmla="val 4860"/>
            </a:avLst>
          </a:prstGeom>
          <a:solidFill>
            <a:schemeClr val="accent1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grpSp>
        <xdr:nvGrpSpPr>
          <xdr:cNvPr id="1288" name="Production Trend Widget #3"/>
          <xdr:cNvGrpSpPr/>
        </xdr:nvGrpSpPr>
        <xdr:grpSpPr>
          <a:xfrm>
            <a:off x="13462000" y="27273250"/>
            <a:ext cx="4248000" cy="3744000"/>
            <a:chOff x="7151689" y="26019125"/>
            <a:chExt cx="4223700" cy="3744000"/>
          </a:xfrm>
        </xdr:grpSpPr>
        <xdr:sp macro="" textlink="">
          <xdr:nvSpPr>
            <xdr:cNvPr id="1289" name="Trend Widget Background"/>
            <xdr:cNvSpPr/>
          </xdr:nvSpPr>
          <xdr:spPr bwMode="auto">
            <a:xfrm>
              <a:off x="7151689" y="26019125"/>
              <a:ext cx="4223700" cy="3744000"/>
            </a:xfrm>
            <a:prstGeom prst="roundRect">
              <a:avLst>
                <a:gd name="adj" fmla="val 10723"/>
              </a:avLst>
            </a:prstGeom>
            <a:gradFill flip="none" rotWithShape="1">
              <a:gsLst>
                <a:gs pos="0">
                  <a:srgbClr val="FFFFFF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 scaled="0"/>
              <a:tileRect/>
            </a:gra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graphicFrame macro="">
          <xdr:nvGraphicFramePr>
            <xdr:cNvPr id="1290" name="Trend Chart"/>
            <xdr:cNvGraphicFramePr/>
          </xdr:nvGraphicFramePr>
          <xdr:xfrm>
            <a:off x="7390996" y="26889854"/>
            <a:ext cx="3725957" cy="249837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'My Configuration Page'!AI75">
          <xdr:nvSpPr>
            <xdr:cNvPr id="1291" name="Trend Widget Title Text"/>
            <xdr:cNvSpPr txBox="1"/>
          </xdr:nvSpPr>
          <xdr:spPr bwMode="auto">
            <a:xfrm>
              <a:off x="7593091" y="26104608"/>
              <a:ext cx="3215460" cy="83401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fld id="{252D9B29-764C-45A5-9E88-DB688BCCD597}" type="TxLink">
                <a:rPr lang="en-US" sz="2400" b="1" i="0" u="none" strike="noStrike">
                  <a:solidFill>
                    <a:srgbClr val="000000"/>
                  </a:solidFill>
                  <a:latin typeface="Arialri"/>
                  <a:cs typeface="Arial" pitchFamily="34" charset="0"/>
                </a:rPr>
                <a:pPr algn="ctr"/>
                <a:t>Weekly # Parts Packed - FYTD</a:t>
              </a:fld>
              <a:endParaRPr lang="en-US" sz="2400" b="1">
                <a:latin typeface="Arial" pitchFamily="34" charset="0"/>
                <a:cs typeface="Arial" pitchFamily="34" charset="0"/>
              </a:endParaRPr>
            </a:p>
          </xdr:txBody>
        </xdr:sp>
      </xdr:grpSp>
      <xdr:grpSp>
        <xdr:nvGrpSpPr>
          <xdr:cNvPr id="1284" name="Production Trend Widget #2"/>
          <xdr:cNvGrpSpPr/>
        </xdr:nvGrpSpPr>
        <xdr:grpSpPr>
          <a:xfrm>
            <a:off x="9048750" y="27273250"/>
            <a:ext cx="4248000" cy="3744000"/>
            <a:chOff x="7151689" y="26019125"/>
            <a:chExt cx="4223700" cy="3744000"/>
          </a:xfrm>
        </xdr:grpSpPr>
        <xdr:sp macro="" textlink="">
          <xdr:nvSpPr>
            <xdr:cNvPr id="1285" name="Trend Widget Background"/>
            <xdr:cNvSpPr/>
          </xdr:nvSpPr>
          <xdr:spPr bwMode="auto">
            <a:xfrm>
              <a:off x="7151689" y="26019125"/>
              <a:ext cx="4223700" cy="3744000"/>
            </a:xfrm>
            <a:prstGeom prst="roundRect">
              <a:avLst>
                <a:gd name="adj" fmla="val 10723"/>
              </a:avLst>
            </a:prstGeom>
            <a:gradFill flip="none" rotWithShape="1">
              <a:gsLst>
                <a:gs pos="0">
                  <a:srgbClr val="FFFFFF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 scaled="0"/>
              <a:tileRect/>
            </a:gra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graphicFrame macro="">
          <xdr:nvGraphicFramePr>
            <xdr:cNvPr id="1286" name="Trend Chart"/>
            <xdr:cNvGraphicFramePr/>
          </xdr:nvGraphicFramePr>
          <xdr:xfrm>
            <a:off x="7390996" y="26889854"/>
            <a:ext cx="3725957" cy="249837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sp macro="" textlink="'My Configuration Page'!Y75">
          <xdr:nvSpPr>
            <xdr:cNvPr id="1287" name="Trend Widget Title Text"/>
            <xdr:cNvSpPr txBox="1"/>
          </xdr:nvSpPr>
          <xdr:spPr bwMode="auto">
            <a:xfrm>
              <a:off x="7593091" y="26104608"/>
              <a:ext cx="3215460" cy="83401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fld id="{668119A3-38CF-488C-ABC5-9B9DA98781A5}" type="TxLink">
                <a:rPr lang="en-US" sz="2400" b="1" i="0" u="none" strike="noStrike">
                  <a:solidFill>
                    <a:srgbClr val="000000"/>
                  </a:solidFill>
                  <a:latin typeface="Arialri"/>
                  <a:cs typeface="Arial" pitchFamily="34" charset="0"/>
                </a:rPr>
                <a:pPr algn="ctr"/>
                <a:t>Weekly Flow Rate - FYTD</a:t>
              </a:fld>
              <a:endParaRPr lang="en-US" sz="2400" b="1">
                <a:latin typeface="Arial" pitchFamily="34" charset="0"/>
                <a:cs typeface="Arial" pitchFamily="34" charset="0"/>
              </a:endParaRPr>
            </a:p>
          </xdr:txBody>
        </xdr:sp>
      </xdr:grpSp>
      <xdr:grpSp>
        <xdr:nvGrpSpPr>
          <xdr:cNvPr id="2423" name="Production Trend Widget #1"/>
          <xdr:cNvGrpSpPr/>
        </xdr:nvGrpSpPr>
        <xdr:grpSpPr>
          <a:xfrm>
            <a:off x="4635500" y="27273250"/>
            <a:ext cx="4248000" cy="3744000"/>
            <a:chOff x="7151689" y="26019125"/>
            <a:chExt cx="4223700" cy="3744000"/>
          </a:xfrm>
        </xdr:grpSpPr>
        <xdr:sp macro="" textlink="">
          <xdr:nvSpPr>
            <xdr:cNvPr id="2424" name="Trend Widget Background"/>
            <xdr:cNvSpPr/>
          </xdr:nvSpPr>
          <xdr:spPr bwMode="auto">
            <a:xfrm>
              <a:off x="7151689" y="26019125"/>
              <a:ext cx="4223700" cy="3744000"/>
            </a:xfrm>
            <a:prstGeom prst="roundRect">
              <a:avLst>
                <a:gd name="adj" fmla="val 10723"/>
              </a:avLst>
            </a:prstGeom>
            <a:gradFill flip="none" rotWithShape="1">
              <a:gsLst>
                <a:gs pos="0">
                  <a:srgbClr val="FFFFFF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 scaled="0"/>
              <a:tileRect/>
            </a:gra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graphicFrame macro="">
          <xdr:nvGraphicFramePr>
            <xdr:cNvPr id="2425" name="Trend Chart"/>
            <xdr:cNvGraphicFramePr/>
          </xdr:nvGraphicFramePr>
          <xdr:xfrm>
            <a:off x="7390996" y="26889854"/>
            <a:ext cx="3725957" cy="249837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  <xdr:sp macro="" textlink="'My Configuration Page'!O75">
          <xdr:nvSpPr>
            <xdr:cNvPr id="2426" name="Trend Widget Title Text"/>
            <xdr:cNvSpPr txBox="1"/>
          </xdr:nvSpPr>
          <xdr:spPr bwMode="auto">
            <a:xfrm>
              <a:off x="7593091" y="26104608"/>
              <a:ext cx="3215460" cy="83401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fld id="{2D78009B-284F-4CB7-8D27-8CA3DD594F2B}" type="TxLink">
                <a:rPr lang="en-US" sz="2400" b="1" i="0" u="none" strike="noStrike">
                  <a:solidFill>
                    <a:srgbClr val="000000"/>
                  </a:solidFill>
                  <a:latin typeface="Arialri"/>
                  <a:cs typeface="Arial" pitchFamily="34" charset="0"/>
                </a:rPr>
                <a:pPr algn="ctr"/>
                <a:t>Weekly MMPP Rate - FYTD</a:t>
              </a:fld>
              <a:endParaRPr lang="en-US" sz="2400" b="1">
                <a:latin typeface="Arial" pitchFamily="34" charset="0"/>
                <a:cs typeface="Arial" pitchFamily="34" charset="0"/>
              </a:endParaRPr>
            </a:p>
          </xdr:txBody>
        </xdr:sp>
      </xdr:grpSp>
      <xdr:grpSp>
        <xdr:nvGrpSpPr>
          <xdr:cNvPr id="1244" name="Production Traffic Light Widget #1"/>
          <xdr:cNvGrpSpPr/>
        </xdr:nvGrpSpPr>
        <xdr:grpSpPr>
          <a:xfrm>
            <a:off x="206375" y="27269431"/>
            <a:ext cx="4248373" cy="3782923"/>
            <a:chOff x="206375" y="2075806"/>
            <a:chExt cx="4248373" cy="3782923"/>
          </a:xfrm>
        </xdr:grpSpPr>
        <xdr:sp macro="" textlink="">
          <xdr:nvSpPr>
            <xdr:cNvPr id="1245" name="Background Rectangle"/>
            <xdr:cNvSpPr/>
          </xdr:nvSpPr>
          <xdr:spPr bwMode="auto">
            <a:xfrm>
              <a:off x="206900" y="2075806"/>
              <a:ext cx="4247848" cy="3751537"/>
            </a:xfrm>
            <a:prstGeom prst="roundRect">
              <a:avLst>
                <a:gd name="adj" fmla="val 10723"/>
              </a:avLst>
            </a:prstGeom>
            <a:gradFill flip="none" rotWithShape="1">
              <a:gsLst>
                <a:gs pos="0">
                  <a:srgbClr val="FFFFFF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 scaled="0"/>
              <a:tileRect/>
            </a:gra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sp macro="" textlink="'My Configuration Page'!I79">
          <xdr:nvSpPr>
            <xdr:cNvPr id="1246" name="Light #3 Value"/>
            <xdr:cNvSpPr txBox="1"/>
          </xdr:nvSpPr>
          <xdr:spPr>
            <a:xfrm>
              <a:off x="3079281" y="5390729"/>
              <a:ext cx="987223" cy="468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2ED45641-C9BF-47E5-A0D3-0F7AD447399C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1041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G79">
          <xdr:nvSpPr>
            <xdr:cNvPr id="1247" name="Light #2 Value"/>
            <xdr:cNvSpPr txBox="1"/>
          </xdr:nvSpPr>
          <xdr:spPr>
            <a:xfrm>
              <a:off x="1587500" y="5390729"/>
              <a:ext cx="1476375" cy="468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6D02BE6D-C579-4CE8-AB1B-42A3793EC861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85,5%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E79">
          <xdr:nvSpPr>
            <xdr:cNvPr id="1248" name="Light #1 Value"/>
            <xdr:cNvSpPr txBox="1"/>
          </xdr:nvSpPr>
          <xdr:spPr>
            <a:xfrm>
              <a:off x="523471" y="5390729"/>
              <a:ext cx="993316" cy="468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A057CE6B-E59A-4CB0-85F4-7713EBB1BCE4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45,0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grpSp>
          <xdr:nvGrpSpPr>
            <xdr:cNvPr id="1249" name="Traffic Light #3"/>
            <xdr:cNvGrpSpPr/>
          </xdr:nvGrpSpPr>
          <xdr:grpSpPr>
            <a:xfrm>
              <a:off x="3144152" y="3230505"/>
              <a:ext cx="857043" cy="2178524"/>
              <a:chOff x="9409927" y="18878779"/>
              <a:chExt cx="867281" cy="2149621"/>
            </a:xfrm>
          </xdr:grpSpPr>
          <xdr:sp macro="" textlink="'My Calculations Page'!G124">
            <xdr:nvSpPr>
              <xdr:cNvPr id="1280" name="Green Light On"/>
              <xdr:cNvSpPr txBox="1"/>
            </xdr:nvSpPr>
            <xdr:spPr>
              <a:xfrm>
                <a:off x="9479556" y="20134727"/>
                <a:ext cx="747352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3B416AEF-A0C1-4CD1-BCBD-0D1326F2BA2E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">
            <xdr:nvSpPr>
              <xdr:cNvPr id="1274" name="Background #2"/>
              <xdr:cNvSpPr/>
            </xdr:nvSpPr>
            <xdr:spPr>
              <a:xfrm>
                <a:off x="9409927" y="18883496"/>
                <a:ext cx="867281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275" name="Background #1"/>
              <xdr:cNvSpPr/>
            </xdr:nvSpPr>
            <xdr:spPr>
              <a:xfrm>
                <a:off x="9488257" y="18953571"/>
                <a:ext cx="722544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276" name="Red Light Off"/>
              <xdr:cNvSpPr txBox="1"/>
            </xdr:nvSpPr>
            <xdr:spPr>
              <a:xfrm>
                <a:off x="9479547" y="18878779"/>
                <a:ext cx="747352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277" name="Yellow Light Off"/>
              <xdr:cNvSpPr txBox="1"/>
            </xdr:nvSpPr>
            <xdr:spPr>
              <a:xfrm>
                <a:off x="9479547" y="19506752"/>
                <a:ext cx="747352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278" name="Green Light Off"/>
              <xdr:cNvSpPr txBox="1"/>
            </xdr:nvSpPr>
            <xdr:spPr>
              <a:xfrm>
                <a:off x="9479547" y="20134727"/>
                <a:ext cx="747352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279" name="Shading Filter Box"/>
              <xdr:cNvSpPr/>
            </xdr:nvSpPr>
            <xdr:spPr>
              <a:xfrm>
                <a:off x="9531764" y="19014888"/>
                <a:ext cx="642912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G123">
            <xdr:nvSpPr>
              <xdr:cNvPr id="1281" name="Yellow Light On"/>
              <xdr:cNvSpPr txBox="1"/>
            </xdr:nvSpPr>
            <xdr:spPr>
              <a:xfrm>
                <a:off x="9479556" y="19506752"/>
                <a:ext cx="747352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57DB7BF8-C4D7-4704-BC19-CAAF366E84AE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G122">
            <xdr:nvSpPr>
              <xdr:cNvPr id="1282" name="Red Light On"/>
              <xdr:cNvSpPr txBox="1"/>
            </xdr:nvSpPr>
            <xdr:spPr>
              <a:xfrm>
                <a:off x="9479556" y="18878779"/>
                <a:ext cx="747352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251326EF-035E-43A0-8DF1-DE33C6356119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3333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3333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grpSp>
          <xdr:nvGrpSpPr>
            <xdr:cNvPr id="1250" name="Traffic Light #2"/>
            <xdr:cNvGrpSpPr/>
          </xdr:nvGrpSpPr>
          <xdr:grpSpPr>
            <a:xfrm>
              <a:off x="1870641" y="3230505"/>
              <a:ext cx="855926" cy="2178524"/>
              <a:chOff x="8437425" y="18878779"/>
              <a:chExt cx="866142" cy="2149621"/>
            </a:xfrm>
          </xdr:grpSpPr>
          <xdr:sp macro="" textlink="">
            <xdr:nvSpPr>
              <xdr:cNvPr id="1265" name="Background"/>
              <xdr:cNvSpPr/>
            </xdr:nvSpPr>
            <xdr:spPr>
              <a:xfrm>
                <a:off x="8437425" y="18883496"/>
                <a:ext cx="866142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266" name="Background"/>
              <xdr:cNvSpPr/>
            </xdr:nvSpPr>
            <xdr:spPr>
              <a:xfrm>
                <a:off x="8515755" y="18953571"/>
                <a:ext cx="721405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267" name="Red Light Off"/>
              <xdr:cNvSpPr txBox="1"/>
            </xdr:nvSpPr>
            <xdr:spPr>
              <a:xfrm>
                <a:off x="8507045" y="18878779"/>
                <a:ext cx="74621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268" name="Yellow Light Off"/>
              <xdr:cNvSpPr txBox="1"/>
            </xdr:nvSpPr>
            <xdr:spPr>
              <a:xfrm>
                <a:off x="8507045" y="19506752"/>
                <a:ext cx="74621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269" name="Green Light Off"/>
              <xdr:cNvSpPr txBox="1"/>
            </xdr:nvSpPr>
            <xdr:spPr>
              <a:xfrm>
                <a:off x="8507045" y="20134727"/>
                <a:ext cx="74621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270" name="Shading Filter Box"/>
              <xdr:cNvSpPr/>
            </xdr:nvSpPr>
            <xdr:spPr>
              <a:xfrm>
                <a:off x="8559262" y="19014888"/>
                <a:ext cx="641773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G120">
            <xdr:nvSpPr>
              <xdr:cNvPr id="1271" name="Green Light On"/>
              <xdr:cNvSpPr txBox="1"/>
            </xdr:nvSpPr>
            <xdr:spPr>
              <a:xfrm>
                <a:off x="8507054" y="20134727"/>
                <a:ext cx="74621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EBD75A9D-E697-4B20-AC00-A30FD0CE8084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G119">
            <xdr:nvSpPr>
              <xdr:cNvPr id="1272" name="Yellow Light On"/>
              <xdr:cNvSpPr txBox="1"/>
            </xdr:nvSpPr>
            <xdr:spPr>
              <a:xfrm>
                <a:off x="8507054" y="19506752"/>
                <a:ext cx="74621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B9800F64-CF15-41D4-B69F-2D9B9A5E8304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G118">
            <xdr:nvSpPr>
              <xdr:cNvPr id="1273" name="Red Light On"/>
              <xdr:cNvSpPr txBox="1"/>
            </xdr:nvSpPr>
            <xdr:spPr>
              <a:xfrm>
                <a:off x="8507054" y="18878779"/>
                <a:ext cx="74621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69683CF1-2985-492D-8824-B30AEA8B0461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3333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3333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grpSp>
          <xdr:nvGrpSpPr>
            <xdr:cNvPr id="1251" name="Traffic Light #1"/>
            <xdr:cNvGrpSpPr/>
          </xdr:nvGrpSpPr>
          <xdr:grpSpPr>
            <a:xfrm>
              <a:off x="564346" y="3230505"/>
              <a:ext cx="863138" cy="2178524"/>
              <a:chOff x="7489893" y="18878779"/>
              <a:chExt cx="867283" cy="2149621"/>
            </a:xfrm>
          </xdr:grpSpPr>
          <xdr:sp macro="" textlink="">
            <xdr:nvSpPr>
              <xdr:cNvPr id="1256" name="Background Box 2"/>
              <xdr:cNvSpPr/>
            </xdr:nvSpPr>
            <xdr:spPr>
              <a:xfrm>
                <a:off x="7489893" y="18883496"/>
                <a:ext cx="867283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257" name="Baclground Box #2"/>
              <xdr:cNvSpPr/>
            </xdr:nvSpPr>
            <xdr:spPr>
              <a:xfrm>
                <a:off x="7568223" y="18953571"/>
                <a:ext cx="722546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258" name="Red Light Off"/>
              <xdr:cNvSpPr txBox="1"/>
            </xdr:nvSpPr>
            <xdr:spPr>
              <a:xfrm>
                <a:off x="7559512" y="18878779"/>
                <a:ext cx="74735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259" name="Yellow Light Off"/>
              <xdr:cNvSpPr txBox="1"/>
            </xdr:nvSpPr>
            <xdr:spPr>
              <a:xfrm>
                <a:off x="7559512" y="19506752"/>
                <a:ext cx="74735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260" name="Green Light Off"/>
              <xdr:cNvSpPr txBox="1"/>
            </xdr:nvSpPr>
            <xdr:spPr>
              <a:xfrm>
                <a:off x="7559512" y="20134727"/>
                <a:ext cx="74735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261" name="Shading Filter"/>
              <xdr:cNvSpPr/>
            </xdr:nvSpPr>
            <xdr:spPr>
              <a:xfrm>
                <a:off x="7611729" y="19014888"/>
                <a:ext cx="642914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G116">
            <xdr:nvSpPr>
              <xdr:cNvPr id="1262" name="Green Light On"/>
              <xdr:cNvSpPr txBox="1"/>
            </xdr:nvSpPr>
            <xdr:spPr>
              <a:xfrm>
                <a:off x="7559521" y="20134727"/>
                <a:ext cx="74735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698D28DF-FD8E-442C-8542-F48236E0939C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G115">
            <xdr:nvSpPr>
              <xdr:cNvPr id="1263" name="Yellow Light On"/>
              <xdr:cNvSpPr txBox="1"/>
            </xdr:nvSpPr>
            <xdr:spPr>
              <a:xfrm>
                <a:off x="7559521" y="19506752"/>
                <a:ext cx="74735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8575BCB4-5FBD-4631-89E5-BF29085DA3F6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G114">
            <xdr:nvSpPr>
              <xdr:cNvPr id="1264" name="Red Light On"/>
              <xdr:cNvSpPr txBox="1"/>
            </xdr:nvSpPr>
            <xdr:spPr>
              <a:xfrm>
                <a:off x="7559521" y="18878779"/>
                <a:ext cx="74735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56346CEB-AA12-4922-A3DD-751C09A9645F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3333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3333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sp macro="" textlink="">
          <xdr:nvSpPr>
            <xdr:cNvPr id="1252" name="Light #3 Title"/>
            <xdr:cNvSpPr txBox="1"/>
          </xdr:nvSpPr>
          <xdr:spPr>
            <a:xfrm>
              <a:off x="2872905" y="2676104"/>
              <a:ext cx="1397470" cy="720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PACKED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1253" name="Light #2 Title"/>
            <xdr:cNvSpPr txBox="1"/>
          </xdr:nvSpPr>
          <xdr:spPr>
            <a:xfrm>
              <a:off x="1587500" y="2676104"/>
              <a:ext cx="1476375" cy="720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FLOW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1254" name="Light #1 Title"/>
            <xdr:cNvSpPr txBox="1"/>
          </xdr:nvSpPr>
          <xdr:spPr>
            <a:xfrm>
              <a:off x="349249" y="2676104"/>
              <a:ext cx="1317625" cy="720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MMPP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E75">
          <xdr:nvSpPr>
            <xdr:cNvPr id="1255" name="Traffic Light Main Title Text"/>
            <xdr:cNvSpPr txBox="1"/>
          </xdr:nvSpPr>
          <xdr:spPr>
            <a:xfrm>
              <a:off x="206375" y="2283172"/>
              <a:ext cx="4222750" cy="46033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pPr algn="ctr"/>
              <a:fld id="{9F872447-7C89-427F-99C5-26BD403AB61F}" type="TxLink">
                <a:rPr lang="en-US" sz="2800" b="1" i="0" u="none" strike="noStrike">
                  <a:solidFill>
                    <a:srgbClr val="000000"/>
                  </a:solidFill>
                  <a:latin typeface="Arialri"/>
                  <a:cs typeface="Arial"/>
                </a:rPr>
                <a:pPr algn="ctr"/>
                <a:t>Prod - Week Prior</a:t>
              </a:fld>
              <a:endParaRPr lang="en-US" sz="2800" b="1">
                <a:latin typeface="Arial" pitchFamily="34" charset="0"/>
                <a:cs typeface="Arial" pitchFamily="34" charset="0"/>
              </a:endParaRPr>
            </a:p>
          </xdr:txBody>
        </xdr:sp>
      </xdr:grpSp>
    </xdr:grpSp>
    <xdr:clientData/>
  </xdr:twoCellAnchor>
  <xdr:twoCellAnchor>
    <xdr:from>
      <xdr:col>0</xdr:col>
      <xdr:colOff>95250</xdr:colOff>
      <xdr:row>135</xdr:row>
      <xdr:rowOff>3176</xdr:rowOff>
    </xdr:from>
    <xdr:to>
      <xdr:col>29</xdr:col>
      <xdr:colOff>333375</xdr:colOff>
      <xdr:row>165</xdr:row>
      <xdr:rowOff>1</xdr:rowOff>
    </xdr:to>
    <xdr:grpSp>
      <xdr:nvGrpSpPr>
        <xdr:cNvPr id="1243" name="Human Resources Dashboard"/>
        <xdr:cNvGrpSpPr/>
      </xdr:nvGrpSpPr>
      <xdr:grpSpPr>
        <a:xfrm>
          <a:off x="95250" y="21180426"/>
          <a:ext cx="17732375" cy="4759325"/>
          <a:chOff x="95250" y="21418551"/>
          <a:chExt cx="17732375" cy="4775200"/>
        </a:xfrm>
      </xdr:grpSpPr>
      <xdr:sp macro="" textlink="">
        <xdr:nvSpPr>
          <xdr:cNvPr id="1115" name="HR Dashboard Background"/>
          <xdr:cNvSpPr/>
        </xdr:nvSpPr>
        <xdr:spPr bwMode="auto">
          <a:xfrm>
            <a:off x="95250" y="21418551"/>
            <a:ext cx="17732375" cy="4775200"/>
          </a:xfrm>
          <a:prstGeom prst="roundRect">
            <a:avLst>
              <a:gd name="adj" fmla="val 4860"/>
            </a:avLst>
          </a:prstGeom>
          <a:solidFill>
            <a:schemeClr val="accent1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grpSp>
        <xdr:nvGrpSpPr>
          <xdr:cNvPr id="1116" name="HR Trend Chart Widget"/>
          <xdr:cNvGrpSpPr/>
        </xdr:nvGrpSpPr>
        <xdr:grpSpPr>
          <a:xfrm>
            <a:off x="13397797" y="22218511"/>
            <a:ext cx="4247848" cy="3770079"/>
            <a:chOff x="13397797" y="2057261"/>
            <a:chExt cx="4247848" cy="3770079"/>
          </a:xfrm>
        </xdr:grpSpPr>
        <xdr:sp macro="" textlink="">
          <xdr:nvSpPr>
            <xdr:cNvPr id="1235" name="Trend Widget Background"/>
            <xdr:cNvSpPr/>
          </xdr:nvSpPr>
          <xdr:spPr bwMode="auto">
            <a:xfrm>
              <a:off x="13397797" y="2077520"/>
              <a:ext cx="4247848" cy="3749820"/>
            </a:xfrm>
            <a:prstGeom prst="roundRect">
              <a:avLst>
                <a:gd name="adj" fmla="val 10723"/>
              </a:avLst>
            </a:prstGeom>
            <a:gradFill flip="none" rotWithShape="1">
              <a:gsLst>
                <a:gs pos="0">
                  <a:srgbClr val="FFFFFF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 scaled="0"/>
              <a:tileRect/>
            </a:gra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graphicFrame macro="">
          <xdr:nvGraphicFramePr>
            <xdr:cNvPr id="1236" name="Trend Chart #3"/>
            <xdr:cNvGraphicFramePr/>
          </xdr:nvGraphicFramePr>
          <xdr:xfrm>
            <a:off x="14989968" y="4639468"/>
            <a:ext cx="2587625" cy="85328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4"/>
            </a:graphicData>
          </a:graphic>
        </xdr:graphicFrame>
        <xdr:graphicFrame macro="">
          <xdr:nvGraphicFramePr>
            <xdr:cNvPr id="1237" name="Trend Chart #2"/>
            <xdr:cNvGraphicFramePr/>
          </xdr:nvGraphicFramePr>
          <xdr:xfrm>
            <a:off x="14989968" y="3675062"/>
            <a:ext cx="2587625" cy="85328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5"/>
            </a:graphicData>
          </a:graphic>
        </xdr:graphicFrame>
        <xdr:graphicFrame macro="">
          <xdr:nvGraphicFramePr>
            <xdr:cNvPr id="1238" name="Trend Chart #1"/>
            <xdr:cNvGraphicFramePr/>
          </xdr:nvGraphicFramePr>
          <xdr:xfrm>
            <a:off x="14989968" y="2734469"/>
            <a:ext cx="2587625" cy="85328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6"/>
            </a:graphicData>
          </a:graphic>
        </xdr:graphicFrame>
        <xdr:sp macro="" textlink="">
          <xdr:nvSpPr>
            <xdr:cNvPr id="1239" name="Trend Chart Title #3"/>
            <xdr:cNvSpPr txBox="1"/>
          </xdr:nvSpPr>
          <xdr:spPr>
            <a:xfrm>
              <a:off x="13427953" y="4733098"/>
              <a:ext cx="1661236" cy="7150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l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TURNOVER</a:t>
              </a:r>
            </a:p>
          </xdr:txBody>
        </xdr:sp>
        <xdr:sp macro="" textlink="">
          <xdr:nvSpPr>
            <xdr:cNvPr id="1240" name="Trend Chart Title #2"/>
            <xdr:cNvSpPr txBox="1"/>
          </xdr:nvSpPr>
          <xdr:spPr>
            <a:xfrm>
              <a:off x="13427953" y="3768694"/>
              <a:ext cx="1661236" cy="7150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l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# HEADS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1241" name="Trend Chart Title #1"/>
            <xdr:cNvSpPr txBox="1"/>
          </xdr:nvSpPr>
          <xdr:spPr>
            <a:xfrm>
              <a:off x="13427953" y="2804290"/>
              <a:ext cx="1661236" cy="7150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l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OVERTIME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AI61">
          <xdr:nvSpPr>
            <xdr:cNvPr id="1242" name="Trend Widget Title Text"/>
            <xdr:cNvSpPr txBox="1"/>
          </xdr:nvSpPr>
          <xdr:spPr bwMode="auto">
            <a:xfrm>
              <a:off x="13477875" y="2057261"/>
              <a:ext cx="4095750" cy="72086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fld id="{05BE624B-E952-42C9-9257-5250BC1F8E4D}" type="TxLink">
                <a:rPr lang="en-US" sz="2800" b="1" i="0" u="none" strike="noStrike">
                  <a:solidFill>
                    <a:srgbClr val="000000"/>
                  </a:solidFill>
                  <a:latin typeface="Arialri"/>
                  <a:cs typeface="Arial"/>
                </a:rPr>
                <a:pPr algn="ctr"/>
                <a:t>HR - FY To Date</a:t>
              </a:fld>
              <a:endParaRPr lang="en-US" sz="2800" b="1">
                <a:latin typeface="Arial" pitchFamily="34" charset="0"/>
                <a:cs typeface="Arial" pitchFamily="34" charset="0"/>
              </a:endParaRPr>
            </a:p>
          </xdr:txBody>
        </xdr:sp>
      </xdr:grpSp>
      <xdr:grpSp>
        <xdr:nvGrpSpPr>
          <xdr:cNvPr id="1117" name="HR Traffic Light Widget #3"/>
          <xdr:cNvGrpSpPr/>
        </xdr:nvGrpSpPr>
        <xdr:grpSpPr>
          <a:xfrm>
            <a:off x="9001650" y="22237056"/>
            <a:ext cx="4247848" cy="3782923"/>
            <a:chOff x="9057213" y="2178994"/>
            <a:chExt cx="4275629" cy="3965485"/>
          </a:xfrm>
        </xdr:grpSpPr>
        <xdr:sp macro="" textlink="">
          <xdr:nvSpPr>
            <xdr:cNvPr id="1197" name="Background Rectangle"/>
            <xdr:cNvSpPr/>
          </xdr:nvSpPr>
          <xdr:spPr bwMode="auto">
            <a:xfrm>
              <a:off x="9057213" y="2178994"/>
              <a:ext cx="4275629" cy="3932584"/>
            </a:xfrm>
            <a:prstGeom prst="roundRect">
              <a:avLst>
                <a:gd name="adj" fmla="val 10723"/>
              </a:avLst>
            </a:prstGeom>
            <a:gradFill flip="none" rotWithShape="1">
              <a:gsLst>
                <a:gs pos="0">
                  <a:srgbClr val="FFFFFF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 scaled="0"/>
              <a:tileRect/>
            </a:gra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sp macro="" textlink="'My Configuration Page'!AC65">
          <xdr:nvSpPr>
            <xdr:cNvPr id="1198" name="Light #3 Value"/>
            <xdr:cNvSpPr txBox="1"/>
          </xdr:nvSpPr>
          <xdr:spPr>
            <a:xfrm>
              <a:off x="11948379" y="5653894"/>
              <a:ext cx="993679" cy="49058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5F8F5815-BA5A-4926-A1C5-E420B202297A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1,4%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AA65">
          <xdr:nvSpPr>
            <xdr:cNvPr id="1199" name="Light #2 Value"/>
            <xdr:cNvSpPr txBox="1"/>
          </xdr:nvSpPr>
          <xdr:spPr>
            <a:xfrm>
              <a:off x="10550524" y="5653894"/>
              <a:ext cx="1486031" cy="49058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EC4208A1-E24C-4620-A0C4-C71058DEE6E0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617,5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Y65">
          <xdr:nvSpPr>
            <xdr:cNvPr id="1200" name="Light #1 Value"/>
            <xdr:cNvSpPr txBox="1"/>
          </xdr:nvSpPr>
          <xdr:spPr>
            <a:xfrm>
              <a:off x="9479536" y="5653894"/>
              <a:ext cx="999812" cy="49058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2DF33F20-5629-486C-8342-D6F21D91F957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8,7%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grpSp>
          <xdr:nvGrpSpPr>
            <xdr:cNvPr id="1201" name="Traffic Light #3"/>
            <xdr:cNvGrpSpPr/>
          </xdr:nvGrpSpPr>
          <xdr:grpSpPr>
            <a:xfrm>
              <a:off x="12013675" y="3389418"/>
              <a:ext cx="862648" cy="2283658"/>
              <a:chOff x="9409927" y="18878779"/>
              <a:chExt cx="867281" cy="2149621"/>
            </a:xfrm>
          </xdr:grpSpPr>
          <xdr:sp macro="" textlink="">
            <xdr:nvSpPr>
              <xdr:cNvPr id="1226" name="Background #2"/>
              <xdr:cNvSpPr/>
            </xdr:nvSpPr>
            <xdr:spPr>
              <a:xfrm>
                <a:off x="9409927" y="18883496"/>
                <a:ext cx="867281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227" name="Background #1"/>
              <xdr:cNvSpPr/>
            </xdr:nvSpPr>
            <xdr:spPr>
              <a:xfrm>
                <a:off x="9488257" y="18953571"/>
                <a:ext cx="722544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228" name="Red Light Off"/>
              <xdr:cNvSpPr txBox="1"/>
            </xdr:nvSpPr>
            <xdr:spPr>
              <a:xfrm>
                <a:off x="9479547" y="18878779"/>
                <a:ext cx="747352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229" name="Yellow Light Off"/>
              <xdr:cNvSpPr txBox="1"/>
            </xdr:nvSpPr>
            <xdr:spPr>
              <a:xfrm>
                <a:off x="9479547" y="19506752"/>
                <a:ext cx="747352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230" name="Green Light Off"/>
              <xdr:cNvSpPr txBox="1"/>
            </xdr:nvSpPr>
            <xdr:spPr>
              <a:xfrm>
                <a:off x="9479547" y="20134727"/>
                <a:ext cx="747352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231" name="Shading Filter Box"/>
              <xdr:cNvSpPr/>
            </xdr:nvSpPr>
            <xdr:spPr>
              <a:xfrm>
                <a:off x="9531764" y="19014888"/>
                <a:ext cx="642912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AA102">
            <xdr:nvSpPr>
              <xdr:cNvPr id="1232" name="Green Light On"/>
              <xdr:cNvSpPr txBox="1"/>
            </xdr:nvSpPr>
            <xdr:spPr>
              <a:xfrm>
                <a:off x="9479556" y="20134727"/>
                <a:ext cx="747352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7B88FCBF-8C1C-430B-BAE0-E05E4C0A06E2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AA101">
            <xdr:nvSpPr>
              <xdr:cNvPr id="1233" name="Yellow Light On"/>
              <xdr:cNvSpPr txBox="1"/>
            </xdr:nvSpPr>
            <xdr:spPr>
              <a:xfrm>
                <a:off x="9479556" y="19506752"/>
                <a:ext cx="747352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8A7A5124-774D-4D53-9377-68C412E8452E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AA100">
            <xdr:nvSpPr>
              <xdr:cNvPr id="1234" name="Red Light On"/>
              <xdr:cNvSpPr txBox="1"/>
            </xdr:nvSpPr>
            <xdr:spPr>
              <a:xfrm>
                <a:off x="9479556" y="18878779"/>
                <a:ext cx="747352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2C545B90-3093-4039-9D10-6FBE8CE0B862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0000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0000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grpSp>
          <xdr:nvGrpSpPr>
            <xdr:cNvPr id="1202" name="Traffic Light #2"/>
            <xdr:cNvGrpSpPr/>
          </xdr:nvGrpSpPr>
          <xdr:grpSpPr>
            <a:xfrm>
              <a:off x="10731835" y="3389418"/>
              <a:ext cx="861524" cy="2283658"/>
              <a:chOff x="8437425" y="18878779"/>
              <a:chExt cx="866142" cy="2149621"/>
            </a:xfrm>
          </xdr:grpSpPr>
          <xdr:sp macro="" textlink="">
            <xdr:nvSpPr>
              <xdr:cNvPr id="1217" name="Background"/>
              <xdr:cNvSpPr/>
            </xdr:nvSpPr>
            <xdr:spPr>
              <a:xfrm>
                <a:off x="8437425" y="18883496"/>
                <a:ext cx="866142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218" name="Background"/>
              <xdr:cNvSpPr/>
            </xdr:nvSpPr>
            <xdr:spPr>
              <a:xfrm>
                <a:off x="8515755" y="18953571"/>
                <a:ext cx="721405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219" name="Red Light Off"/>
              <xdr:cNvSpPr txBox="1"/>
            </xdr:nvSpPr>
            <xdr:spPr>
              <a:xfrm>
                <a:off x="8507045" y="18878779"/>
                <a:ext cx="74621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220" name="Yellow Light Off"/>
              <xdr:cNvSpPr txBox="1"/>
            </xdr:nvSpPr>
            <xdr:spPr>
              <a:xfrm>
                <a:off x="8507045" y="19506752"/>
                <a:ext cx="74621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221" name="Green Light Off"/>
              <xdr:cNvSpPr txBox="1"/>
            </xdr:nvSpPr>
            <xdr:spPr>
              <a:xfrm>
                <a:off x="8507045" y="20134727"/>
                <a:ext cx="74621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222" name="Shading Filter Box"/>
              <xdr:cNvSpPr/>
            </xdr:nvSpPr>
            <xdr:spPr>
              <a:xfrm>
                <a:off x="8559262" y="19014888"/>
                <a:ext cx="641773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AA98">
            <xdr:nvSpPr>
              <xdr:cNvPr id="1223" name="Green Light On"/>
              <xdr:cNvSpPr txBox="1"/>
            </xdr:nvSpPr>
            <xdr:spPr>
              <a:xfrm>
                <a:off x="8507054" y="20134727"/>
                <a:ext cx="74621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1ED9F7E1-3C25-4EE2-9AB4-4AFECA03B32A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AA97">
            <xdr:nvSpPr>
              <xdr:cNvPr id="1224" name="Yellow Light On"/>
              <xdr:cNvSpPr txBox="1"/>
            </xdr:nvSpPr>
            <xdr:spPr>
              <a:xfrm>
                <a:off x="8507054" y="19506752"/>
                <a:ext cx="74621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94B18587-3DB8-4C97-96E8-35D7B8BD59C7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AA96">
            <xdr:nvSpPr>
              <xdr:cNvPr id="1225" name="Red Light On"/>
              <xdr:cNvSpPr txBox="1"/>
            </xdr:nvSpPr>
            <xdr:spPr>
              <a:xfrm>
                <a:off x="8507054" y="18878779"/>
                <a:ext cx="74621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7BC4FBBE-9263-44EB-95B7-9E71147BBD6D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0000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0000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grpSp>
          <xdr:nvGrpSpPr>
            <xdr:cNvPr id="1203" name="Traffic Light #1"/>
            <xdr:cNvGrpSpPr/>
          </xdr:nvGrpSpPr>
          <xdr:grpSpPr>
            <a:xfrm>
              <a:off x="9416997" y="3389418"/>
              <a:ext cx="868783" cy="2283658"/>
              <a:chOff x="7489893" y="18878779"/>
              <a:chExt cx="867283" cy="2149621"/>
            </a:xfrm>
          </xdr:grpSpPr>
          <xdr:sp macro="" textlink="">
            <xdr:nvSpPr>
              <xdr:cNvPr id="1208" name="Background Box 2"/>
              <xdr:cNvSpPr/>
            </xdr:nvSpPr>
            <xdr:spPr>
              <a:xfrm>
                <a:off x="7489893" y="18883496"/>
                <a:ext cx="867283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209" name="Baclground Box #2"/>
              <xdr:cNvSpPr/>
            </xdr:nvSpPr>
            <xdr:spPr>
              <a:xfrm>
                <a:off x="7568223" y="18953571"/>
                <a:ext cx="722546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210" name="Red Light Off"/>
              <xdr:cNvSpPr txBox="1"/>
            </xdr:nvSpPr>
            <xdr:spPr>
              <a:xfrm>
                <a:off x="7559512" y="18878779"/>
                <a:ext cx="74735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211" name="Yellow Light Off"/>
              <xdr:cNvSpPr txBox="1"/>
            </xdr:nvSpPr>
            <xdr:spPr>
              <a:xfrm>
                <a:off x="7559512" y="19506752"/>
                <a:ext cx="74735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212" name="Green Light Off"/>
              <xdr:cNvSpPr txBox="1"/>
            </xdr:nvSpPr>
            <xdr:spPr>
              <a:xfrm>
                <a:off x="7559512" y="20134727"/>
                <a:ext cx="74735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213" name="Shading Filter"/>
              <xdr:cNvSpPr/>
            </xdr:nvSpPr>
            <xdr:spPr>
              <a:xfrm>
                <a:off x="7611729" y="19014888"/>
                <a:ext cx="642914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AA94">
            <xdr:nvSpPr>
              <xdr:cNvPr id="1214" name="Green Light On"/>
              <xdr:cNvSpPr txBox="1"/>
            </xdr:nvSpPr>
            <xdr:spPr>
              <a:xfrm>
                <a:off x="7559521" y="20134727"/>
                <a:ext cx="74735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B59345C2-9FDE-4F13-A878-EC78CB9C6460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AA93">
            <xdr:nvSpPr>
              <xdr:cNvPr id="1215" name="Yellow Light On"/>
              <xdr:cNvSpPr txBox="1"/>
            </xdr:nvSpPr>
            <xdr:spPr>
              <a:xfrm>
                <a:off x="7559521" y="19506752"/>
                <a:ext cx="74735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05E24248-9375-416F-9443-8DD2D0C9C33C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AA92">
            <xdr:nvSpPr>
              <xdr:cNvPr id="1216" name="Red Light On"/>
              <xdr:cNvSpPr txBox="1"/>
            </xdr:nvSpPr>
            <xdr:spPr>
              <a:xfrm>
                <a:off x="7559521" y="18878779"/>
                <a:ext cx="74735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3012CBCA-2C25-4AEB-8582-F3B4622C68C4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0000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0000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sp macro="" textlink="">
          <xdr:nvSpPr>
            <xdr:cNvPr id="1204" name="Light #3 Title"/>
            <xdr:cNvSpPr txBox="1"/>
          </xdr:nvSpPr>
          <xdr:spPr>
            <a:xfrm>
              <a:off x="11836527" y="2808262"/>
              <a:ext cx="1213887" cy="75474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% TURN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1205" name="Light #2 Title"/>
            <xdr:cNvSpPr txBox="1"/>
          </xdr:nvSpPr>
          <xdr:spPr>
            <a:xfrm>
              <a:off x="10446842" y="2808262"/>
              <a:ext cx="1486031" cy="75474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# HEADS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1206" name="Light #1 Title"/>
            <xdr:cNvSpPr txBox="1"/>
          </xdr:nvSpPr>
          <xdr:spPr>
            <a:xfrm>
              <a:off x="9200086" y="2808262"/>
              <a:ext cx="1374586" cy="75474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% OT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Y61">
          <xdr:nvSpPr>
            <xdr:cNvPr id="1207" name="Traffic Light Main Title Text"/>
            <xdr:cNvSpPr txBox="1"/>
          </xdr:nvSpPr>
          <xdr:spPr>
            <a:xfrm>
              <a:off x="9104621" y="2396367"/>
              <a:ext cx="4186451" cy="4825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pPr algn="ctr"/>
              <a:fld id="{9D715115-1AD4-45EB-8A60-5F52F06EA239}" type="TxLink">
                <a:rPr lang="en-US" sz="2800" b="1" i="0" u="none" strike="noStrike">
                  <a:solidFill>
                    <a:srgbClr val="000000"/>
                  </a:solidFill>
                  <a:latin typeface="Arialri"/>
                  <a:cs typeface="Arial"/>
                </a:rPr>
                <a:pPr algn="ctr"/>
                <a:t>HR - FY To Date</a:t>
              </a:fld>
              <a:endParaRPr lang="en-US" sz="2800" b="1">
                <a:latin typeface="Arial" pitchFamily="34" charset="0"/>
                <a:cs typeface="Arial" pitchFamily="34" charset="0"/>
              </a:endParaRPr>
            </a:p>
          </xdr:txBody>
        </xdr:sp>
      </xdr:grpSp>
      <xdr:grpSp>
        <xdr:nvGrpSpPr>
          <xdr:cNvPr id="1118" name="HR Traffic Light Widget #2"/>
          <xdr:cNvGrpSpPr/>
        </xdr:nvGrpSpPr>
        <xdr:grpSpPr>
          <a:xfrm>
            <a:off x="4603750" y="22237056"/>
            <a:ext cx="4248373" cy="3782923"/>
            <a:chOff x="206375" y="2075806"/>
            <a:chExt cx="4248373" cy="3782923"/>
          </a:xfrm>
        </xdr:grpSpPr>
        <xdr:sp macro="" textlink="">
          <xdr:nvSpPr>
            <xdr:cNvPr id="1159" name="Background Rectangle"/>
            <xdr:cNvSpPr/>
          </xdr:nvSpPr>
          <xdr:spPr bwMode="auto">
            <a:xfrm>
              <a:off x="206900" y="2075806"/>
              <a:ext cx="4247848" cy="3751537"/>
            </a:xfrm>
            <a:prstGeom prst="roundRect">
              <a:avLst>
                <a:gd name="adj" fmla="val 10723"/>
              </a:avLst>
            </a:prstGeom>
            <a:gradFill flip="none" rotWithShape="1">
              <a:gsLst>
                <a:gs pos="0">
                  <a:srgbClr val="FFFFFF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 scaled="0"/>
              <a:tileRect/>
            </a:gra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sp macro="" textlink="'My Configuration Page'!S65">
          <xdr:nvSpPr>
            <xdr:cNvPr id="1160" name="Light #3 Value"/>
            <xdr:cNvSpPr txBox="1"/>
          </xdr:nvSpPr>
          <xdr:spPr>
            <a:xfrm>
              <a:off x="3079281" y="5390729"/>
              <a:ext cx="987223" cy="468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3063F9AE-6AD4-40C7-8461-D8784C9CC686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1,4%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Q65">
          <xdr:nvSpPr>
            <xdr:cNvPr id="1161" name="Light #2 Value"/>
            <xdr:cNvSpPr txBox="1"/>
          </xdr:nvSpPr>
          <xdr:spPr>
            <a:xfrm>
              <a:off x="1587500" y="5390729"/>
              <a:ext cx="1476375" cy="468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E4E0140A-7D25-412B-95FE-B9552C27ED15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617,5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O65">
          <xdr:nvSpPr>
            <xdr:cNvPr id="1162" name="Light #1 Value"/>
            <xdr:cNvSpPr txBox="1"/>
          </xdr:nvSpPr>
          <xdr:spPr>
            <a:xfrm>
              <a:off x="523471" y="5390729"/>
              <a:ext cx="993316" cy="468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FA6E9168-98D5-4C25-B09F-20BA2A1BD768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8,7%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grpSp>
          <xdr:nvGrpSpPr>
            <xdr:cNvPr id="1163" name="Traffic Light #3"/>
            <xdr:cNvGrpSpPr/>
          </xdr:nvGrpSpPr>
          <xdr:grpSpPr>
            <a:xfrm>
              <a:off x="3144152" y="3230505"/>
              <a:ext cx="857043" cy="2178524"/>
              <a:chOff x="9409927" y="18878779"/>
              <a:chExt cx="867281" cy="2149621"/>
            </a:xfrm>
          </xdr:grpSpPr>
          <xdr:sp macro="" textlink="">
            <xdr:nvSpPr>
              <xdr:cNvPr id="1188" name="Background #2"/>
              <xdr:cNvSpPr/>
            </xdr:nvSpPr>
            <xdr:spPr>
              <a:xfrm>
                <a:off x="9409927" y="18883496"/>
                <a:ext cx="867281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189" name="Background #1"/>
              <xdr:cNvSpPr/>
            </xdr:nvSpPr>
            <xdr:spPr>
              <a:xfrm>
                <a:off x="9488257" y="18953571"/>
                <a:ext cx="722544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190" name="Red Light Off"/>
              <xdr:cNvSpPr txBox="1"/>
            </xdr:nvSpPr>
            <xdr:spPr>
              <a:xfrm>
                <a:off x="9479547" y="18878779"/>
                <a:ext cx="747352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191" name="Yellow Light Off"/>
              <xdr:cNvSpPr txBox="1"/>
            </xdr:nvSpPr>
            <xdr:spPr>
              <a:xfrm>
                <a:off x="9479547" y="19506752"/>
                <a:ext cx="747352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192" name="Green Light Off"/>
              <xdr:cNvSpPr txBox="1"/>
            </xdr:nvSpPr>
            <xdr:spPr>
              <a:xfrm>
                <a:off x="9479547" y="20134727"/>
                <a:ext cx="747352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193" name="Shading Filter Box"/>
              <xdr:cNvSpPr/>
            </xdr:nvSpPr>
            <xdr:spPr>
              <a:xfrm>
                <a:off x="9531764" y="19014888"/>
                <a:ext cx="642912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Q102">
            <xdr:nvSpPr>
              <xdr:cNvPr id="1194" name="Green Light On"/>
              <xdr:cNvSpPr txBox="1"/>
            </xdr:nvSpPr>
            <xdr:spPr>
              <a:xfrm>
                <a:off x="9479556" y="20134727"/>
                <a:ext cx="747352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21366710-D23C-4D1D-9851-3D927D19749E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Q101">
            <xdr:nvSpPr>
              <xdr:cNvPr id="1195" name="Yellow Light On"/>
              <xdr:cNvSpPr txBox="1"/>
            </xdr:nvSpPr>
            <xdr:spPr>
              <a:xfrm>
                <a:off x="9479556" y="19506752"/>
                <a:ext cx="747352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5B3F1385-19E1-4E72-9F13-774A098B2102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Q100">
            <xdr:nvSpPr>
              <xdr:cNvPr id="1196" name="Red Light On"/>
              <xdr:cNvSpPr txBox="1"/>
            </xdr:nvSpPr>
            <xdr:spPr>
              <a:xfrm>
                <a:off x="9479556" y="18878779"/>
                <a:ext cx="747352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A3499C04-15D3-4AFA-800A-5D443944A8F4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3333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3333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grpSp>
          <xdr:nvGrpSpPr>
            <xdr:cNvPr id="1164" name="Traffic Light #2"/>
            <xdr:cNvGrpSpPr/>
          </xdr:nvGrpSpPr>
          <xdr:grpSpPr>
            <a:xfrm>
              <a:off x="1870641" y="3230505"/>
              <a:ext cx="855926" cy="2178524"/>
              <a:chOff x="8437425" y="18878779"/>
              <a:chExt cx="866142" cy="2149621"/>
            </a:xfrm>
          </xdr:grpSpPr>
          <xdr:sp macro="" textlink="">
            <xdr:nvSpPr>
              <xdr:cNvPr id="1179" name="Background"/>
              <xdr:cNvSpPr/>
            </xdr:nvSpPr>
            <xdr:spPr>
              <a:xfrm>
                <a:off x="8437425" y="18883496"/>
                <a:ext cx="866142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180" name="Background"/>
              <xdr:cNvSpPr/>
            </xdr:nvSpPr>
            <xdr:spPr>
              <a:xfrm>
                <a:off x="8515755" y="18953571"/>
                <a:ext cx="721405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181" name="Red Light Off"/>
              <xdr:cNvSpPr txBox="1"/>
            </xdr:nvSpPr>
            <xdr:spPr>
              <a:xfrm>
                <a:off x="8507045" y="18878779"/>
                <a:ext cx="74621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182" name="Yellow Light Off"/>
              <xdr:cNvSpPr txBox="1"/>
            </xdr:nvSpPr>
            <xdr:spPr>
              <a:xfrm>
                <a:off x="8507045" y="19506752"/>
                <a:ext cx="74621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183" name="Green Light Off"/>
              <xdr:cNvSpPr txBox="1"/>
            </xdr:nvSpPr>
            <xdr:spPr>
              <a:xfrm>
                <a:off x="8507045" y="20134727"/>
                <a:ext cx="74621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184" name="Shading Filter Box"/>
              <xdr:cNvSpPr/>
            </xdr:nvSpPr>
            <xdr:spPr>
              <a:xfrm>
                <a:off x="8559262" y="19014888"/>
                <a:ext cx="641773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Q98">
            <xdr:nvSpPr>
              <xdr:cNvPr id="1185" name="Green Light On"/>
              <xdr:cNvSpPr txBox="1"/>
            </xdr:nvSpPr>
            <xdr:spPr>
              <a:xfrm>
                <a:off x="8507054" y="20134727"/>
                <a:ext cx="74621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989B34DC-C950-4C4D-BA8F-E0F38ECBD01E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Q97">
            <xdr:nvSpPr>
              <xdr:cNvPr id="1186" name="Yellow Light On"/>
              <xdr:cNvSpPr txBox="1"/>
            </xdr:nvSpPr>
            <xdr:spPr>
              <a:xfrm>
                <a:off x="8507054" y="19506752"/>
                <a:ext cx="74621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8966069C-028C-4298-AD50-D0BB628936E9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Q96">
            <xdr:nvSpPr>
              <xdr:cNvPr id="1187" name="Red Light On"/>
              <xdr:cNvSpPr txBox="1"/>
            </xdr:nvSpPr>
            <xdr:spPr>
              <a:xfrm>
                <a:off x="8507054" y="18878779"/>
                <a:ext cx="74621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4BAC2C8F-FD9E-4AA7-ABE4-EB82B9A19D4F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3333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3333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grpSp>
          <xdr:nvGrpSpPr>
            <xdr:cNvPr id="1165" name="Traffic Light #1"/>
            <xdr:cNvGrpSpPr/>
          </xdr:nvGrpSpPr>
          <xdr:grpSpPr>
            <a:xfrm>
              <a:off x="564346" y="3230505"/>
              <a:ext cx="863138" cy="2178524"/>
              <a:chOff x="7489893" y="18878779"/>
              <a:chExt cx="867283" cy="2149621"/>
            </a:xfrm>
          </xdr:grpSpPr>
          <xdr:sp macro="" textlink="">
            <xdr:nvSpPr>
              <xdr:cNvPr id="1170" name="Background Box 2"/>
              <xdr:cNvSpPr/>
            </xdr:nvSpPr>
            <xdr:spPr>
              <a:xfrm>
                <a:off x="7489893" y="18883496"/>
                <a:ext cx="867283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171" name="Baclground Box #2"/>
              <xdr:cNvSpPr/>
            </xdr:nvSpPr>
            <xdr:spPr>
              <a:xfrm>
                <a:off x="7568223" y="18953571"/>
                <a:ext cx="722546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172" name="Red Light Off"/>
              <xdr:cNvSpPr txBox="1"/>
            </xdr:nvSpPr>
            <xdr:spPr>
              <a:xfrm>
                <a:off x="7559512" y="18878779"/>
                <a:ext cx="74735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173" name="Yellow Light Off"/>
              <xdr:cNvSpPr txBox="1"/>
            </xdr:nvSpPr>
            <xdr:spPr>
              <a:xfrm>
                <a:off x="7559512" y="19506752"/>
                <a:ext cx="74735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174" name="Green Light Off"/>
              <xdr:cNvSpPr txBox="1"/>
            </xdr:nvSpPr>
            <xdr:spPr>
              <a:xfrm>
                <a:off x="7559512" y="20134727"/>
                <a:ext cx="74735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175" name="Shading Filter"/>
              <xdr:cNvSpPr/>
            </xdr:nvSpPr>
            <xdr:spPr>
              <a:xfrm>
                <a:off x="7611729" y="19014888"/>
                <a:ext cx="642914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Q94">
            <xdr:nvSpPr>
              <xdr:cNvPr id="1176" name="Green Light On"/>
              <xdr:cNvSpPr txBox="1"/>
            </xdr:nvSpPr>
            <xdr:spPr>
              <a:xfrm>
                <a:off x="7559521" y="20134727"/>
                <a:ext cx="74735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8E6D3194-AAEA-4F62-8C1C-75188026F553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Q93">
            <xdr:nvSpPr>
              <xdr:cNvPr id="1177" name="Yellow Light On"/>
              <xdr:cNvSpPr txBox="1"/>
            </xdr:nvSpPr>
            <xdr:spPr>
              <a:xfrm>
                <a:off x="7559521" y="19506752"/>
                <a:ext cx="74735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0A234CC2-F82D-4143-9E53-130E060DF15C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Q92">
            <xdr:nvSpPr>
              <xdr:cNvPr id="1178" name="Red Light On"/>
              <xdr:cNvSpPr txBox="1"/>
            </xdr:nvSpPr>
            <xdr:spPr>
              <a:xfrm>
                <a:off x="7559521" y="18878779"/>
                <a:ext cx="74735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DE90E837-93D6-4B00-99C7-632942D70C2A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3333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3333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sp macro="" textlink="">
          <xdr:nvSpPr>
            <xdr:cNvPr id="1166" name="Light #3 Title"/>
            <xdr:cNvSpPr txBox="1"/>
          </xdr:nvSpPr>
          <xdr:spPr>
            <a:xfrm>
              <a:off x="2952280" y="2676104"/>
              <a:ext cx="1206000" cy="720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% TURN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1167" name="Light #2 Title"/>
            <xdr:cNvSpPr txBox="1"/>
          </xdr:nvSpPr>
          <xdr:spPr>
            <a:xfrm>
              <a:off x="1587500" y="2676104"/>
              <a:ext cx="1476375" cy="720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# HEADS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1168" name="Light #1 Title"/>
            <xdr:cNvSpPr txBox="1"/>
          </xdr:nvSpPr>
          <xdr:spPr>
            <a:xfrm>
              <a:off x="364721" y="2676104"/>
              <a:ext cx="1302154" cy="720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% OT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O61">
          <xdr:nvSpPr>
            <xdr:cNvPr id="1169" name="Traffic Light Main Title Text"/>
            <xdr:cNvSpPr txBox="1"/>
          </xdr:nvSpPr>
          <xdr:spPr>
            <a:xfrm>
              <a:off x="206375" y="2283172"/>
              <a:ext cx="4222750" cy="46033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pPr algn="ctr"/>
              <a:fld id="{8871D5D8-E055-447D-990E-FB3867FE2E66}" type="TxLink">
                <a:rPr lang="en-US" sz="2800" b="1" i="0" u="none" strike="noStrike">
                  <a:solidFill>
                    <a:srgbClr val="000000"/>
                  </a:solidFill>
                  <a:latin typeface="Arialri"/>
                  <a:cs typeface="Arial"/>
                </a:rPr>
                <a:pPr algn="ctr"/>
                <a:t>HR - Month To Date</a:t>
              </a:fld>
              <a:endParaRPr lang="en-US" sz="2800" b="1">
                <a:latin typeface="Arial" pitchFamily="34" charset="0"/>
                <a:cs typeface="Arial" pitchFamily="34" charset="0"/>
              </a:endParaRPr>
            </a:p>
          </xdr:txBody>
        </xdr:sp>
      </xdr:grpSp>
      <xdr:grpSp>
        <xdr:nvGrpSpPr>
          <xdr:cNvPr id="1119" name="HR Traffic Light Widget #1"/>
          <xdr:cNvGrpSpPr/>
        </xdr:nvGrpSpPr>
        <xdr:grpSpPr>
          <a:xfrm>
            <a:off x="190501" y="22237056"/>
            <a:ext cx="4264247" cy="3782923"/>
            <a:chOff x="190501" y="2075806"/>
            <a:chExt cx="4264247" cy="3782923"/>
          </a:xfrm>
        </xdr:grpSpPr>
        <xdr:sp macro="" textlink="">
          <xdr:nvSpPr>
            <xdr:cNvPr id="1121" name="Background Rectangle"/>
            <xdr:cNvSpPr/>
          </xdr:nvSpPr>
          <xdr:spPr bwMode="auto">
            <a:xfrm>
              <a:off x="206900" y="2075806"/>
              <a:ext cx="4247848" cy="3751537"/>
            </a:xfrm>
            <a:prstGeom prst="roundRect">
              <a:avLst>
                <a:gd name="adj" fmla="val 10723"/>
              </a:avLst>
            </a:prstGeom>
            <a:gradFill flip="none" rotWithShape="1">
              <a:gsLst>
                <a:gs pos="0">
                  <a:srgbClr val="FFFFFF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 scaled="0"/>
              <a:tileRect/>
            </a:gra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sp macro="" textlink="'My Configuration Page'!I65">
          <xdr:nvSpPr>
            <xdr:cNvPr id="1122" name="Light #3 Value"/>
            <xdr:cNvSpPr txBox="1"/>
          </xdr:nvSpPr>
          <xdr:spPr>
            <a:xfrm>
              <a:off x="3079281" y="5390729"/>
              <a:ext cx="987223" cy="468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C1ED235F-CB83-4B92-AB2D-A700A52411CA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2,0%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G65">
          <xdr:nvSpPr>
            <xdr:cNvPr id="1123" name="Light #2 Value"/>
            <xdr:cNvSpPr txBox="1"/>
          </xdr:nvSpPr>
          <xdr:spPr>
            <a:xfrm>
              <a:off x="1587500" y="5390729"/>
              <a:ext cx="1476375" cy="468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51338267-3F1C-4789-8357-5BC808C0A601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618,0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E65">
          <xdr:nvSpPr>
            <xdr:cNvPr id="1124" name="Light #1 Value"/>
            <xdr:cNvSpPr txBox="1"/>
          </xdr:nvSpPr>
          <xdr:spPr>
            <a:xfrm>
              <a:off x="523471" y="5390729"/>
              <a:ext cx="993316" cy="468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EED8DAFB-70E8-4100-A22D-29D7B2983283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9,2%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grpSp>
          <xdr:nvGrpSpPr>
            <xdr:cNvPr id="1125" name="Traffic Light #3"/>
            <xdr:cNvGrpSpPr/>
          </xdr:nvGrpSpPr>
          <xdr:grpSpPr>
            <a:xfrm>
              <a:off x="3144152" y="3230505"/>
              <a:ext cx="857043" cy="2178524"/>
              <a:chOff x="9409927" y="18878779"/>
              <a:chExt cx="867281" cy="2149621"/>
            </a:xfrm>
          </xdr:grpSpPr>
          <xdr:sp macro="" textlink="">
            <xdr:nvSpPr>
              <xdr:cNvPr id="1150" name="Background #2"/>
              <xdr:cNvSpPr/>
            </xdr:nvSpPr>
            <xdr:spPr>
              <a:xfrm>
                <a:off x="9409927" y="18883496"/>
                <a:ext cx="867281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151" name="Background #1"/>
              <xdr:cNvSpPr/>
            </xdr:nvSpPr>
            <xdr:spPr>
              <a:xfrm>
                <a:off x="9488257" y="18953571"/>
                <a:ext cx="722544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152" name="Red Light Off"/>
              <xdr:cNvSpPr txBox="1"/>
            </xdr:nvSpPr>
            <xdr:spPr>
              <a:xfrm>
                <a:off x="9479547" y="18878779"/>
                <a:ext cx="747352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153" name="Yellow Light Off"/>
              <xdr:cNvSpPr txBox="1"/>
            </xdr:nvSpPr>
            <xdr:spPr>
              <a:xfrm>
                <a:off x="9479547" y="19506752"/>
                <a:ext cx="747352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154" name="Green Light Off"/>
              <xdr:cNvSpPr txBox="1"/>
            </xdr:nvSpPr>
            <xdr:spPr>
              <a:xfrm>
                <a:off x="9479547" y="20134727"/>
                <a:ext cx="747352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155" name="Shading Filter Box"/>
              <xdr:cNvSpPr/>
            </xdr:nvSpPr>
            <xdr:spPr>
              <a:xfrm>
                <a:off x="9531764" y="19014888"/>
                <a:ext cx="642912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G102">
            <xdr:nvSpPr>
              <xdr:cNvPr id="1156" name="Green Light On"/>
              <xdr:cNvSpPr txBox="1"/>
            </xdr:nvSpPr>
            <xdr:spPr>
              <a:xfrm>
                <a:off x="9479556" y="20134727"/>
                <a:ext cx="747352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E3C4938B-62DA-4898-863A-70A94D31DB64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G101">
            <xdr:nvSpPr>
              <xdr:cNvPr id="1157" name="Yellow Light On"/>
              <xdr:cNvSpPr txBox="1"/>
            </xdr:nvSpPr>
            <xdr:spPr>
              <a:xfrm>
                <a:off x="9479556" y="19506752"/>
                <a:ext cx="747352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E113BFBA-CC43-4D20-A3E1-BA732A786568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G100">
            <xdr:nvSpPr>
              <xdr:cNvPr id="1158" name="Red Light On"/>
              <xdr:cNvSpPr txBox="1"/>
            </xdr:nvSpPr>
            <xdr:spPr>
              <a:xfrm>
                <a:off x="9479556" y="18878779"/>
                <a:ext cx="747352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82140D3E-8490-4B80-A2D0-5FA9B70140A4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0000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0000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grpSp>
          <xdr:nvGrpSpPr>
            <xdr:cNvPr id="1126" name="Traffic Light #2"/>
            <xdr:cNvGrpSpPr/>
          </xdr:nvGrpSpPr>
          <xdr:grpSpPr>
            <a:xfrm>
              <a:off x="1870641" y="3230505"/>
              <a:ext cx="855926" cy="2178524"/>
              <a:chOff x="8437425" y="18878779"/>
              <a:chExt cx="866142" cy="2149621"/>
            </a:xfrm>
          </xdr:grpSpPr>
          <xdr:sp macro="" textlink="">
            <xdr:nvSpPr>
              <xdr:cNvPr id="1141" name="Background"/>
              <xdr:cNvSpPr/>
            </xdr:nvSpPr>
            <xdr:spPr>
              <a:xfrm>
                <a:off x="8437425" y="18883496"/>
                <a:ext cx="866142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142" name="Background"/>
              <xdr:cNvSpPr/>
            </xdr:nvSpPr>
            <xdr:spPr>
              <a:xfrm>
                <a:off x="8515755" y="18953571"/>
                <a:ext cx="721405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143" name="Red Light Off"/>
              <xdr:cNvSpPr txBox="1"/>
            </xdr:nvSpPr>
            <xdr:spPr>
              <a:xfrm>
                <a:off x="8507045" y="18878779"/>
                <a:ext cx="74621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144" name="Yellow Light Off"/>
              <xdr:cNvSpPr txBox="1"/>
            </xdr:nvSpPr>
            <xdr:spPr>
              <a:xfrm>
                <a:off x="8507045" y="19506752"/>
                <a:ext cx="74621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145" name="Green Light Off"/>
              <xdr:cNvSpPr txBox="1"/>
            </xdr:nvSpPr>
            <xdr:spPr>
              <a:xfrm>
                <a:off x="8507045" y="20134727"/>
                <a:ext cx="74621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146" name="Shading Filter Box"/>
              <xdr:cNvSpPr/>
            </xdr:nvSpPr>
            <xdr:spPr>
              <a:xfrm>
                <a:off x="8559262" y="19014888"/>
                <a:ext cx="641773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G98">
            <xdr:nvSpPr>
              <xdr:cNvPr id="1147" name="Green Light On"/>
              <xdr:cNvSpPr txBox="1"/>
            </xdr:nvSpPr>
            <xdr:spPr>
              <a:xfrm>
                <a:off x="8507054" y="20134727"/>
                <a:ext cx="74621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A988A403-9535-4728-8551-7DEB06F44B7E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G97">
            <xdr:nvSpPr>
              <xdr:cNvPr id="1148" name="Yellow Light On"/>
              <xdr:cNvSpPr txBox="1"/>
            </xdr:nvSpPr>
            <xdr:spPr>
              <a:xfrm>
                <a:off x="8507054" y="19506752"/>
                <a:ext cx="74621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80C6532B-FA56-4653-BDD6-56B0CADBD176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G96">
            <xdr:nvSpPr>
              <xdr:cNvPr id="1149" name="Red Light On"/>
              <xdr:cNvSpPr txBox="1"/>
            </xdr:nvSpPr>
            <xdr:spPr>
              <a:xfrm>
                <a:off x="8507054" y="18878779"/>
                <a:ext cx="74621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A7F42B3D-3B4A-40BB-ACE8-383B8148F742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0000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0000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grpSp>
          <xdr:nvGrpSpPr>
            <xdr:cNvPr id="1127" name="Traffic Light #1"/>
            <xdr:cNvGrpSpPr/>
          </xdr:nvGrpSpPr>
          <xdr:grpSpPr>
            <a:xfrm>
              <a:off x="564346" y="3230505"/>
              <a:ext cx="863138" cy="2178524"/>
              <a:chOff x="7489893" y="18878779"/>
              <a:chExt cx="867283" cy="2149621"/>
            </a:xfrm>
          </xdr:grpSpPr>
          <xdr:sp macro="" textlink="">
            <xdr:nvSpPr>
              <xdr:cNvPr id="1132" name="Background Box 2"/>
              <xdr:cNvSpPr/>
            </xdr:nvSpPr>
            <xdr:spPr>
              <a:xfrm>
                <a:off x="7489893" y="18883496"/>
                <a:ext cx="867283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133" name="Baclground Box #2"/>
              <xdr:cNvSpPr/>
            </xdr:nvSpPr>
            <xdr:spPr>
              <a:xfrm>
                <a:off x="7568223" y="18953571"/>
                <a:ext cx="722546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134" name="Red Light Off"/>
              <xdr:cNvSpPr txBox="1"/>
            </xdr:nvSpPr>
            <xdr:spPr>
              <a:xfrm>
                <a:off x="7559512" y="18878779"/>
                <a:ext cx="74735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135" name="Yellow Light Off"/>
              <xdr:cNvSpPr txBox="1"/>
            </xdr:nvSpPr>
            <xdr:spPr>
              <a:xfrm>
                <a:off x="7559512" y="19506752"/>
                <a:ext cx="74735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136" name="Green Light Off"/>
              <xdr:cNvSpPr txBox="1"/>
            </xdr:nvSpPr>
            <xdr:spPr>
              <a:xfrm>
                <a:off x="7559512" y="20134727"/>
                <a:ext cx="74735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137" name="Shading Filter"/>
              <xdr:cNvSpPr/>
            </xdr:nvSpPr>
            <xdr:spPr>
              <a:xfrm>
                <a:off x="7611729" y="19014888"/>
                <a:ext cx="642914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G94">
            <xdr:nvSpPr>
              <xdr:cNvPr id="1138" name="Green Light On"/>
              <xdr:cNvSpPr txBox="1"/>
            </xdr:nvSpPr>
            <xdr:spPr>
              <a:xfrm>
                <a:off x="7559521" y="20134727"/>
                <a:ext cx="74735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2F2900D5-74D4-4CDB-95C9-9520735B4413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G93">
            <xdr:nvSpPr>
              <xdr:cNvPr id="1139" name="Yellow Light On"/>
              <xdr:cNvSpPr txBox="1"/>
            </xdr:nvSpPr>
            <xdr:spPr>
              <a:xfrm>
                <a:off x="7559521" y="19506752"/>
                <a:ext cx="74735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C8F66416-554F-46A1-BA6D-E96882C0529F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G92">
            <xdr:nvSpPr>
              <xdr:cNvPr id="1140" name="Red Light On"/>
              <xdr:cNvSpPr txBox="1"/>
            </xdr:nvSpPr>
            <xdr:spPr>
              <a:xfrm>
                <a:off x="7559521" y="18878779"/>
                <a:ext cx="74735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5E583B5C-2B00-4FDE-8304-93C1B1B87C30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0000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0000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sp macro="" textlink="">
          <xdr:nvSpPr>
            <xdr:cNvPr id="1128" name="Light #3 Title"/>
            <xdr:cNvSpPr txBox="1"/>
          </xdr:nvSpPr>
          <xdr:spPr>
            <a:xfrm>
              <a:off x="2984030" y="2676104"/>
              <a:ext cx="1206000" cy="720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% TURN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1129" name="Light #2 Title"/>
            <xdr:cNvSpPr txBox="1"/>
          </xdr:nvSpPr>
          <xdr:spPr>
            <a:xfrm>
              <a:off x="1587500" y="2676104"/>
              <a:ext cx="1476375" cy="720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# HEADS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1130" name="Light #1 Title"/>
            <xdr:cNvSpPr txBox="1"/>
          </xdr:nvSpPr>
          <xdr:spPr>
            <a:xfrm>
              <a:off x="365125" y="2676104"/>
              <a:ext cx="1301750" cy="720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% OT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E61">
          <xdr:nvSpPr>
            <xdr:cNvPr id="1131" name="Traffic Light Main Title Text"/>
            <xdr:cNvSpPr txBox="1"/>
          </xdr:nvSpPr>
          <xdr:spPr>
            <a:xfrm>
              <a:off x="190501" y="2283172"/>
              <a:ext cx="4191000" cy="46033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pPr algn="ctr"/>
              <a:fld id="{AE2D7DED-80D1-40FC-9FC7-DCA0AD6C26BA}" type="TxLink">
                <a:rPr lang="en-US" sz="2800" b="1" i="0" u="none" strike="noStrike">
                  <a:solidFill>
                    <a:srgbClr val="000000"/>
                  </a:solidFill>
                  <a:latin typeface="Arialri"/>
                  <a:cs typeface="Arial"/>
                </a:rPr>
                <a:pPr algn="ctr"/>
                <a:t>HR - Week Prior</a:t>
              </a:fld>
              <a:endParaRPr lang="en-US" sz="2800" b="1">
                <a:latin typeface="Arial" pitchFamily="34" charset="0"/>
                <a:cs typeface="Arial" pitchFamily="34" charset="0"/>
              </a:endParaRPr>
            </a:p>
          </xdr:txBody>
        </xdr:sp>
      </xdr:grpSp>
    </xdr:grpSp>
    <xdr:clientData/>
  </xdr:twoCellAnchor>
  <xdr:twoCellAnchor>
    <xdr:from>
      <xdr:col>0</xdr:col>
      <xdr:colOff>95250</xdr:colOff>
      <xdr:row>103</xdr:row>
      <xdr:rowOff>34926</xdr:rowOff>
    </xdr:from>
    <xdr:to>
      <xdr:col>29</xdr:col>
      <xdr:colOff>333375</xdr:colOff>
      <xdr:row>133</xdr:row>
      <xdr:rowOff>47626</xdr:rowOff>
    </xdr:to>
    <xdr:grpSp>
      <xdr:nvGrpSpPr>
        <xdr:cNvPr id="1283" name="Materials Dashboard"/>
        <xdr:cNvGrpSpPr/>
      </xdr:nvGrpSpPr>
      <xdr:grpSpPr>
        <a:xfrm>
          <a:off x="95250" y="16290926"/>
          <a:ext cx="17732375" cy="4775200"/>
          <a:chOff x="95250" y="16386176"/>
          <a:chExt cx="17732375" cy="4775200"/>
        </a:xfrm>
      </xdr:grpSpPr>
      <xdr:sp macro="" textlink="">
        <xdr:nvSpPr>
          <xdr:cNvPr id="981" name="Materials Dashboard Background"/>
          <xdr:cNvSpPr/>
        </xdr:nvSpPr>
        <xdr:spPr bwMode="auto">
          <a:xfrm>
            <a:off x="95250" y="16386176"/>
            <a:ext cx="17732375" cy="4775200"/>
          </a:xfrm>
          <a:prstGeom prst="roundRect">
            <a:avLst>
              <a:gd name="adj" fmla="val 4860"/>
            </a:avLst>
          </a:prstGeom>
          <a:solidFill>
            <a:schemeClr val="accent1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grpSp>
        <xdr:nvGrpSpPr>
          <xdr:cNvPr id="982" name="Materials Trend Chart Widget"/>
          <xdr:cNvGrpSpPr/>
        </xdr:nvGrpSpPr>
        <xdr:grpSpPr>
          <a:xfrm>
            <a:off x="13397797" y="17186136"/>
            <a:ext cx="4247848" cy="3770079"/>
            <a:chOff x="13397797" y="2057261"/>
            <a:chExt cx="4247848" cy="3770079"/>
          </a:xfrm>
        </xdr:grpSpPr>
        <xdr:sp macro="" textlink="">
          <xdr:nvSpPr>
            <xdr:cNvPr id="1105" name="Trend Widget Background"/>
            <xdr:cNvSpPr/>
          </xdr:nvSpPr>
          <xdr:spPr bwMode="auto">
            <a:xfrm>
              <a:off x="13397797" y="2077520"/>
              <a:ext cx="4247848" cy="3749820"/>
            </a:xfrm>
            <a:prstGeom prst="roundRect">
              <a:avLst>
                <a:gd name="adj" fmla="val 10723"/>
              </a:avLst>
            </a:prstGeom>
            <a:gradFill flip="none" rotWithShape="1">
              <a:gsLst>
                <a:gs pos="0">
                  <a:srgbClr val="FFFFFF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 scaled="0"/>
              <a:tileRect/>
            </a:gra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graphicFrame macro="">
          <xdr:nvGraphicFramePr>
            <xdr:cNvPr id="1106" name="Trend Chart #3"/>
            <xdr:cNvGraphicFramePr/>
          </xdr:nvGraphicFramePr>
          <xdr:xfrm>
            <a:off x="14989968" y="4639468"/>
            <a:ext cx="2587625" cy="85328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7"/>
            </a:graphicData>
          </a:graphic>
        </xdr:graphicFrame>
        <xdr:graphicFrame macro="">
          <xdr:nvGraphicFramePr>
            <xdr:cNvPr id="1107" name="Trend Chart #2"/>
            <xdr:cNvGraphicFramePr/>
          </xdr:nvGraphicFramePr>
          <xdr:xfrm>
            <a:off x="14989968" y="3675062"/>
            <a:ext cx="2587625" cy="85328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8"/>
            </a:graphicData>
          </a:graphic>
        </xdr:graphicFrame>
        <xdr:graphicFrame macro="">
          <xdr:nvGraphicFramePr>
            <xdr:cNvPr id="1108" name="Trend Chart #1"/>
            <xdr:cNvGraphicFramePr/>
          </xdr:nvGraphicFramePr>
          <xdr:xfrm>
            <a:off x="14989968" y="2734469"/>
            <a:ext cx="2587625" cy="85328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9"/>
            </a:graphicData>
          </a:graphic>
        </xdr:graphicFrame>
        <xdr:sp macro="" textlink="">
          <xdr:nvSpPr>
            <xdr:cNvPr id="1109" name="Trend Chart Title #3"/>
            <xdr:cNvSpPr txBox="1"/>
          </xdr:nvSpPr>
          <xdr:spPr>
            <a:xfrm>
              <a:off x="13507328" y="4733098"/>
              <a:ext cx="1661236" cy="7150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l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# TBD</a:t>
              </a:r>
            </a:p>
          </xdr:txBody>
        </xdr:sp>
        <xdr:sp macro="" textlink="">
          <xdr:nvSpPr>
            <xdr:cNvPr id="1110" name="Trend Chart Title #2"/>
            <xdr:cNvSpPr txBox="1"/>
          </xdr:nvSpPr>
          <xdr:spPr>
            <a:xfrm>
              <a:off x="13507328" y="3768694"/>
              <a:ext cx="1661236" cy="7150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l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% ON TIME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1111" name="Trend Chart Title #1"/>
            <xdr:cNvSpPr txBox="1"/>
          </xdr:nvSpPr>
          <xdr:spPr>
            <a:xfrm>
              <a:off x="13507328" y="2804290"/>
              <a:ext cx="1661236" cy="7150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l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# EXPEDS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AI47">
          <xdr:nvSpPr>
            <xdr:cNvPr id="1112" name="Trend Widget Title Text"/>
            <xdr:cNvSpPr txBox="1"/>
          </xdr:nvSpPr>
          <xdr:spPr bwMode="auto">
            <a:xfrm>
              <a:off x="13446125" y="2057261"/>
              <a:ext cx="4095750" cy="72086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fld id="{B25993A8-65A2-4892-A3D6-761247EDEB20}" type="TxLink">
                <a:rPr lang="en-US" sz="2800" b="1" i="0" u="none" strike="noStrike">
                  <a:solidFill>
                    <a:srgbClr val="000000"/>
                  </a:solidFill>
                  <a:latin typeface="Arialri"/>
                  <a:cs typeface="Arial"/>
                </a:rPr>
                <a:pPr algn="ctr"/>
                <a:t>Materials - FYTD</a:t>
              </a:fld>
              <a:endParaRPr lang="en-US" sz="2800" b="1">
                <a:latin typeface="Arial" pitchFamily="34" charset="0"/>
                <a:cs typeface="Arial" pitchFamily="34" charset="0"/>
              </a:endParaRPr>
            </a:p>
          </xdr:txBody>
        </xdr:sp>
      </xdr:grpSp>
      <xdr:grpSp>
        <xdr:nvGrpSpPr>
          <xdr:cNvPr id="983" name="Materials Traffic Light Widget #3"/>
          <xdr:cNvGrpSpPr/>
        </xdr:nvGrpSpPr>
        <xdr:grpSpPr>
          <a:xfrm>
            <a:off x="9001650" y="17204681"/>
            <a:ext cx="4247848" cy="3782923"/>
            <a:chOff x="9057213" y="2178994"/>
            <a:chExt cx="4275629" cy="3965485"/>
          </a:xfrm>
        </xdr:grpSpPr>
        <xdr:sp macro="" textlink="">
          <xdr:nvSpPr>
            <xdr:cNvPr id="1067" name="Background Rectangle"/>
            <xdr:cNvSpPr/>
          </xdr:nvSpPr>
          <xdr:spPr bwMode="auto">
            <a:xfrm>
              <a:off x="9057213" y="2178994"/>
              <a:ext cx="4275629" cy="3932584"/>
            </a:xfrm>
            <a:prstGeom prst="roundRect">
              <a:avLst>
                <a:gd name="adj" fmla="val 10723"/>
              </a:avLst>
            </a:prstGeom>
            <a:gradFill flip="none" rotWithShape="1">
              <a:gsLst>
                <a:gs pos="0">
                  <a:srgbClr val="FFFFFF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 scaled="0"/>
              <a:tileRect/>
            </a:gra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sp macro="" textlink="'My Configuration Page'!AC51">
          <xdr:nvSpPr>
            <xdr:cNvPr id="1068" name="Light #3 Value"/>
            <xdr:cNvSpPr txBox="1"/>
          </xdr:nvSpPr>
          <xdr:spPr>
            <a:xfrm>
              <a:off x="11948379" y="5653894"/>
              <a:ext cx="993679" cy="49058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D6A5AEA1-6647-42BC-B460-B4E844A386E0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67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AA51">
          <xdr:nvSpPr>
            <xdr:cNvPr id="1069" name="Light #2 Value"/>
            <xdr:cNvSpPr txBox="1"/>
          </xdr:nvSpPr>
          <xdr:spPr>
            <a:xfrm>
              <a:off x="10446842" y="5653894"/>
              <a:ext cx="1486031" cy="49058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3FC6097A-9D3C-4587-A54C-46D2B889537E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62,0%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Y51">
          <xdr:nvSpPr>
            <xdr:cNvPr id="1070" name="Light #1 Value"/>
            <xdr:cNvSpPr txBox="1"/>
          </xdr:nvSpPr>
          <xdr:spPr>
            <a:xfrm>
              <a:off x="9375854" y="5653894"/>
              <a:ext cx="999812" cy="49058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79886B8C-692B-4264-86B8-1AA4DEAD118B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102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grpSp>
          <xdr:nvGrpSpPr>
            <xdr:cNvPr id="1071" name="Traffic Light #3"/>
            <xdr:cNvGrpSpPr/>
          </xdr:nvGrpSpPr>
          <xdr:grpSpPr>
            <a:xfrm>
              <a:off x="12013675" y="3389418"/>
              <a:ext cx="862648" cy="2283658"/>
              <a:chOff x="9409927" y="18878779"/>
              <a:chExt cx="867281" cy="2149621"/>
            </a:xfrm>
          </xdr:grpSpPr>
          <xdr:sp macro="" textlink="">
            <xdr:nvSpPr>
              <xdr:cNvPr id="1096" name="Background #2"/>
              <xdr:cNvSpPr/>
            </xdr:nvSpPr>
            <xdr:spPr>
              <a:xfrm>
                <a:off x="9409927" y="18883496"/>
                <a:ext cx="867281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097" name="Background #1"/>
              <xdr:cNvSpPr/>
            </xdr:nvSpPr>
            <xdr:spPr>
              <a:xfrm>
                <a:off x="9488257" y="18953571"/>
                <a:ext cx="722544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098" name="Red Light Off"/>
              <xdr:cNvSpPr txBox="1"/>
            </xdr:nvSpPr>
            <xdr:spPr>
              <a:xfrm>
                <a:off x="9479547" y="18878779"/>
                <a:ext cx="747352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099" name="Yellow Light Off"/>
              <xdr:cNvSpPr txBox="1"/>
            </xdr:nvSpPr>
            <xdr:spPr>
              <a:xfrm>
                <a:off x="9479547" y="19506752"/>
                <a:ext cx="747352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100" name="Green Light Off"/>
              <xdr:cNvSpPr txBox="1"/>
            </xdr:nvSpPr>
            <xdr:spPr>
              <a:xfrm>
                <a:off x="9479547" y="20134727"/>
                <a:ext cx="747352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101" name="Shading Filter Box"/>
              <xdr:cNvSpPr/>
            </xdr:nvSpPr>
            <xdr:spPr>
              <a:xfrm>
                <a:off x="9531764" y="19014888"/>
                <a:ext cx="642912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AA80">
            <xdr:nvSpPr>
              <xdr:cNvPr id="1102" name="Green Light On"/>
              <xdr:cNvSpPr txBox="1"/>
            </xdr:nvSpPr>
            <xdr:spPr>
              <a:xfrm>
                <a:off x="9479556" y="20134727"/>
                <a:ext cx="747352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AC17DDEB-D901-496D-9D23-0A06E0F144CB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AA79">
            <xdr:nvSpPr>
              <xdr:cNvPr id="1103" name="Yellow Light On"/>
              <xdr:cNvSpPr txBox="1"/>
            </xdr:nvSpPr>
            <xdr:spPr>
              <a:xfrm>
                <a:off x="9479556" y="19506752"/>
                <a:ext cx="747352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797A3AE8-43A5-468A-8018-77E443839CE0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AA78">
            <xdr:nvSpPr>
              <xdr:cNvPr id="1104" name="Red Light On"/>
              <xdr:cNvSpPr txBox="1"/>
            </xdr:nvSpPr>
            <xdr:spPr>
              <a:xfrm>
                <a:off x="9479556" y="18878779"/>
                <a:ext cx="747352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76EF1631-AAEF-4B04-998B-922F13493C1B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3333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3333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grpSp>
          <xdr:nvGrpSpPr>
            <xdr:cNvPr id="1072" name="Traffic Light #2"/>
            <xdr:cNvGrpSpPr/>
          </xdr:nvGrpSpPr>
          <xdr:grpSpPr>
            <a:xfrm>
              <a:off x="10731835" y="3389418"/>
              <a:ext cx="861524" cy="2283658"/>
              <a:chOff x="8437425" y="18878779"/>
              <a:chExt cx="866142" cy="2149621"/>
            </a:xfrm>
          </xdr:grpSpPr>
          <xdr:sp macro="" textlink="">
            <xdr:nvSpPr>
              <xdr:cNvPr id="1087" name="Background"/>
              <xdr:cNvSpPr/>
            </xdr:nvSpPr>
            <xdr:spPr>
              <a:xfrm>
                <a:off x="8437425" y="18883496"/>
                <a:ext cx="866142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088" name="Background"/>
              <xdr:cNvSpPr/>
            </xdr:nvSpPr>
            <xdr:spPr>
              <a:xfrm>
                <a:off x="8515755" y="18953571"/>
                <a:ext cx="721405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089" name="Red Light Off"/>
              <xdr:cNvSpPr txBox="1"/>
            </xdr:nvSpPr>
            <xdr:spPr>
              <a:xfrm>
                <a:off x="8507045" y="18878779"/>
                <a:ext cx="74621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090" name="Yellow Light Off"/>
              <xdr:cNvSpPr txBox="1"/>
            </xdr:nvSpPr>
            <xdr:spPr>
              <a:xfrm>
                <a:off x="8507045" y="19506752"/>
                <a:ext cx="74621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091" name="Green Light Off"/>
              <xdr:cNvSpPr txBox="1"/>
            </xdr:nvSpPr>
            <xdr:spPr>
              <a:xfrm>
                <a:off x="8507045" y="20134727"/>
                <a:ext cx="74621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092" name="Shading Filter Box"/>
              <xdr:cNvSpPr/>
            </xdr:nvSpPr>
            <xdr:spPr>
              <a:xfrm>
                <a:off x="8559262" y="19014888"/>
                <a:ext cx="641773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AA76">
            <xdr:nvSpPr>
              <xdr:cNvPr id="1093" name="Green Light On"/>
              <xdr:cNvSpPr txBox="1"/>
            </xdr:nvSpPr>
            <xdr:spPr>
              <a:xfrm>
                <a:off x="8507054" y="20134727"/>
                <a:ext cx="74621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FE532FA1-18E9-4B57-980A-41AFCB2B50E3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AA75">
            <xdr:nvSpPr>
              <xdr:cNvPr id="1094" name="Yellow Light On"/>
              <xdr:cNvSpPr txBox="1"/>
            </xdr:nvSpPr>
            <xdr:spPr>
              <a:xfrm>
                <a:off x="8507054" y="19506752"/>
                <a:ext cx="74621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C64F52F7-FF41-4B87-84DA-09BF84AD9656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AA74">
            <xdr:nvSpPr>
              <xdr:cNvPr id="1095" name="Red Light On"/>
              <xdr:cNvSpPr txBox="1"/>
            </xdr:nvSpPr>
            <xdr:spPr>
              <a:xfrm>
                <a:off x="8507054" y="18878779"/>
                <a:ext cx="74621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53E68BE7-365A-4B59-8E4D-7FF9A47A0B3C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3333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3333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grpSp>
          <xdr:nvGrpSpPr>
            <xdr:cNvPr id="1073" name="Traffic Light #1"/>
            <xdr:cNvGrpSpPr/>
          </xdr:nvGrpSpPr>
          <xdr:grpSpPr>
            <a:xfrm>
              <a:off x="9416997" y="3389418"/>
              <a:ext cx="868783" cy="2283658"/>
              <a:chOff x="7489893" y="18878779"/>
              <a:chExt cx="867283" cy="2149621"/>
            </a:xfrm>
          </xdr:grpSpPr>
          <xdr:sp macro="" textlink="">
            <xdr:nvSpPr>
              <xdr:cNvPr id="1078" name="Background Box 2"/>
              <xdr:cNvSpPr/>
            </xdr:nvSpPr>
            <xdr:spPr>
              <a:xfrm>
                <a:off x="7489893" y="18883496"/>
                <a:ext cx="867283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079" name="Baclground Box #2"/>
              <xdr:cNvSpPr/>
            </xdr:nvSpPr>
            <xdr:spPr>
              <a:xfrm>
                <a:off x="7568223" y="18953571"/>
                <a:ext cx="722546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080" name="Red Light Off"/>
              <xdr:cNvSpPr txBox="1"/>
            </xdr:nvSpPr>
            <xdr:spPr>
              <a:xfrm>
                <a:off x="7559512" y="18878779"/>
                <a:ext cx="74735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081" name="Yellow Light Off"/>
              <xdr:cNvSpPr txBox="1"/>
            </xdr:nvSpPr>
            <xdr:spPr>
              <a:xfrm>
                <a:off x="7559512" y="19506752"/>
                <a:ext cx="74735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082" name="Green Light Off"/>
              <xdr:cNvSpPr txBox="1"/>
            </xdr:nvSpPr>
            <xdr:spPr>
              <a:xfrm>
                <a:off x="7559512" y="20134727"/>
                <a:ext cx="74735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083" name="Shading Filter"/>
              <xdr:cNvSpPr/>
            </xdr:nvSpPr>
            <xdr:spPr>
              <a:xfrm>
                <a:off x="7611729" y="19014888"/>
                <a:ext cx="642914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AA72">
            <xdr:nvSpPr>
              <xdr:cNvPr id="1084" name="Green Light On"/>
              <xdr:cNvSpPr txBox="1"/>
            </xdr:nvSpPr>
            <xdr:spPr>
              <a:xfrm>
                <a:off x="7559521" y="20134727"/>
                <a:ext cx="74735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0C169E29-2C2B-4351-A261-8A0590C1606F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AA71">
            <xdr:nvSpPr>
              <xdr:cNvPr id="1085" name="Yellow Light On"/>
              <xdr:cNvSpPr txBox="1"/>
            </xdr:nvSpPr>
            <xdr:spPr>
              <a:xfrm>
                <a:off x="7559521" y="19506752"/>
                <a:ext cx="74735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39D1019A-98FA-4BE6-90AC-9EA907A111B3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AA70">
            <xdr:nvSpPr>
              <xdr:cNvPr id="1086" name="Red Light On"/>
              <xdr:cNvSpPr txBox="1"/>
            </xdr:nvSpPr>
            <xdr:spPr>
              <a:xfrm>
                <a:off x="7559521" y="18878779"/>
                <a:ext cx="74735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25C459BF-36D1-484A-BD1F-5D5044E92CD5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3333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3333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sp macro="" textlink="">
          <xdr:nvSpPr>
            <xdr:cNvPr id="1074" name="Light #3 Title"/>
            <xdr:cNvSpPr txBox="1"/>
          </xdr:nvSpPr>
          <xdr:spPr>
            <a:xfrm>
              <a:off x="11836527" y="2808262"/>
              <a:ext cx="1213887" cy="75474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TBD</a:t>
              </a:r>
            </a:p>
          </xdr:txBody>
        </xdr:sp>
        <xdr:sp macro="" textlink="">
          <xdr:nvSpPr>
            <xdr:cNvPr id="1075" name="Light #2 Title"/>
            <xdr:cNvSpPr txBox="1"/>
          </xdr:nvSpPr>
          <xdr:spPr>
            <a:xfrm>
              <a:off x="10446842" y="2808262"/>
              <a:ext cx="1486031" cy="75474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ON TIME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1076" name="Light #1 Title"/>
            <xdr:cNvSpPr txBox="1"/>
          </xdr:nvSpPr>
          <xdr:spPr>
            <a:xfrm>
              <a:off x="9184109" y="2808262"/>
              <a:ext cx="1342628" cy="75474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EXPEDS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Y47">
          <xdr:nvSpPr>
            <xdr:cNvPr id="1077" name="Traffic Light Main Title Text"/>
            <xdr:cNvSpPr txBox="1"/>
          </xdr:nvSpPr>
          <xdr:spPr>
            <a:xfrm>
              <a:off x="9104621" y="2396367"/>
              <a:ext cx="4186451" cy="4825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pPr algn="ctr"/>
              <a:fld id="{EB697C68-2D31-46AC-AA19-EE6B6F53C7B7}" type="TxLink">
                <a:rPr lang="en-US" sz="2800" b="1" i="0" u="none" strike="noStrike">
                  <a:solidFill>
                    <a:srgbClr val="000000"/>
                  </a:solidFill>
                  <a:latin typeface="Arialri"/>
                  <a:cs typeface="Arial"/>
                </a:rPr>
                <a:pPr algn="ctr"/>
                <a:t>Materials - FYTD</a:t>
              </a:fld>
              <a:endParaRPr lang="en-US" sz="2800" b="1">
                <a:latin typeface="Arial" pitchFamily="34" charset="0"/>
                <a:cs typeface="Arial" pitchFamily="34" charset="0"/>
              </a:endParaRPr>
            </a:p>
          </xdr:txBody>
        </xdr:sp>
      </xdr:grpSp>
      <xdr:grpSp>
        <xdr:nvGrpSpPr>
          <xdr:cNvPr id="984" name="Materials Traffic Light Widget #2"/>
          <xdr:cNvGrpSpPr/>
        </xdr:nvGrpSpPr>
        <xdr:grpSpPr>
          <a:xfrm>
            <a:off x="4603750" y="17204681"/>
            <a:ext cx="4248373" cy="3782923"/>
            <a:chOff x="206375" y="2075806"/>
            <a:chExt cx="4248373" cy="3782923"/>
          </a:xfrm>
        </xdr:grpSpPr>
        <xdr:sp macro="" textlink="">
          <xdr:nvSpPr>
            <xdr:cNvPr id="1029" name="Background Rectangle"/>
            <xdr:cNvSpPr/>
          </xdr:nvSpPr>
          <xdr:spPr bwMode="auto">
            <a:xfrm>
              <a:off x="206900" y="2075806"/>
              <a:ext cx="4247848" cy="3751537"/>
            </a:xfrm>
            <a:prstGeom prst="roundRect">
              <a:avLst>
                <a:gd name="adj" fmla="val 10723"/>
              </a:avLst>
            </a:prstGeom>
            <a:gradFill flip="none" rotWithShape="1">
              <a:gsLst>
                <a:gs pos="0">
                  <a:srgbClr val="FFFFFF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 scaled="0"/>
              <a:tileRect/>
            </a:gra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sp macro="" textlink="'My Configuration Page'!S51">
          <xdr:nvSpPr>
            <xdr:cNvPr id="1030" name="Light #3 Value"/>
            <xdr:cNvSpPr txBox="1"/>
          </xdr:nvSpPr>
          <xdr:spPr>
            <a:xfrm>
              <a:off x="3079281" y="5390729"/>
              <a:ext cx="987223" cy="468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F3DC0E17-483C-4B1E-BEB0-06BEDC6CDB82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67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Q51">
          <xdr:nvSpPr>
            <xdr:cNvPr id="1031" name="Light #2 Value"/>
            <xdr:cNvSpPr txBox="1"/>
          </xdr:nvSpPr>
          <xdr:spPr>
            <a:xfrm>
              <a:off x="1587500" y="5390729"/>
              <a:ext cx="1476375" cy="468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C60F37E8-B8F8-45E6-86FC-E1A0B3B5D06C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62,0%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O51">
          <xdr:nvSpPr>
            <xdr:cNvPr id="1032" name="Light #1 Value"/>
            <xdr:cNvSpPr txBox="1"/>
          </xdr:nvSpPr>
          <xdr:spPr>
            <a:xfrm>
              <a:off x="523471" y="5390729"/>
              <a:ext cx="993316" cy="468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BEA50344-1598-4807-83B8-B22DCC8A1C99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102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grpSp>
          <xdr:nvGrpSpPr>
            <xdr:cNvPr id="1033" name="Traffic Light #3"/>
            <xdr:cNvGrpSpPr/>
          </xdr:nvGrpSpPr>
          <xdr:grpSpPr>
            <a:xfrm>
              <a:off x="3144152" y="3230505"/>
              <a:ext cx="857043" cy="2178524"/>
              <a:chOff x="9409927" y="18878779"/>
              <a:chExt cx="867281" cy="2149621"/>
            </a:xfrm>
          </xdr:grpSpPr>
          <xdr:sp macro="" textlink="">
            <xdr:nvSpPr>
              <xdr:cNvPr id="1058" name="Background #2"/>
              <xdr:cNvSpPr/>
            </xdr:nvSpPr>
            <xdr:spPr>
              <a:xfrm>
                <a:off x="9409927" y="18883496"/>
                <a:ext cx="867281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059" name="Background #1"/>
              <xdr:cNvSpPr/>
            </xdr:nvSpPr>
            <xdr:spPr>
              <a:xfrm>
                <a:off x="9488257" y="18953571"/>
                <a:ext cx="722544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060" name="Red Light Off"/>
              <xdr:cNvSpPr txBox="1"/>
            </xdr:nvSpPr>
            <xdr:spPr>
              <a:xfrm>
                <a:off x="9479547" y="18878779"/>
                <a:ext cx="747352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061" name="Yellow Light Off"/>
              <xdr:cNvSpPr txBox="1"/>
            </xdr:nvSpPr>
            <xdr:spPr>
              <a:xfrm>
                <a:off x="9479547" y="19506752"/>
                <a:ext cx="747352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062" name="Green Light Off"/>
              <xdr:cNvSpPr txBox="1"/>
            </xdr:nvSpPr>
            <xdr:spPr>
              <a:xfrm>
                <a:off x="9479547" y="20134727"/>
                <a:ext cx="747352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063" name="Shading Filter Box"/>
              <xdr:cNvSpPr/>
            </xdr:nvSpPr>
            <xdr:spPr>
              <a:xfrm>
                <a:off x="9531764" y="19014888"/>
                <a:ext cx="642912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Q80">
            <xdr:nvSpPr>
              <xdr:cNvPr id="1064" name="Green Light On"/>
              <xdr:cNvSpPr txBox="1"/>
            </xdr:nvSpPr>
            <xdr:spPr>
              <a:xfrm>
                <a:off x="9479556" y="20134727"/>
                <a:ext cx="747352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93560F07-8F01-4407-B66B-6BAA33C9ADA6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Q79">
            <xdr:nvSpPr>
              <xdr:cNvPr id="1065" name="Yellow Light On"/>
              <xdr:cNvSpPr txBox="1"/>
            </xdr:nvSpPr>
            <xdr:spPr>
              <a:xfrm>
                <a:off x="9479556" y="19506752"/>
                <a:ext cx="747352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D8428B13-B44B-4BF3-82BF-D32F22F86DEF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Q78">
            <xdr:nvSpPr>
              <xdr:cNvPr id="1066" name="Red Light On"/>
              <xdr:cNvSpPr txBox="1"/>
            </xdr:nvSpPr>
            <xdr:spPr>
              <a:xfrm>
                <a:off x="9479556" y="18878779"/>
                <a:ext cx="747352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91BB5C7B-A2F7-4CC8-8F65-86F8EA44CC31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3333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3333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grpSp>
          <xdr:nvGrpSpPr>
            <xdr:cNvPr id="1034" name="Traffic Light #2"/>
            <xdr:cNvGrpSpPr/>
          </xdr:nvGrpSpPr>
          <xdr:grpSpPr>
            <a:xfrm>
              <a:off x="1870641" y="3230505"/>
              <a:ext cx="855926" cy="2178524"/>
              <a:chOff x="8437425" y="18878779"/>
              <a:chExt cx="866142" cy="2149621"/>
            </a:xfrm>
          </xdr:grpSpPr>
          <xdr:sp macro="" textlink="">
            <xdr:nvSpPr>
              <xdr:cNvPr id="1049" name="Background"/>
              <xdr:cNvSpPr/>
            </xdr:nvSpPr>
            <xdr:spPr>
              <a:xfrm>
                <a:off x="8437425" y="18883496"/>
                <a:ext cx="866142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050" name="Background"/>
              <xdr:cNvSpPr/>
            </xdr:nvSpPr>
            <xdr:spPr>
              <a:xfrm>
                <a:off x="8515755" y="18953571"/>
                <a:ext cx="721405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051" name="Red Light Off"/>
              <xdr:cNvSpPr txBox="1"/>
            </xdr:nvSpPr>
            <xdr:spPr>
              <a:xfrm>
                <a:off x="8507045" y="18878779"/>
                <a:ext cx="74621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052" name="Yellow Light Off"/>
              <xdr:cNvSpPr txBox="1"/>
            </xdr:nvSpPr>
            <xdr:spPr>
              <a:xfrm>
                <a:off x="8507045" y="19506752"/>
                <a:ext cx="74621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053" name="Green Light Off"/>
              <xdr:cNvSpPr txBox="1"/>
            </xdr:nvSpPr>
            <xdr:spPr>
              <a:xfrm>
                <a:off x="8507045" y="20134727"/>
                <a:ext cx="74621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054" name="Shading Filter Box"/>
              <xdr:cNvSpPr/>
            </xdr:nvSpPr>
            <xdr:spPr>
              <a:xfrm>
                <a:off x="8559262" y="19014888"/>
                <a:ext cx="641773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Q76">
            <xdr:nvSpPr>
              <xdr:cNvPr id="1055" name="Green Light On"/>
              <xdr:cNvSpPr txBox="1"/>
            </xdr:nvSpPr>
            <xdr:spPr>
              <a:xfrm>
                <a:off x="8507054" y="20134727"/>
                <a:ext cx="74621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66FE76ED-71E0-4B2D-9C3B-56AEEC4BF588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Q75">
            <xdr:nvSpPr>
              <xdr:cNvPr id="1056" name="Yellow Light On"/>
              <xdr:cNvSpPr txBox="1"/>
            </xdr:nvSpPr>
            <xdr:spPr>
              <a:xfrm>
                <a:off x="8507054" y="19506752"/>
                <a:ext cx="74621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AD0456B1-1C91-4B13-94C7-1C423D9328CE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Q74">
            <xdr:nvSpPr>
              <xdr:cNvPr id="1057" name="Red Light On"/>
              <xdr:cNvSpPr txBox="1"/>
            </xdr:nvSpPr>
            <xdr:spPr>
              <a:xfrm>
                <a:off x="8507054" y="18878779"/>
                <a:ext cx="74621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99F32FBC-9172-443C-93D8-3696409E3461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3333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3333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grpSp>
          <xdr:nvGrpSpPr>
            <xdr:cNvPr id="1035" name="Traffic Light #1"/>
            <xdr:cNvGrpSpPr/>
          </xdr:nvGrpSpPr>
          <xdr:grpSpPr>
            <a:xfrm>
              <a:off x="564346" y="3230505"/>
              <a:ext cx="863138" cy="2178524"/>
              <a:chOff x="7489893" y="18878779"/>
              <a:chExt cx="867283" cy="2149621"/>
            </a:xfrm>
          </xdr:grpSpPr>
          <xdr:sp macro="" textlink="">
            <xdr:nvSpPr>
              <xdr:cNvPr id="1040" name="Background Box 2"/>
              <xdr:cNvSpPr/>
            </xdr:nvSpPr>
            <xdr:spPr>
              <a:xfrm>
                <a:off x="7489893" y="18883496"/>
                <a:ext cx="867283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041" name="Baclground Box #2"/>
              <xdr:cNvSpPr/>
            </xdr:nvSpPr>
            <xdr:spPr>
              <a:xfrm>
                <a:off x="7568223" y="18953571"/>
                <a:ext cx="722546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042" name="Red Light Off"/>
              <xdr:cNvSpPr txBox="1"/>
            </xdr:nvSpPr>
            <xdr:spPr>
              <a:xfrm>
                <a:off x="7559512" y="18878779"/>
                <a:ext cx="74735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043" name="Yellow Light Off"/>
              <xdr:cNvSpPr txBox="1"/>
            </xdr:nvSpPr>
            <xdr:spPr>
              <a:xfrm>
                <a:off x="7559512" y="19506752"/>
                <a:ext cx="74735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044" name="Green Light Off"/>
              <xdr:cNvSpPr txBox="1"/>
            </xdr:nvSpPr>
            <xdr:spPr>
              <a:xfrm>
                <a:off x="7559512" y="20134727"/>
                <a:ext cx="74735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045" name="Shading Filter"/>
              <xdr:cNvSpPr/>
            </xdr:nvSpPr>
            <xdr:spPr>
              <a:xfrm>
                <a:off x="7611729" y="19014888"/>
                <a:ext cx="642914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Q72">
            <xdr:nvSpPr>
              <xdr:cNvPr id="1046" name="Green Light On"/>
              <xdr:cNvSpPr txBox="1"/>
            </xdr:nvSpPr>
            <xdr:spPr>
              <a:xfrm>
                <a:off x="7559521" y="20134727"/>
                <a:ext cx="74735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F85C2C34-AD18-47EA-826C-ED5A4C46C2F8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Q71">
            <xdr:nvSpPr>
              <xdr:cNvPr id="1047" name="Yellow Light On"/>
              <xdr:cNvSpPr txBox="1"/>
            </xdr:nvSpPr>
            <xdr:spPr>
              <a:xfrm>
                <a:off x="7559521" y="19506752"/>
                <a:ext cx="74735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76CA00BB-A02C-4963-8E10-1A5E470756CB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Q70">
            <xdr:nvSpPr>
              <xdr:cNvPr id="1048" name="Red Light On"/>
              <xdr:cNvSpPr txBox="1"/>
            </xdr:nvSpPr>
            <xdr:spPr>
              <a:xfrm>
                <a:off x="7559521" y="18878779"/>
                <a:ext cx="74735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6BD1E951-2D97-452E-9F13-C81B57A04F30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3333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3333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sp macro="" textlink="">
          <xdr:nvSpPr>
            <xdr:cNvPr id="1036" name="Light #3 Title"/>
            <xdr:cNvSpPr txBox="1"/>
          </xdr:nvSpPr>
          <xdr:spPr>
            <a:xfrm>
              <a:off x="2952280" y="2676104"/>
              <a:ext cx="1206000" cy="720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TBD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1037" name="Light #2 Title"/>
            <xdr:cNvSpPr txBox="1"/>
          </xdr:nvSpPr>
          <xdr:spPr>
            <a:xfrm>
              <a:off x="1587500" y="2676104"/>
              <a:ext cx="1476375" cy="720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ON TIME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1038" name="Light #1 Title"/>
            <xdr:cNvSpPr txBox="1"/>
          </xdr:nvSpPr>
          <xdr:spPr>
            <a:xfrm>
              <a:off x="348845" y="2676104"/>
              <a:ext cx="1318029" cy="720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EXPEDS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O47">
          <xdr:nvSpPr>
            <xdr:cNvPr id="1039" name="Traffic Light Main Title Text"/>
            <xdr:cNvSpPr txBox="1"/>
          </xdr:nvSpPr>
          <xdr:spPr>
            <a:xfrm>
              <a:off x="206375" y="2283172"/>
              <a:ext cx="4222750" cy="46033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pPr algn="ctr"/>
              <a:fld id="{EF8A2B7B-AA36-4A4B-A6C5-34CAB4A767FB}" type="TxLink">
                <a:rPr lang="en-US" sz="2800" b="1" i="0" u="none" strike="noStrike">
                  <a:solidFill>
                    <a:srgbClr val="000000"/>
                  </a:solidFill>
                  <a:latin typeface="Arialri"/>
                  <a:cs typeface="Arial"/>
                </a:rPr>
                <a:pPr algn="ctr"/>
                <a:t>Materials - MTD</a:t>
              </a:fld>
              <a:endParaRPr lang="en-US" sz="2800" b="1">
                <a:latin typeface="Arial" pitchFamily="34" charset="0"/>
                <a:cs typeface="Arial" pitchFamily="34" charset="0"/>
              </a:endParaRPr>
            </a:p>
          </xdr:txBody>
        </xdr:sp>
      </xdr:grpSp>
      <xdr:grpSp>
        <xdr:nvGrpSpPr>
          <xdr:cNvPr id="985" name="Materials Traffic Light Widget #1"/>
          <xdr:cNvGrpSpPr/>
        </xdr:nvGrpSpPr>
        <xdr:grpSpPr>
          <a:xfrm>
            <a:off x="206375" y="17204681"/>
            <a:ext cx="4248373" cy="3782923"/>
            <a:chOff x="206375" y="2075806"/>
            <a:chExt cx="4248373" cy="3782923"/>
          </a:xfrm>
        </xdr:grpSpPr>
        <xdr:sp macro="" textlink="">
          <xdr:nvSpPr>
            <xdr:cNvPr id="987" name="Background Rectangle"/>
            <xdr:cNvSpPr/>
          </xdr:nvSpPr>
          <xdr:spPr bwMode="auto">
            <a:xfrm>
              <a:off x="206900" y="2075806"/>
              <a:ext cx="4247848" cy="3751537"/>
            </a:xfrm>
            <a:prstGeom prst="roundRect">
              <a:avLst>
                <a:gd name="adj" fmla="val 10723"/>
              </a:avLst>
            </a:prstGeom>
            <a:gradFill flip="none" rotWithShape="1">
              <a:gsLst>
                <a:gs pos="0">
                  <a:srgbClr val="FFFFFF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 scaled="0"/>
              <a:tileRect/>
            </a:gra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sp macro="" textlink="'My Configuration Page'!I51">
          <xdr:nvSpPr>
            <xdr:cNvPr id="988" name="Light #3 Value"/>
            <xdr:cNvSpPr txBox="1"/>
          </xdr:nvSpPr>
          <xdr:spPr>
            <a:xfrm>
              <a:off x="3079281" y="5390729"/>
              <a:ext cx="987223" cy="468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7EBF6B4D-DF60-42EB-B2AA-C4437A6BDE3C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64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G51">
          <xdr:nvSpPr>
            <xdr:cNvPr id="989" name="Light #2 Value"/>
            <xdr:cNvSpPr txBox="1"/>
          </xdr:nvSpPr>
          <xdr:spPr>
            <a:xfrm>
              <a:off x="1587500" y="5390729"/>
              <a:ext cx="1476375" cy="468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E08246EB-13F4-4CDE-B133-011FB4DE5075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56,2%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E51">
          <xdr:nvSpPr>
            <xdr:cNvPr id="990" name="Light #1 Value"/>
            <xdr:cNvSpPr txBox="1"/>
          </xdr:nvSpPr>
          <xdr:spPr>
            <a:xfrm>
              <a:off x="523471" y="5390729"/>
              <a:ext cx="993316" cy="468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2BAD990F-4311-4F55-B1AE-05D4B8D907CD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64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grpSp>
          <xdr:nvGrpSpPr>
            <xdr:cNvPr id="991" name="Traffic Light #3"/>
            <xdr:cNvGrpSpPr/>
          </xdr:nvGrpSpPr>
          <xdr:grpSpPr>
            <a:xfrm>
              <a:off x="3144152" y="3230505"/>
              <a:ext cx="857043" cy="2178524"/>
              <a:chOff x="9409927" y="18878779"/>
              <a:chExt cx="867281" cy="2149621"/>
            </a:xfrm>
          </xdr:grpSpPr>
          <xdr:sp macro="" textlink="">
            <xdr:nvSpPr>
              <xdr:cNvPr id="1020" name="Background #2"/>
              <xdr:cNvSpPr/>
            </xdr:nvSpPr>
            <xdr:spPr>
              <a:xfrm>
                <a:off x="9409927" y="18883496"/>
                <a:ext cx="867281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021" name="Background #1"/>
              <xdr:cNvSpPr/>
            </xdr:nvSpPr>
            <xdr:spPr>
              <a:xfrm>
                <a:off x="9488257" y="18953571"/>
                <a:ext cx="722544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022" name="Red Light Off"/>
              <xdr:cNvSpPr txBox="1"/>
            </xdr:nvSpPr>
            <xdr:spPr>
              <a:xfrm>
                <a:off x="9479547" y="18878779"/>
                <a:ext cx="747352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023" name="Yellow Light Off"/>
              <xdr:cNvSpPr txBox="1"/>
            </xdr:nvSpPr>
            <xdr:spPr>
              <a:xfrm>
                <a:off x="9479547" y="19506752"/>
                <a:ext cx="747352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024" name="Green Light Off"/>
              <xdr:cNvSpPr txBox="1"/>
            </xdr:nvSpPr>
            <xdr:spPr>
              <a:xfrm>
                <a:off x="9479547" y="20134727"/>
                <a:ext cx="747352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025" name="Shading Filter Box"/>
              <xdr:cNvSpPr/>
            </xdr:nvSpPr>
            <xdr:spPr>
              <a:xfrm>
                <a:off x="9531764" y="19014888"/>
                <a:ext cx="642912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G80">
            <xdr:nvSpPr>
              <xdr:cNvPr id="1026" name="Green Light On"/>
              <xdr:cNvSpPr txBox="1"/>
            </xdr:nvSpPr>
            <xdr:spPr>
              <a:xfrm>
                <a:off x="9479556" y="20134727"/>
                <a:ext cx="747352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E6BEA8D1-11CD-46A6-BA7E-10AD9CD3D51B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G79">
            <xdr:nvSpPr>
              <xdr:cNvPr id="1027" name="Yellow Light On"/>
              <xdr:cNvSpPr txBox="1"/>
            </xdr:nvSpPr>
            <xdr:spPr>
              <a:xfrm>
                <a:off x="9479556" y="19506752"/>
                <a:ext cx="747352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BBF23CE3-B33A-4397-B9E4-3F119CFBFE4C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G78">
            <xdr:nvSpPr>
              <xdr:cNvPr id="1028" name="Red Light On"/>
              <xdr:cNvSpPr txBox="1"/>
            </xdr:nvSpPr>
            <xdr:spPr>
              <a:xfrm>
                <a:off x="9479556" y="18878779"/>
                <a:ext cx="747352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6E02A73E-FF4E-4D46-8544-C780A8059DE2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3333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3333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grpSp>
          <xdr:nvGrpSpPr>
            <xdr:cNvPr id="992" name="Traffic Light #2"/>
            <xdr:cNvGrpSpPr/>
          </xdr:nvGrpSpPr>
          <xdr:grpSpPr>
            <a:xfrm>
              <a:off x="1870641" y="3230505"/>
              <a:ext cx="855926" cy="2178524"/>
              <a:chOff x="8437425" y="18878779"/>
              <a:chExt cx="866142" cy="2149621"/>
            </a:xfrm>
          </xdr:grpSpPr>
          <xdr:sp macro="" textlink="">
            <xdr:nvSpPr>
              <xdr:cNvPr id="1007" name="Background"/>
              <xdr:cNvSpPr/>
            </xdr:nvSpPr>
            <xdr:spPr>
              <a:xfrm>
                <a:off x="8437425" y="18883496"/>
                <a:ext cx="866142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008" name="Background"/>
              <xdr:cNvSpPr/>
            </xdr:nvSpPr>
            <xdr:spPr>
              <a:xfrm>
                <a:off x="8515755" y="18953571"/>
                <a:ext cx="721405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009" name="Red Light Off"/>
              <xdr:cNvSpPr txBox="1"/>
            </xdr:nvSpPr>
            <xdr:spPr>
              <a:xfrm>
                <a:off x="8507045" y="18878779"/>
                <a:ext cx="74621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010" name="Yellow Light Off"/>
              <xdr:cNvSpPr txBox="1"/>
            </xdr:nvSpPr>
            <xdr:spPr>
              <a:xfrm>
                <a:off x="8507045" y="19506752"/>
                <a:ext cx="74621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011" name="Green Light Off"/>
              <xdr:cNvSpPr txBox="1"/>
            </xdr:nvSpPr>
            <xdr:spPr>
              <a:xfrm>
                <a:off x="8507045" y="20134727"/>
                <a:ext cx="74621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012" name="Shading Filter Box"/>
              <xdr:cNvSpPr/>
            </xdr:nvSpPr>
            <xdr:spPr>
              <a:xfrm>
                <a:off x="8559262" y="19014888"/>
                <a:ext cx="641773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G76">
            <xdr:nvSpPr>
              <xdr:cNvPr id="1013" name="Green Light On"/>
              <xdr:cNvSpPr txBox="1"/>
            </xdr:nvSpPr>
            <xdr:spPr>
              <a:xfrm>
                <a:off x="8507054" y="20134727"/>
                <a:ext cx="74621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E9D01AE1-6672-40AC-A50D-8FDFD2FBD0B8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G75">
            <xdr:nvSpPr>
              <xdr:cNvPr id="1014" name="Yellow Light On"/>
              <xdr:cNvSpPr txBox="1"/>
            </xdr:nvSpPr>
            <xdr:spPr>
              <a:xfrm>
                <a:off x="8507054" y="19506752"/>
                <a:ext cx="74621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2B65D147-2864-48C0-91AB-31ABDF052C20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G74">
            <xdr:nvSpPr>
              <xdr:cNvPr id="1015" name="Red Light On"/>
              <xdr:cNvSpPr txBox="1"/>
            </xdr:nvSpPr>
            <xdr:spPr>
              <a:xfrm>
                <a:off x="8507054" y="18878779"/>
                <a:ext cx="74621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F731E128-1EFF-4DB6-8104-D982B2D1C441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3333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3333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grpSp>
          <xdr:nvGrpSpPr>
            <xdr:cNvPr id="993" name="Traffic Light #1"/>
            <xdr:cNvGrpSpPr/>
          </xdr:nvGrpSpPr>
          <xdr:grpSpPr>
            <a:xfrm>
              <a:off x="564346" y="3230505"/>
              <a:ext cx="863138" cy="2178524"/>
              <a:chOff x="7489893" y="18878779"/>
              <a:chExt cx="867283" cy="2149621"/>
            </a:xfrm>
          </xdr:grpSpPr>
          <xdr:sp macro="" textlink="">
            <xdr:nvSpPr>
              <xdr:cNvPr id="998" name="Background Box 2"/>
              <xdr:cNvSpPr/>
            </xdr:nvSpPr>
            <xdr:spPr>
              <a:xfrm>
                <a:off x="7489893" y="18883496"/>
                <a:ext cx="867283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999" name="Baclground Box #2"/>
              <xdr:cNvSpPr/>
            </xdr:nvSpPr>
            <xdr:spPr>
              <a:xfrm>
                <a:off x="7568223" y="18953571"/>
                <a:ext cx="722546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1000" name="Red Light Off"/>
              <xdr:cNvSpPr txBox="1"/>
            </xdr:nvSpPr>
            <xdr:spPr>
              <a:xfrm>
                <a:off x="7559512" y="18878779"/>
                <a:ext cx="74735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001" name="Yellow Light Off"/>
              <xdr:cNvSpPr txBox="1"/>
            </xdr:nvSpPr>
            <xdr:spPr>
              <a:xfrm>
                <a:off x="7559512" y="19506752"/>
                <a:ext cx="74735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002" name="Green Light Off"/>
              <xdr:cNvSpPr txBox="1"/>
            </xdr:nvSpPr>
            <xdr:spPr>
              <a:xfrm>
                <a:off x="7559512" y="20134727"/>
                <a:ext cx="74735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1003" name="Shading Filter"/>
              <xdr:cNvSpPr/>
            </xdr:nvSpPr>
            <xdr:spPr>
              <a:xfrm>
                <a:off x="7611729" y="19014888"/>
                <a:ext cx="642914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G72">
            <xdr:nvSpPr>
              <xdr:cNvPr id="1004" name="Green Light On"/>
              <xdr:cNvSpPr txBox="1"/>
            </xdr:nvSpPr>
            <xdr:spPr>
              <a:xfrm>
                <a:off x="7559521" y="20134727"/>
                <a:ext cx="74735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494E242A-5F50-469B-913C-DA5279E2E137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G71">
            <xdr:nvSpPr>
              <xdr:cNvPr id="1005" name="Yellow Light On"/>
              <xdr:cNvSpPr txBox="1"/>
            </xdr:nvSpPr>
            <xdr:spPr>
              <a:xfrm>
                <a:off x="7559521" y="19506752"/>
                <a:ext cx="74735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7C13D815-0C1A-449D-A7ED-CE496DE74AFE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G70">
            <xdr:nvSpPr>
              <xdr:cNvPr id="1006" name="Red Light On"/>
              <xdr:cNvSpPr txBox="1"/>
            </xdr:nvSpPr>
            <xdr:spPr>
              <a:xfrm>
                <a:off x="7559521" y="18878779"/>
                <a:ext cx="74735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1A2C14A5-A69D-4063-B8FD-5AC5493396A1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3333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3333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sp macro="" textlink="">
          <xdr:nvSpPr>
            <xdr:cNvPr id="994" name="Light #3 Title"/>
            <xdr:cNvSpPr txBox="1"/>
          </xdr:nvSpPr>
          <xdr:spPr>
            <a:xfrm>
              <a:off x="2984030" y="2676104"/>
              <a:ext cx="1206000" cy="720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TBD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995" name="Light #2 Title"/>
            <xdr:cNvSpPr txBox="1"/>
          </xdr:nvSpPr>
          <xdr:spPr>
            <a:xfrm>
              <a:off x="1587500" y="2676104"/>
              <a:ext cx="1476375" cy="720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ON TIME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996" name="Light #1 Title"/>
            <xdr:cNvSpPr txBox="1"/>
          </xdr:nvSpPr>
          <xdr:spPr>
            <a:xfrm>
              <a:off x="349249" y="2676104"/>
              <a:ext cx="1317625" cy="720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EXPEDS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E47">
          <xdr:nvSpPr>
            <xdr:cNvPr id="997" name="Traffic Light Main Title Text"/>
            <xdr:cNvSpPr txBox="1"/>
          </xdr:nvSpPr>
          <xdr:spPr>
            <a:xfrm>
              <a:off x="206375" y="2283172"/>
              <a:ext cx="4222750" cy="46033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pPr algn="ctr"/>
              <a:fld id="{1B45D286-4F1A-4C85-9334-EA9AEAE37465}" type="TxLink">
                <a:rPr lang="en-US" sz="2800" b="1" i="0" u="none" strike="noStrike">
                  <a:solidFill>
                    <a:srgbClr val="000000"/>
                  </a:solidFill>
                  <a:latin typeface="Arialri"/>
                  <a:cs typeface="Arial"/>
                </a:rPr>
                <a:pPr algn="ctr"/>
                <a:t>Materials - Week Prior</a:t>
              </a:fld>
              <a:endParaRPr lang="en-US" sz="2800" b="1">
                <a:latin typeface="Arial" pitchFamily="34" charset="0"/>
                <a:cs typeface="Arial" pitchFamily="34" charset="0"/>
              </a:endParaRPr>
            </a:p>
          </xdr:txBody>
        </xdr:sp>
      </xdr:grpSp>
    </xdr:grpSp>
    <xdr:clientData/>
  </xdr:twoCellAnchor>
  <xdr:twoCellAnchor>
    <xdr:from>
      <xdr:col>0</xdr:col>
      <xdr:colOff>95250</xdr:colOff>
      <xdr:row>71</xdr:row>
      <xdr:rowOff>19051</xdr:rowOff>
    </xdr:from>
    <xdr:to>
      <xdr:col>29</xdr:col>
      <xdr:colOff>333375</xdr:colOff>
      <xdr:row>101</xdr:row>
      <xdr:rowOff>31751</xdr:rowOff>
    </xdr:to>
    <xdr:grpSp>
      <xdr:nvGrpSpPr>
        <xdr:cNvPr id="979" name="Finance Dashboard"/>
        <xdr:cNvGrpSpPr/>
      </xdr:nvGrpSpPr>
      <xdr:grpSpPr>
        <a:xfrm>
          <a:off x="95250" y="11290301"/>
          <a:ext cx="17732375" cy="4775200"/>
          <a:chOff x="95250" y="11290301"/>
          <a:chExt cx="17732375" cy="4775200"/>
        </a:xfrm>
      </xdr:grpSpPr>
      <xdr:sp macro="" textlink="">
        <xdr:nvSpPr>
          <xdr:cNvPr id="1775" name="Finance Dashboard Background"/>
          <xdr:cNvSpPr/>
        </xdr:nvSpPr>
        <xdr:spPr bwMode="auto">
          <a:xfrm>
            <a:off x="95250" y="11290301"/>
            <a:ext cx="17732375" cy="4775200"/>
          </a:xfrm>
          <a:prstGeom prst="roundRect">
            <a:avLst>
              <a:gd name="adj" fmla="val 4860"/>
            </a:avLst>
          </a:prstGeom>
          <a:solidFill>
            <a:schemeClr val="accent1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grpSp>
        <xdr:nvGrpSpPr>
          <xdr:cNvPr id="969" name="Finance Trend Chart Widget"/>
          <xdr:cNvGrpSpPr/>
        </xdr:nvGrpSpPr>
        <xdr:grpSpPr>
          <a:xfrm>
            <a:off x="13397797" y="12058511"/>
            <a:ext cx="4247848" cy="3770079"/>
            <a:chOff x="13397797" y="2057261"/>
            <a:chExt cx="4247848" cy="3770079"/>
          </a:xfrm>
        </xdr:grpSpPr>
        <xdr:sp macro="" textlink="">
          <xdr:nvSpPr>
            <xdr:cNvPr id="970" name="Trend Widget Background"/>
            <xdr:cNvSpPr/>
          </xdr:nvSpPr>
          <xdr:spPr bwMode="auto">
            <a:xfrm>
              <a:off x="13397797" y="2077520"/>
              <a:ext cx="4247848" cy="3749820"/>
            </a:xfrm>
            <a:prstGeom prst="roundRect">
              <a:avLst>
                <a:gd name="adj" fmla="val 10723"/>
              </a:avLst>
            </a:prstGeom>
            <a:gradFill flip="none" rotWithShape="1">
              <a:gsLst>
                <a:gs pos="0">
                  <a:srgbClr val="FFFFFF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 scaled="0"/>
              <a:tileRect/>
            </a:gra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graphicFrame macro="">
          <xdr:nvGraphicFramePr>
            <xdr:cNvPr id="971" name="Trend Chart #3"/>
            <xdr:cNvGraphicFramePr/>
          </xdr:nvGraphicFramePr>
          <xdr:xfrm>
            <a:off x="14989968" y="4639468"/>
            <a:ext cx="2587625" cy="85328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0"/>
            </a:graphicData>
          </a:graphic>
        </xdr:graphicFrame>
        <xdr:graphicFrame macro="">
          <xdr:nvGraphicFramePr>
            <xdr:cNvPr id="972" name="Trend Chart #2"/>
            <xdr:cNvGraphicFramePr/>
          </xdr:nvGraphicFramePr>
          <xdr:xfrm>
            <a:off x="14989968" y="3675062"/>
            <a:ext cx="2587625" cy="85328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1"/>
            </a:graphicData>
          </a:graphic>
        </xdr:graphicFrame>
        <xdr:graphicFrame macro="">
          <xdr:nvGraphicFramePr>
            <xdr:cNvPr id="973" name="Trend Chart #1"/>
            <xdr:cNvGraphicFramePr/>
          </xdr:nvGraphicFramePr>
          <xdr:xfrm>
            <a:off x="14989968" y="2734469"/>
            <a:ext cx="2587625" cy="85328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2"/>
            </a:graphicData>
          </a:graphic>
        </xdr:graphicFrame>
        <xdr:sp macro="" textlink="">
          <xdr:nvSpPr>
            <xdr:cNvPr id="974" name="Trend Chart Title #3"/>
            <xdr:cNvSpPr txBox="1"/>
          </xdr:nvSpPr>
          <xdr:spPr>
            <a:xfrm>
              <a:off x="13539078" y="4733098"/>
              <a:ext cx="1661236" cy="7150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l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PROFIT</a:t>
              </a:r>
            </a:p>
          </xdr:txBody>
        </xdr:sp>
        <xdr:sp macro="" textlink="">
          <xdr:nvSpPr>
            <xdr:cNvPr id="975" name="Trend Chart Title #2"/>
            <xdr:cNvSpPr txBox="1"/>
          </xdr:nvSpPr>
          <xdr:spPr>
            <a:xfrm>
              <a:off x="13539078" y="3768694"/>
              <a:ext cx="1661236" cy="7150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l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INCOME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976" name="Trend Chart Title #1"/>
            <xdr:cNvSpPr txBox="1"/>
          </xdr:nvSpPr>
          <xdr:spPr>
            <a:xfrm>
              <a:off x="13539078" y="2804290"/>
              <a:ext cx="1661236" cy="7150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l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EXPENSE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AI33">
          <xdr:nvSpPr>
            <xdr:cNvPr id="977" name="Trend Widget Title Text"/>
            <xdr:cNvSpPr txBox="1"/>
          </xdr:nvSpPr>
          <xdr:spPr bwMode="auto">
            <a:xfrm>
              <a:off x="13477875" y="2057261"/>
              <a:ext cx="4095750" cy="72086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fld id="{E5988EFA-D584-4A1F-BDC3-A7D5D1D70CDD}" type="TxLink">
                <a:rPr lang="en-US" sz="2800" b="1" i="0" u="none" strike="noStrike">
                  <a:solidFill>
                    <a:srgbClr val="000000"/>
                  </a:solidFill>
                  <a:latin typeface="Arialri"/>
                  <a:cs typeface="Arial"/>
                </a:rPr>
                <a:pPr algn="ctr"/>
                <a:t>Profit - FY To Date</a:t>
              </a:fld>
              <a:endParaRPr lang="en-US" sz="2800" b="1">
                <a:latin typeface="Arial" pitchFamily="34" charset="0"/>
                <a:cs typeface="Arial" pitchFamily="34" charset="0"/>
              </a:endParaRPr>
            </a:p>
          </xdr:txBody>
        </xdr:sp>
      </xdr:grpSp>
      <xdr:grpSp>
        <xdr:nvGrpSpPr>
          <xdr:cNvPr id="2256" name="Finance Dial Widget #3"/>
          <xdr:cNvGrpSpPr/>
        </xdr:nvGrpSpPr>
        <xdr:grpSpPr>
          <a:xfrm>
            <a:off x="9017000" y="12096750"/>
            <a:ext cx="4248000" cy="3744000"/>
            <a:chOff x="7105916" y="1209913"/>
            <a:chExt cx="4224215" cy="3783803"/>
          </a:xfrm>
        </xdr:grpSpPr>
        <xdr:sp macro="" textlink="">
          <xdr:nvSpPr>
            <xdr:cNvPr id="2257" name="Light Linear Dial Background Rectangle"/>
            <xdr:cNvSpPr/>
          </xdr:nvSpPr>
          <xdr:spPr bwMode="auto">
            <a:xfrm>
              <a:off x="7105916" y="1209913"/>
              <a:ext cx="4224215" cy="3783803"/>
            </a:xfrm>
            <a:prstGeom prst="roundRect">
              <a:avLst>
                <a:gd name="adj" fmla="val 10723"/>
              </a:avLst>
            </a:prstGeom>
            <a:gradFill flip="none" rotWithShape="1">
              <a:gsLst>
                <a:gs pos="0">
                  <a:srgbClr val="FFFFFF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 scaled="0"/>
              <a:tileRect/>
            </a:gra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grpSp>
          <xdr:nvGrpSpPr>
            <xdr:cNvPr id="2258" name="Linear Dial Scale Coloured Panels"/>
            <xdr:cNvGrpSpPr>
              <a:grpSpLocks/>
            </xdr:cNvGrpSpPr>
          </xdr:nvGrpSpPr>
          <xdr:grpSpPr bwMode="auto">
            <a:xfrm>
              <a:off x="7364743" y="2273914"/>
              <a:ext cx="3656481" cy="1796956"/>
              <a:chOff x="193063" y="1155645"/>
              <a:chExt cx="3658893" cy="1807321"/>
            </a:xfrm>
          </xdr:grpSpPr>
          <xdr:sp macro="" textlink="">
            <xdr:nvSpPr>
              <xdr:cNvPr id="2271" name="Dial Panel #5"/>
              <xdr:cNvSpPr>
                <a:spLocks/>
              </xdr:cNvSpPr>
            </xdr:nvSpPr>
            <xdr:spPr bwMode="auto">
              <a:xfrm>
                <a:off x="3024822" y="1944261"/>
                <a:ext cx="827134" cy="1018705"/>
              </a:xfrm>
              <a:custGeom>
                <a:avLst/>
                <a:gdLst>
                  <a:gd name="T0" fmla="*/ 2147483647 w 1838"/>
                  <a:gd name="T1" fmla="*/ 2147483647 h 2258"/>
                  <a:gd name="T2" fmla="*/ 2147483647 w 1838"/>
                  <a:gd name="T3" fmla="*/ 2147483647 h 2258"/>
                  <a:gd name="T4" fmla="*/ 2147483647 w 1838"/>
                  <a:gd name="T5" fmla="*/ 2147483647 h 2258"/>
                  <a:gd name="T6" fmla="*/ 2147483647 w 1838"/>
                  <a:gd name="T7" fmla="*/ 2147483647 h 2258"/>
                  <a:gd name="T8" fmla="*/ 2147483647 w 1838"/>
                  <a:gd name="T9" fmla="*/ 2147483647 h 2258"/>
                  <a:gd name="T10" fmla="*/ 2147483647 w 1838"/>
                  <a:gd name="T11" fmla="*/ 2147483647 h 2258"/>
                  <a:gd name="T12" fmla="*/ 2147483647 w 1838"/>
                  <a:gd name="T13" fmla="*/ 2147483647 h 2258"/>
                  <a:gd name="T14" fmla="*/ 2147483647 w 1838"/>
                  <a:gd name="T15" fmla="*/ 2147483647 h 2258"/>
                  <a:gd name="T16" fmla="*/ 2147483647 w 1838"/>
                  <a:gd name="T17" fmla="*/ 2147483647 h 2258"/>
                  <a:gd name="T18" fmla="*/ 2147483647 w 1838"/>
                  <a:gd name="T19" fmla="*/ 2147483647 h 2258"/>
                  <a:gd name="T20" fmla="*/ 2147483647 w 1838"/>
                  <a:gd name="T21" fmla="*/ 2147483647 h 2258"/>
                  <a:gd name="T22" fmla="*/ 2147483647 w 1838"/>
                  <a:gd name="T23" fmla="*/ 2147483647 h 2258"/>
                  <a:gd name="T24" fmla="*/ 2147483647 w 1838"/>
                  <a:gd name="T25" fmla="*/ 2147483647 h 2258"/>
                  <a:gd name="T26" fmla="*/ 2147483647 w 1838"/>
                  <a:gd name="T27" fmla="*/ 2147483647 h 2258"/>
                  <a:gd name="T28" fmla="*/ 2147483647 w 1838"/>
                  <a:gd name="T29" fmla="*/ 2147483647 h 2258"/>
                  <a:gd name="T30" fmla="*/ 2147483647 w 1838"/>
                  <a:gd name="T31" fmla="*/ 2147483647 h 2258"/>
                  <a:gd name="T32" fmla="*/ 2147483647 w 1838"/>
                  <a:gd name="T33" fmla="*/ 2147483647 h 2258"/>
                  <a:gd name="T34" fmla="*/ 2147483647 w 1838"/>
                  <a:gd name="T35" fmla="*/ 2147483647 h 2258"/>
                  <a:gd name="T36" fmla="*/ 2147483647 w 1838"/>
                  <a:gd name="T37" fmla="*/ 2147483647 h 2258"/>
                  <a:gd name="T38" fmla="*/ 2147483647 w 1838"/>
                  <a:gd name="T39" fmla="*/ 2147483647 h 2258"/>
                  <a:gd name="T40" fmla="*/ 2147483647 w 1838"/>
                  <a:gd name="T41" fmla="*/ 2147483647 h 2258"/>
                  <a:gd name="T42" fmla="*/ 2147483647 w 1838"/>
                  <a:gd name="T43" fmla="*/ 2147483647 h 2258"/>
                  <a:gd name="T44" fmla="*/ 2147483647 w 1838"/>
                  <a:gd name="T45" fmla="*/ 2147483647 h 2258"/>
                  <a:gd name="T46" fmla="*/ 2147483647 w 1838"/>
                  <a:gd name="T47" fmla="*/ 2147483647 h 2258"/>
                  <a:gd name="T48" fmla="*/ 2147483647 w 1838"/>
                  <a:gd name="T49" fmla="*/ 2147483647 h 2258"/>
                  <a:gd name="T50" fmla="*/ 2147483647 w 1838"/>
                  <a:gd name="T51" fmla="*/ 2147483647 h 2258"/>
                  <a:gd name="T52" fmla="*/ 2147483647 w 1838"/>
                  <a:gd name="T53" fmla="*/ 2147483647 h 2258"/>
                  <a:gd name="T54" fmla="*/ 2147483647 w 1838"/>
                  <a:gd name="T55" fmla="*/ 2147483647 h 2258"/>
                  <a:gd name="T56" fmla="*/ 2147483647 w 1838"/>
                  <a:gd name="T57" fmla="*/ 2147483647 h 2258"/>
                  <a:gd name="T58" fmla="*/ 2147483647 w 1838"/>
                  <a:gd name="T59" fmla="*/ 2147483647 h 2258"/>
                  <a:gd name="T60" fmla="*/ 2147483647 w 1838"/>
                  <a:gd name="T61" fmla="*/ 2147483647 h 2258"/>
                  <a:gd name="T62" fmla="*/ 2147483647 w 1838"/>
                  <a:gd name="T63" fmla="*/ 2147483647 h 2258"/>
                  <a:gd name="T64" fmla="*/ 2147483647 w 1838"/>
                  <a:gd name="T65" fmla="*/ 2147483647 h 2258"/>
                  <a:gd name="T66" fmla="*/ 2147483647 w 1838"/>
                  <a:gd name="T67" fmla="*/ 2147483647 h 2258"/>
                  <a:gd name="T68" fmla="*/ 2147483647 w 1838"/>
                  <a:gd name="T69" fmla="*/ 2147483647 h 2258"/>
                  <a:gd name="T70" fmla="*/ 2147483647 w 1838"/>
                  <a:gd name="T71" fmla="*/ 2147483647 h 2258"/>
                  <a:gd name="T72" fmla="*/ 2147483647 w 1838"/>
                  <a:gd name="T73" fmla="*/ 2147483647 h 2258"/>
                  <a:gd name="T74" fmla="*/ 2147483647 w 1838"/>
                  <a:gd name="T75" fmla="*/ 2147483647 h 2258"/>
                  <a:gd name="T76" fmla="*/ 2147483647 w 1838"/>
                  <a:gd name="T77" fmla="*/ 2147483647 h 2258"/>
                  <a:gd name="T78" fmla="*/ 2147483647 w 1838"/>
                  <a:gd name="T79" fmla="*/ 2147483647 h 2258"/>
                  <a:gd name="T80" fmla="*/ 2147483647 w 1838"/>
                  <a:gd name="T81" fmla="*/ 2147483647 h 2258"/>
                  <a:gd name="T82" fmla="*/ 2147483647 w 1838"/>
                  <a:gd name="T83" fmla="*/ 2147483647 h 2258"/>
                  <a:gd name="T84" fmla="*/ 2147483647 w 1838"/>
                  <a:gd name="T85" fmla="*/ 2147483647 h 2258"/>
                  <a:gd name="T86" fmla="*/ 2147483647 w 1838"/>
                  <a:gd name="T87" fmla="*/ 2147483647 h 2258"/>
                  <a:gd name="T88" fmla="*/ 2147483647 w 1838"/>
                  <a:gd name="T89" fmla="*/ 2147483647 h 2258"/>
                  <a:gd name="T90" fmla="*/ 2147483647 w 1838"/>
                  <a:gd name="T91" fmla="*/ 2147483647 h 2258"/>
                  <a:gd name="T92" fmla="*/ 2147483647 w 1838"/>
                  <a:gd name="T93" fmla="*/ 2147483647 h 2258"/>
                  <a:gd name="T94" fmla="*/ 2147483647 w 1838"/>
                  <a:gd name="T95" fmla="*/ 2147483647 h 2258"/>
                  <a:gd name="T96" fmla="*/ 2147483647 w 1838"/>
                  <a:gd name="T97" fmla="*/ 2147483647 h 2258"/>
                  <a:gd name="T98" fmla="*/ 2147483647 w 1838"/>
                  <a:gd name="T99" fmla="*/ 2147483647 h 2258"/>
                  <a:gd name="T100" fmla="*/ 2147483647 w 1838"/>
                  <a:gd name="T101" fmla="*/ 2147483647 h 2258"/>
                  <a:gd name="T102" fmla="*/ 2147483647 w 1838"/>
                  <a:gd name="T103" fmla="*/ 2147483647 h 2258"/>
                  <a:gd name="T104" fmla="*/ 2147483647 w 1838"/>
                  <a:gd name="T105" fmla="*/ 2147483647 h 2258"/>
                  <a:gd name="T106" fmla="*/ 2147483647 w 1838"/>
                  <a:gd name="T107" fmla="*/ 2147483647 h 2258"/>
                  <a:gd name="T108" fmla="*/ 2147483647 w 1838"/>
                  <a:gd name="T109" fmla="*/ 2147483647 h 2258"/>
                  <a:gd name="T110" fmla="*/ 2147483647 w 1838"/>
                  <a:gd name="T111" fmla="*/ 2147483647 h 2258"/>
                  <a:gd name="T112" fmla="*/ 2147483647 w 1838"/>
                  <a:gd name="T113" fmla="*/ 2147483647 h 2258"/>
                  <a:gd name="T114" fmla="*/ 2147483647 w 1838"/>
                  <a:gd name="T115" fmla="*/ 2147483647 h 2258"/>
                  <a:gd name="T116" fmla="*/ 2147483647 w 1838"/>
                  <a:gd name="T117" fmla="*/ 2147483647 h 2258"/>
                  <a:gd name="T118" fmla="*/ 2147483647 w 1838"/>
                  <a:gd name="T119" fmla="*/ 2147483647 h 2258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w 1838"/>
                  <a:gd name="T181" fmla="*/ 0 h 2258"/>
                  <a:gd name="T182" fmla="*/ 1838 w 1838"/>
                  <a:gd name="T183" fmla="*/ 2258 h 2258"/>
                </a:gdLst>
                <a:ahLst/>
                <a:cxnLst>
                  <a:cxn ang="T120">
                    <a:pos x="T0" y="T1"/>
                  </a:cxn>
                  <a:cxn ang="T121">
                    <a:pos x="T2" y="T3"/>
                  </a:cxn>
                  <a:cxn ang="T122">
                    <a:pos x="T4" y="T5"/>
                  </a:cxn>
                  <a:cxn ang="T123">
                    <a:pos x="T6" y="T7"/>
                  </a:cxn>
                  <a:cxn ang="T124">
                    <a:pos x="T8" y="T9"/>
                  </a:cxn>
                  <a:cxn ang="T125">
                    <a:pos x="T10" y="T11"/>
                  </a:cxn>
                  <a:cxn ang="T126">
                    <a:pos x="T12" y="T13"/>
                  </a:cxn>
                  <a:cxn ang="T127">
                    <a:pos x="T14" y="T15"/>
                  </a:cxn>
                  <a:cxn ang="T128">
                    <a:pos x="T16" y="T17"/>
                  </a:cxn>
                  <a:cxn ang="T129">
                    <a:pos x="T18" y="T19"/>
                  </a:cxn>
                  <a:cxn ang="T130">
                    <a:pos x="T20" y="T21"/>
                  </a:cxn>
                  <a:cxn ang="T131">
                    <a:pos x="T22" y="T23"/>
                  </a:cxn>
                  <a:cxn ang="T132">
                    <a:pos x="T24" y="T25"/>
                  </a:cxn>
                  <a:cxn ang="T133">
                    <a:pos x="T26" y="T27"/>
                  </a:cxn>
                  <a:cxn ang="T134">
                    <a:pos x="T28" y="T29"/>
                  </a:cxn>
                  <a:cxn ang="T135">
                    <a:pos x="T30" y="T31"/>
                  </a:cxn>
                  <a:cxn ang="T136">
                    <a:pos x="T32" y="T33"/>
                  </a:cxn>
                  <a:cxn ang="T137">
                    <a:pos x="T34" y="T35"/>
                  </a:cxn>
                  <a:cxn ang="T138">
                    <a:pos x="T36" y="T37"/>
                  </a:cxn>
                  <a:cxn ang="T139">
                    <a:pos x="T38" y="T39"/>
                  </a:cxn>
                  <a:cxn ang="T140">
                    <a:pos x="T40" y="T41"/>
                  </a:cxn>
                  <a:cxn ang="T141">
                    <a:pos x="T42" y="T43"/>
                  </a:cxn>
                  <a:cxn ang="T142">
                    <a:pos x="T44" y="T45"/>
                  </a:cxn>
                  <a:cxn ang="T143">
                    <a:pos x="T46" y="T47"/>
                  </a:cxn>
                  <a:cxn ang="T144">
                    <a:pos x="T48" y="T49"/>
                  </a:cxn>
                  <a:cxn ang="T145">
                    <a:pos x="T50" y="T51"/>
                  </a:cxn>
                  <a:cxn ang="T146">
                    <a:pos x="T52" y="T53"/>
                  </a:cxn>
                  <a:cxn ang="T147">
                    <a:pos x="T54" y="T55"/>
                  </a:cxn>
                  <a:cxn ang="T148">
                    <a:pos x="T56" y="T57"/>
                  </a:cxn>
                  <a:cxn ang="T149">
                    <a:pos x="T58" y="T59"/>
                  </a:cxn>
                  <a:cxn ang="T150">
                    <a:pos x="T60" y="T61"/>
                  </a:cxn>
                  <a:cxn ang="T151">
                    <a:pos x="T62" y="T63"/>
                  </a:cxn>
                  <a:cxn ang="T152">
                    <a:pos x="T64" y="T65"/>
                  </a:cxn>
                  <a:cxn ang="T153">
                    <a:pos x="T66" y="T67"/>
                  </a:cxn>
                  <a:cxn ang="T154">
                    <a:pos x="T68" y="T69"/>
                  </a:cxn>
                  <a:cxn ang="T155">
                    <a:pos x="T70" y="T71"/>
                  </a:cxn>
                  <a:cxn ang="T156">
                    <a:pos x="T72" y="T73"/>
                  </a:cxn>
                  <a:cxn ang="T157">
                    <a:pos x="T74" y="T75"/>
                  </a:cxn>
                  <a:cxn ang="T158">
                    <a:pos x="T76" y="T77"/>
                  </a:cxn>
                  <a:cxn ang="T159">
                    <a:pos x="T78" y="T79"/>
                  </a:cxn>
                  <a:cxn ang="T160">
                    <a:pos x="T80" y="T81"/>
                  </a:cxn>
                  <a:cxn ang="T161">
                    <a:pos x="T82" y="T83"/>
                  </a:cxn>
                  <a:cxn ang="T162">
                    <a:pos x="T84" y="T85"/>
                  </a:cxn>
                  <a:cxn ang="T163">
                    <a:pos x="T86" y="T87"/>
                  </a:cxn>
                  <a:cxn ang="T164">
                    <a:pos x="T88" y="T89"/>
                  </a:cxn>
                  <a:cxn ang="T165">
                    <a:pos x="T90" y="T91"/>
                  </a:cxn>
                  <a:cxn ang="T166">
                    <a:pos x="T92" y="T93"/>
                  </a:cxn>
                  <a:cxn ang="T167">
                    <a:pos x="T94" y="T95"/>
                  </a:cxn>
                  <a:cxn ang="T168">
                    <a:pos x="T96" y="T97"/>
                  </a:cxn>
                  <a:cxn ang="T169">
                    <a:pos x="T98" y="T99"/>
                  </a:cxn>
                  <a:cxn ang="T170">
                    <a:pos x="T100" y="T101"/>
                  </a:cxn>
                  <a:cxn ang="T171">
                    <a:pos x="T102" y="T103"/>
                  </a:cxn>
                  <a:cxn ang="T172">
                    <a:pos x="T104" y="T105"/>
                  </a:cxn>
                  <a:cxn ang="T173">
                    <a:pos x="T106" y="T107"/>
                  </a:cxn>
                  <a:cxn ang="T174">
                    <a:pos x="T108" y="T109"/>
                  </a:cxn>
                  <a:cxn ang="T175">
                    <a:pos x="T110" y="T111"/>
                  </a:cxn>
                  <a:cxn ang="T176">
                    <a:pos x="T112" y="T113"/>
                  </a:cxn>
                  <a:cxn ang="T177">
                    <a:pos x="T114" y="T115"/>
                  </a:cxn>
                  <a:cxn ang="T178">
                    <a:pos x="T116" y="T117"/>
                  </a:cxn>
                  <a:cxn ang="T179">
                    <a:pos x="T118" y="T119"/>
                  </a:cxn>
                </a:cxnLst>
                <a:rect l="T180" t="T181" r="T182" b="T183"/>
                <a:pathLst>
                  <a:path w="1838" h="2258">
                    <a:moveTo>
                      <a:pt x="483" y="2258"/>
                    </a:moveTo>
                    <a:lnTo>
                      <a:pt x="596" y="2256"/>
                    </a:lnTo>
                    <a:lnTo>
                      <a:pt x="709" y="2253"/>
                    </a:lnTo>
                    <a:lnTo>
                      <a:pt x="822" y="2251"/>
                    </a:lnTo>
                    <a:lnTo>
                      <a:pt x="935" y="2248"/>
                    </a:lnTo>
                    <a:lnTo>
                      <a:pt x="1047" y="2246"/>
                    </a:lnTo>
                    <a:lnTo>
                      <a:pt x="1160" y="2243"/>
                    </a:lnTo>
                    <a:lnTo>
                      <a:pt x="1273" y="2241"/>
                    </a:lnTo>
                    <a:lnTo>
                      <a:pt x="1386" y="2239"/>
                    </a:lnTo>
                    <a:lnTo>
                      <a:pt x="1499" y="2236"/>
                    </a:lnTo>
                    <a:lnTo>
                      <a:pt x="1612" y="2234"/>
                    </a:lnTo>
                    <a:lnTo>
                      <a:pt x="1725" y="2231"/>
                    </a:lnTo>
                    <a:lnTo>
                      <a:pt x="1838" y="2229"/>
                    </a:lnTo>
                    <a:lnTo>
                      <a:pt x="1836" y="2179"/>
                    </a:lnTo>
                    <a:lnTo>
                      <a:pt x="1834" y="2130"/>
                    </a:lnTo>
                    <a:lnTo>
                      <a:pt x="1832" y="2080"/>
                    </a:lnTo>
                    <a:lnTo>
                      <a:pt x="1829" y="2031"/>
                    </a:lnTo>
                    <a:lnTo>
                      <a:pt x="1825" y="1982"/>
                    </a:lnTo>
                    <a:lnTo>
                      <a:pt x="1820" y="1932"/>
                    </a:lnTo>
                    <a:lnTo>
                      <a:pt x="1815" y="1883"/>
                    </a:lnTo>
                    <a:lnTo>
                      <a:pt x="1810" y="1834"/>
                    </a:lnTo>
                    <a:lnTo>
                      <a:pt x="1804" y="1785"/>
                    </a:lnTo>
                    <a:lnTo>
                      <a:pt x="1797" y="1736"/>
                    </a:lnTo>
                    <a:lnTo>
                      <a:pt x="1789" y="1687"/>
                    </a:lnTo>
                    <a:lnTo>
                      <a:pt x="1782" y="1638"/>
                    </a:lnTo>
                    <a:lnTo>
                      <a:pt x="1773" y="1589"/>
                    </a:lnTo>
                    <a:lnTo>
                      <a:pt x="1764" y="1540"/>
                    </a:lnTo>
                    <a:lnTo>
                      <a:pt x="1754" y="1492"/>
                    </a:lnTo>
                    <a:lnTo>
                      <a:pt x="1744" y="1443"/>
                    </a:lnTo>
                    <a:lnTo>
                      <a:pt x="1733" y="1395"/>
                    </a:lnTo>
                    <a:lnTo>
                      <a:pt x="1721" y="1347"/>
                    </a:lnTo>
                    <a:lnTo>
                      <a:pt x="1709" y="1299"/>
                    </a:lnTo>
                    <a:lnTo>
                      <a:pt x="1696" y="1251"/>
                    </a:lnTo>
                    <a:lnTo>
                      <a:pt x="1683" y="1203"/>
                    </a:lnTo>
                    <a:lnTo>
                      <a:pt x="1669" y="1156"/>
                    </a:lnTo>
                    <a:lnTo>
                      <a:pt x="1655" y="1108"/>
                    </a:lnTo>
                    <a:lnTo>
                      <a:pt x="1640" y="1061"/>
                    </a:lnTo>
                    <a:lnTo>
                      <a:pt x="1624" y="1014"/>
                    </a:lnTo>
                    <a:lnTo>
                      <a:pt x="1608" y="967"/>
                    </a:lnTo>
                    <a:lnTo>
                      <a:pt x="1591" y="921"/>
                    </a:lnTo>
                    <a:lnTo>
                      <a:pt x="1574" y="874"/>
                    </a:lnTo>
                    <a:lnTo>
                      <a:pt x="1556" y="828"/>
                    </a:lnTo>
                    <a:lnTo>
                      <a:pt x="1538" y="782"/>
                    </a:lnTo>
                    <a:lnTo>
                      <a:pt x="1519" y="736"/>
                    </a:lnTo>
                    <a:lnTo>
                      <a:pt x="1499" y="691"/>
                    </a:lnTo>
                    <a:lnTo>
                      <a:pt x="1479" y="646"/>
                    </a:lnTo>
                    <a:lnTo>
                      <a:pt x="1458" y="601"/>
                    </a:lnTo>
                    <a:lnTo>
                      <a:pt x="1437" y="556"/>
                    </a:lnTo>
                    <a:lnTo>
                      <a:pt x="1416" y="511"/>
                    </a:lnTo>
                    <a:lnTo>
                      <a:pt x="1393" y="467"/>
                    </a:lnTo>
                    <a:lnTo>
                      <a:pt x="1370" y="423"/>
                    </a:lnTo>
                    <a:lnTo>
                      <a:pt x="1347" y="379"/>
                    </a:lnTo>
                    <a:lnTo>
                      <a:pt x="1323" y="336"/>
                    </a:lnTo>
                    <a:lnTo>
                      <a:pt x="1299" y="293"/>
                    </a:lnTo>
                    <a:lnTo>
                      <a:pt x="1274" y="250"/>
                    </a:lnTo>
                    <a:lnTo>
                      <a:pt x="1248" y="208"/>
                    </a:lnTo>
                    <a:lnTo>
                      <a:pt x="1222" y="165"/>
                    </a:lnTo>
                    <a:lnTo>
                      <a:pt x="1196" y="124"/>
                    </a:lnTo>
                    <a:lnTo>
                      <a:pt x="1169" y="82"/>
                    </a:lnTo>
                    <a:lnTo>
                      <a:pt x="1142" y="41"/>
                    </a:lnTo>
                    <a:lnTo>
                      <a:pt x="1114" y="0"/>
                    </a:lnTo>
                    <a:lnTo>
                      <a:pt x="1021" y="64"/>
                    </a:lnTo>
                    <a:lnTo>
                      <a:pt x="928" y="129"/>
                    </a:lnTo>
                    <a:lnTo>
                      <a:pt x="835" y="193"/>
                    </a:lnTo>
                    <a:lnTo>
                      <a:pt x="742" y="258"/>
                    </a:lnTo>
                    <a:lnTo>
                      <a:pt x="650" y="322"/>
                    </a:lnTo>
                    <a:lnTo>
                      <a:pt x="557" y="386"/>
                    </a:lnTo>
                    <a:lnTo>
                      <a:pt x="464" y="451"/>
                    </a:lnTo>
                    <a:lnTo>
                      <a:pt x="371" y="515"/>
                    </a:lnTo>
                    <a:lnTo>
                      <a:pt x="279" y="579"/>
                    </a:lnTo>
                    <a:lnTo>
                      <a:pt x="186" y="644"/>
                    </a:lnTo>
                    <a:lnTo>
                      <a:pt x="93" y="708"/>
                    </a:lnTo>
                    <a:lnTo>
                      <a:pt x="0" y="773"/>
                    </a:lnTo>
                    <a:lnTo>
                      <a:pt x="19" y="800"/>
                    </a:lnTo>
                    <a:lnTo>
                      <a:pt x="37" y="827"/>
                    </a:lnTo>
                    <a:lnTo>
                      <a:pt x="55" y="855"/>
                    </a:lnTo>
                    <a:lnTo>
                      <a:pt x="73" y="883"/>
                    </a:lnTo>
                    <a:lnTo>
                      <a:pt x="90" y="911"/>
                    </a:lnTo>
                    <a:lnTo>
                      <a:pt x="107" y="939"/>
                    </a:lnTo>
                    <a:lnTo>
                      <a:pt x="124" y="968"/>
                    </a:lnTo>
                    <a:lnTo>
                      <a:pt x="140" y="996"/>
                    </a:lnTo>
                    <a:lnTo>
                      <a:pt x="156" y="1025"/>
                    </a:lnTo>
                    <a:lnTo>
                      <a:pt x="171" y="1055"/>
                    </a:lnTo>
                    <a:lnTo>
                      <a:pt x="187" y="1084"/>
                    </a:lnTo>
                    <a:lnTo>
                      <a:pt x="201" y="1113"/>
                    </a:lnTo>
                    <a:lnTo>
                      <a:pt x="216" y="1143"/>
                    </a:lnTo>
                    <a:lnTo>
                      <a:pt x="230" y="1173"/>
                    </a:lnTo>
                    <a:lnTo>
                      <a:pt x="244" y="1203"/>
                    </a:lnTo>
                    <a:lnTo>
                      <a:pt x="257" y="1233"/>
                    </a:lnTo>
                    <a:lnTo>
                      <a:pt x="270" y="1263"/>
                    </a:lnTo>
                    <a:lnTo>
                      <a:pt x="283" y="1294"/>
                    </a:lnTo>
                    <a:lnTo>
                      <a:pt x="295" y="1325"/>
                    </a:lnTo>
                    <a:lnTo>
                      <a:pt x="307" y="1355"/>
                    </a:lnTo>
                    <a:lnTo>
                      <a:pt x="319" y="1386"/>
                    </a:lnTo>
                    <a:lnTo>
                      <a:pt x="330" y="1417"/>
                    </a:lnTo>
                    <a:lnTo>
                      <a:pt x="341" y="1449"/>
                    </a:lnTo>
                    <a:lnTo>
                      <a:pt x="351" y="1480"/>
                    </a:lnTo>
                    <a:lnTo>
                      <a:pt x="361" y="1511"/>
                    </a:lnTo>
                    <a:lnTo>
                      <a:pt x="371" y="1543"/>
                    </a:lnTo>
                    <a:lnTo>
                      <a:pt x="380" y="1575"/>
                    </a:lnTo>
                    <a:lnTo>
                      <a:pt x="389" y="1606"/>
                    </a:lnTo>
                    <a:lnTo>
                      <a:pt x="397" y="1638"/>
                    </a:lnTo>
                    <a:lnTo>
                      <a:pt x="405" y="1670"/>
                    </a:lnTo>
                    <a:lnTo>
                      <a:pt x="413" y="1702"/>
                    </a:lnTo>
                    <a:lnTo>
                      <a:pt x="420" y="1735"/>
                    </a:lnTo>
                    <a:lnTo>
                      <a:pt x="427" y="1767"/>
                    </a:lnTo>
                    <a:lnTo>
                      <a:pt x="434" y="1799"/>
                    </a:lnTo>
                    <a:lnTo>
                      <a:pt x="440" y="1832"/>
                    </a:lnTo>
                    <a:lnTo>
                      <a:pt x="445" y="1864"/>
                    </a:lnTo>
                    <a:lnTo>
                      <a:pt x="451" y="1897"/>
                    </a:lnTo>
                    <a:lnTo>
                      <a:pt x="456" y="1930"/>
                    </a:lnTo>
                    <a:lnTo>
                      <a:pt x="460" y="1962"/>
                    </a:lnTo>
                    <a:lnTo>
                      <a:pt x="464" y="1995"/>
                    </a:lnTo>
                    <a:lnTo>
                      <a:pt x="468" y="2028"/>
                    </a:lnTo>
                    <a:lnTo>
                      <a:pt x="471" y="2061"/>
                    </a:lnTo>
                    <a:lnTo>
                      <a:pt x="474" y="2094"/>
                    </a:lnTo>
                    <a:lnTo>
                      <a:pt x="477" y="2126"/>
                    </a:lnTo>
                    <a:lnTo>
                      <a:pt x="479" y="2159"/>
                    </a:lnTo>
                    <a:lnTo>
                      <a:pt x="481" y="2192"/>
                    </a:lnTo>
                    <a:lnTo>
                      <a:pt x="482" y="2225"/>
                    </a:lnTo>
                    <a:lnTo>
                      <a:pt x="483" y="2258"/>
                    </a:lnTo>
                  </a:path>
                </a:pathLst>
              </a:custGeom>
              <a:solidFill>
                <a:srgbClr val="00FF00"/>
              </a:solidFill>
              <a:ln w="25400">
                <a:solidFill>
                  <a:srgbClr val="262626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72" name="Dial Panel #4"/>
              <xdr:cNvSpPr>
                <a:spLocks/>
              </xdr:cNvSpPr>
            </xdr:nvSpPr>
            <xdr:spPr bwMode="auto">
              <a:xfrm>
                <a:off x="2424832" y="1258057"/>
                <a:ext cx="1054247" cy="991636"/>
              </a:xfrm>
              <a:custGeom>
                <a:avLst/>
                <a:gdLst>
                  <a:gd name="T0" fmla="*/ 2147483647 w 2342"/>
                  <a:gd name="T1" fmla="*/ 2147483647 h 2198"/>
                  <a:gd name="T2" fmla="*/ 2147483647 w 2342"/>
                  <a:gd name="T3" fmla="*/ 2147483647 h 2198"/>
                  <a:gd name="T4" fmla="*/ 2147483647 w 2342"/>
                  <a:gd name="T5" fmla="*/ 2147483647 h 2198"/>
                  <a:gd name="T6" fmla="*/ 2147483647 w 2342"/>
                  <a:gd name="T7" fmla="*/ 2147483647 h 2198"/>
                  <a:gd name="T8" fmla="*/ 2147483647 w 2342"/>
                  <a:gd name="T9" fmla="*/ 2147483647 h 2198"/>
                  <a:gd name="T10" fmla="*/ 2147483647 w 2342"/>
                  <a:gd name="T11" fmla="*/ 2147483647 h 2198"/>
                  <a:gd name="T12" fmla="*/ 2147483647 w 2342"/>
                  <a:gd name="T13" fmla="*/ 2147483647 h 2198"/>
                  <a:gd name="T14" fmla="*/ 2147483647 w 2342"/>
                  <a:gd name="T15" fmla="*/ 2147483647 h 2198"/>
                  <a:gd name="T16" fmla="*/ 2147483647 w 2342"/>
                  <a:gd name="T17" fmla="*/ 2147483647 h 2198"/>
                  <a:gd name="T18" fmla="*/ 2147483647 w 2342"/>
                  <a:gd name="T19" fmla="*/ 2147483647 h 2198"/>
                  <a:gd name="T20" fmla="*/ 2147483647 w 2342"/>
                  <a:gd name="T21" fmla="*/ 2147483647 h 2198"/>
                  <a:gd name="T22" fmla="*/ 2147483647 w 2342"/>
                  <a:gd name="T23" fmla="*/ 2147483647 h 2198"/>
                  <a:gd name="T24" fmla="*/ 2147483647 w 2342"/>
                  <a:gd name="T25" fmla="*/ 2147483647 h 2198"/>
                  <a:gd name="T26" fmla="*/ 2147483647 w 2342"/>
                  <a:gd name="T27" fmla="*/ 2147483647 h 2198"/>
                  <a:gd name="T28" fmla="*/ 2147483647 w 2342"/>
                  <a:gd name="T29" fmla="*/ 2147483647 h 2198"/>
                  <a:gd name="T30" fmla="*/ 2147483647 w 2342"/>
                  <a:gd name="T31" fmla="*/ 2147483647 h 2198"/>
                  <a:gd name="T32" fmla="*/ 2147483647 w 2342"/>
                  <a:gd name="T33" fmla="*/ 2147483647 h 2198"/>
                  <a:gd name="T34" fmla="*/ 2147483647 w 2342"/>
                  <a:gd name="T35" fmla="*/ 2147483647 h 2198"/>
                  <a:gd name="T36" fmla="*/ 2147483647 w 2342"/>
                  <a:gd name="T37" fmla="*/ 2147483647 h 2198"/>
                  <a:gd name="T38" fmla="*/ 2147483647 w 2342"/>
                  <a:gd name="T39" fmla="*/ 2147483647 h 2198"/>
                  <a:gd name="T40" fmla="*/ 2147483647 w 2342"/>
                  <a:gd name="T41" fmla="*/ 2147483647 h 2198"/>
                  <a:gd name="T42" fmla="*/ 2147483647 w 2342"/>
                  <a:gd name="T43" fmla="*/ 2147483647 h 2198"/>
                  <a:gd name="T44" fmla="*/ 2147483647 w 2342"/>
                  <a:gd name="T45" fmla="*/ 2147483647 h 2198"/>
                  <a:gd name="T46" fmla="*/ 2147483647 w 2342"/>
                  <a:gd name="T47" fmla="*/ 2147483647 h 2198"/>
                  <a:gd name="T48" fmla="*/ 2147483647 w 2342"/>
                  <a:gd name="T49" fmla="*/ 2147483647 h 2198"/>
                  <a:gd name="T50" fmla="*/ 2147483647 w 2342"/>
                  <a:gd name="T51" fmla="*/ 2147483647 h 2198"/>
                  <a:gd name="T52" fmla="*/ 2147483647 w 2342"/>
                  <a:gd name="T53" fmla="*/ 2147483647 h 2198"/>
                  <a:gd name="T54" fmla="*/ 2147483647 w 2342"/>
                  <a:gd name="T55" fmla="*/ 2147483647 h 2198"/>
                  <a:gd name="T56" fmla="*/ 2147483647 w 2342"/>
                  <a:gd name="T57" fmla="*/ 2147483647 h 2198"/>
                  <a:gd name="T58" fmla="*/ 2147483647 w 2342"/>
                  <a:gd name="T59" fmla="*/ 2147483647 h 2198"/>
                  <a:gd name="T60" fmla="*/ 2147483647 w 2342"/>
                  <a:gd name="T61" fmla="*/ 2147483647 h 2198"/>
                  <a:gd name="T62" fmla="*/ 2147483647 w 2342"/>
                  <a:gd name="T63" fmla="*/ 2147483647 h 2198"/>
                  <a:gd name="T64" fmla="*/ 2147483647 w 2342"/>
                  <a:gd name="T65" fmla="*/ 2147483647 h 2198"/>
                  <a:gd name="T66" fmla="*/ 2147483647 w 2342"/>
                  <a:gd name="T67" fmla="*/ 2147483647 h 2198"/>
                  <a:gd name="T68" fmla="*/ 2147483647 w 2342"/>
                  <a:gd name="T69" fmla="*/ 2147483647 h 2198"/>
                  <a:gd name="T70" fmla="*/ 2147483647 w 2342"/>
                  <a:gd name="T71" fmla="*/ 2147483647 h 2198"/>
                  <a:gd name="T72" fmla="*/ 2147483647 w 2342"/>
                  <a:gd name="T73" fmla="*/ 2147483647 h 2198"/>
                  <a:gd name="T74" fmla="*/ 2147483647 w 2342"/>
                  <a:gd name="T75" fmla="*/ 2147483647 h 2198"/>
                  <a:gd name="T76" fmla="*/ 2147483647 w 2342"/>
                  <a:gd name="T77" fmla="*/ 2147483647 h 2198"/>
                  <a:gd name="T78" fmla="*/ 2147483647 w 2342"/>
                  <a:gd name="T79" fmla="*/ 2147483647 h 2198"/>
                  <a:gd name="T80" fmla="*/ 2147483647 w 2342"/>
                  <a:gd name="T81" fmla="*/ 2147483647 h 2198"/>
                  <a:gd name="T82" fmla="*/ 2147483647 w 2342"/>
                  <a:gd name="T83" fmla="*/ 2147483647 h 2198"/>
                  <a:gd name="T84" fmla="*/ 2147483647 w 2342"/>
                  <a:gd name="T85" fmla="*/ 2147483647 h 2198"/>
                  <a:gd name="T86" fmla="*/ 2147483647 w 2342"/>
                  <a:gd name="T87" fmla="*/ 2147483647 h 2198"/>
                  <a:gd name="T88" fmla="*/ 2147483647 w 2342"/>
                  <a:gd name="T89" fmla="*/ 2147483647 h 2198"/>
                  <a:gd name="T90" fmla="*/ 2147483647 w 2342"/>
                  <a:gd name="T91" fmla="*/ 2147483647 h 2198"/>
                  <a:gd name="T92" fmla="*/ 2147483647 w 2342"/>
                  <a:gd name="T93" fmla="*/ 2147483647 h 2198"/>
                  <a:gd name="T94" fmla="*/ 2147483647 w 2342"/>
                  <a:gd name="T95" fmla="*/ 2147483647 h 2198"/>
                  <a:gd name="T96" fmla="*/ 2147483647 w 2342"/>
                  <a:gd name="T97" fmla="*/ 2147483647 h 2198"/>
                  <a:gd name="T98" fmla="*/ 2147483647 w 2342"/>
                  <a:gd name="T99" fmla="*/ 2147483647 h 2198"/>
                  <a:gd name="T100" fmla="*/ 2147483647 w 2342"/>
                  <a:gd name="T101" fmla="*/ 2147483647 h 2198"/>
                  <a:gd name="T102" fmla="*/ 2147483647 w 2342"/>
                  <a:gd name="T103" fmla="*/ 2147483647 h 2198"/>
                  <a:gd name="T104" fmla="*/ 2147483647 w 2342"/>
                  <a:gd name="T105" fmla="*/ 2147483647 h 2198"/>
                  <a:gd name="T106" fmla="*/ 2147483647 w 2342"/>
                  <a:gd name="T107" fmla="*/ 2147483647 h 2198"/>
                  <a:gd name="T108" fmla="*/ 2147483647 w 2342"/>
                  <a:gd name="T109" fmla="*/ 2147483647 h 2198"/>
                  <a:gd name="T110" fmla="*/ 2147483647 w 2342"/>
                  <a:gd name="T111" fmla="*/ 2147483647 h 2198"/>
                  <a:gd name="T112" fmla="*/ 2147483647 w 2342"/>
                  <a:gd name="T113" fmla="*/ 2147483647 h 2198"/>
                  <a:gd name="T114" fmla="*/ 2147483647 w 2342"/>
                  <a:gd name="T115" fmla="*/ 2147483647 h 2198"/>
                  <a:gd name="T116" fmla="*/ 2147483647 w 2342"/>
                  <a:gd name="T117" fmla="*/ 2147483647 h 2198"/>
                  <a:gd name="T118" fmla="*/ 2147483647 w 2342"/>
                  <a:gd name="T119" fmla="*/ 2147483647 h 2198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w 2342"/>
                  <a:gd name="T181" fmla="*/ 0 h 2198"/>
                  <a:gd name="T182" fmla="*/ 2342 w 2342"/>
                  <a:gd name="T183" fmla="*/ 2198 h 2198"/>
                </a:gdLst>
                <a:ahLst/>
                <a:cxnLst>
                  <a:cxn ang="T120">
                    <a:pos x="T0" y="T1"/>
                  </a:cxn>
                  <a:cxn ang="T121">
                    <a:pos x="T2" y="T3"/>
                  </a:cxn>
                  <a:cxn ang="T122">
                    <a:pos x="T4" y="T5"/>
                  </a:cxn>
                  <a:cxn ang="T123">
                    <a:pos x="T6" y="T7"/>
                  </a:cxn>
                  <a:cxn ang="T124">
                    <a:pos x="T8" y="T9"/>
                  </a:cxn>
                  <a:cxn ang="T125">
                    <a:pos x="T10" y="T11"/>
                  </a:cxn>
                  <a:cxn ang="T126">
                    <a:pos x="T12" y="T13"/>
                  </a:cxn>
                  <a:cxn ang="T127">
                    <a:pos x="T14" y="T15"/>
                  </a:cxn>
                  <a:cxn ang="T128">
                    <a:pos x="T16" y="T17"/>
                  </a:cxn>
                  <a:cxn ang="T129">
                    <a:pos x="T18" y="T19"/>
                  </a:cxn>
                  <a:cxn ang="T130">
                    <a:pos x="T20" y="T21"/>
                  </a:cxn>
                  <a:cxn ang="T131">
                    <a:pos x="T22" y="T23"/>
                  </a:cxn>
                  <a:cxn ang="T132">
                    <a:pos x="T24" y="T25"/>
                  </a:cxn>
                  <a:cxn ang="T133">
                    <a:pos x="T26" y="T27"/>
                  </a:cxn>
                  <a:cxn ang="T134">
                    <a:pos x="T28" y="T29"/>
                  </a:cxn>
                  <a:cxn ang="T135">
                    <a:pos x="T30" y="T31"/>
                  </a:cxn>
                  <a:cxn ang="T136">
                    <a:pos x="T32" y="T33"/>
                  </a:cxn>
                  <a:cxn ang="T137">
                    <a:pos x="T34" y="T35"/>
                  </a:cxn>
                  <a:cxn ang="T138">
                    <a:pos x="T36" y="T37"/>
                  </a:cxn>
                  <a:cxn ang="T139">
                    <a:pos x="T38" y="T39"/>
                  </a:cxn>
                  <a:cxn ang="T140">
                    <a:pos x="T40" y="T41"/>
                  </a:cxn>
                  <a:cxn ang="T141">
                    <a:pos x="T42" y="T43"/>
                  </a:cxn>
                  <a:cxn ang="T142">
                    <a:pos x="T44" y="T45"/>
                  </a:cxn>
                  <a:cxn ang="T143">
                    <a:pos x="T46" y="T47"/>
                  </a:cxn>
                  <a:cxn ang="T144">
                    <a:pos x="T48" y="T49"/>
                  </a:cxn>
                  <a:cxn ang="T145">
                    <a:pos x="T50" y="T51"/>
                  </a:cxn>
                  <a:cxn ang="T146">
                    <a:pos x="T52" y="T53"/>
                  </a:cxn>
                  <a:cxn ang="T147">
                    <a:pos x="T54" y="T55"/>
                  </a:cxn>
                  <a:cxn ang="T148">
                    <a:pos x="T56" y="T57"/>
                  </a:cxn>
                  <a:cxn ang="T149">
                    <a:pos x="T58" y="T59"/>
                  </a:cxn>
                  <a:cxn ang="T150">
                    <a:pos x="T60" y="T61"/>
                  </a:cxn>
                  <a:cxn ang="T151">
                    <a:pos x="T62" y="T63"/>
                  </a:cxn>
                  <a:cxn ang="T152">
                    <a:pos x="T64" y="T65"/>
                  </a:cxn>
                  <a:cxn ang="T153">
                    <a:pos x="T66" y="T67"/>
                  </a:cxn>
                  <a:cxn ang="T154">
                    <a:pos x="T68" y="T69"/>
                  </a:cxn>
                  <a:cxn ang="T155">
                    <a:pos x="T70" y="T71"/>
                  </a:cxn>
                  <a:cxn ang="T156">
                    <a:pos x="T72" y="T73"/>
                  </a:cxn>
                  <a:cxn ang="T157">
                    <a:pos x="T74" y="T75"/>
                  </a:cxn>
                  <a:cxn ang="T158">
                    <a:pos x="T76" y="T77"/>
                  </a:cxn>
                  <a:cxn ang="T159">
                    <a:pos x="T78" y="T79"/>
                  </a:cxn>
                  <a:cxn ang="T160">
                    <a:pos x="T80" y="T81"/>
                  </a:cxn>
                  <a:cxn ang="T161">
                    <a:pos x="T82" y="T83"/>
                  </a:cxn>
                  <a:cxn ang="T162">
                    <a:pos x="T84" y="T85"/>
                  </a:cxn>
                  <a:cxn ang="T163">
                    <a:pos x="T86" y="T87"/>
                  </a:cxn>
                  <a:cxn ang="T164">
                    <a:pos x="T88" y="T89"/>
                  </a:cxn>
                  <a:cxn ang="T165">
                    <a:pos x="T90" y="T91"/>
                  </a:cxn>
                  <a:cxn ang="T166">
                    <a:pos x="T92" y="T93"/>
                  </a:cxn>
                  <a:cxn ang="T167">
                    <a:pos x="T94" y="T95"/>
                  </a:cxn>
                  <a:cxn ang="T168">
                    <a:pos x="T96" y="T97"/>
                  </a:cxn>
                  <a:cxn ang="T169">
                    <a:pos x="T98" y="T99"/>
                  </a:cxn>
                  <a:cxn ang="T170">
                    <a:pos x="T100" y="T101"/>
                  </a:cxn>
                  <a:cxn ang="T171">
                    <a:pos x="T102" y="T103"/>
                  </a:cxn>
                  <a:cxn ang="T172">
                    <a:pos x="T104" y="T105"/>
                  </a:cxn>
                  <a:cxn ang="T173">
                    <a:pos x="T106" y="T107"/>
                  </a:cxn>
                  <a:cxn ang="T174">
                    <a:pos x="T108" y="T109"/>
                  </a:cxn>
                  <a:cxn ang="T175">
                    <a:pos x="T110" y="T111"/>
                  </a:cxn>
                  <a:cxn ang="T176">
                    <a:pos x="T112" y="T113"/>
                  </a:cxn>
                  <a:cxn ang="T177">
                    <a:pos x="T114" y="T115"/>
                  </a:cxn>
                  <a:cxn ang="T178">
                    <a:pos x="T116" y="T117"/>
                  </a:cxn>
                  <a:cxn ang="T179">
                    <a:pos x="T118" y="T119"/>
                  </a:cxn>
                </a:cxnLst>
                <a:rect l="T180" t="T181" r="T182" b="T183"/>
                <a:pathLst>
                  <a:path w="2342" h="2198">
                    <a:moveTo>
                      <a:pt x="1264" y="2198"/>
                    </a:moveTo>
                    <a:lnTo>
                      <a:pt x="1354" y="2130"/>
                    </a:lnTo>
                    <a:lnTo>
                      <a:pt x="1443" y="2061"/>
                    </a:lnTo>
                    <a:lnTo>
                      <a:pt x="1533" y="1993"/>
                    </a:lnTo>
                    <a:lnTo>
                      <a:pt x="1623" y="1924"/>
                    </a:lnTo>
                    <a:lnTo>
                      <a:pt x="1713" y="1856"/>
                    </a:lnTo>
                    <a:lnTo>
                      <a:pt x="1803" y="1788"/>
                    </a:lnTo>
                    <a:lnTo>
                      <a:pt x="1893" y="1719"/>
                    </a:lnTo>
                    <a:lnTo>
                      <a:pt x="1983" y="1651"/>
                    </a:lnTo>
                    <a:lnTo>
                      <a:pt x="2073" y="1583"/>
                    </a:lnTo>
                    <a:lnTo>
                      <a:pt x="2163" y="1514"/>
                    </a:lnTo>
                    <a:lnTo>
                      <a:pt x="2252" y="1446"/>
                    </a:lnTo>
                    <a:lnTo>
                      <a:pt x="2342" y="1378"/>
                    </a:lnTo>
                    <a:lnTo>
                      <a:pt x="2312" y="1338"/>
                    </a:lnTo>
                    <a:lnTo>
                      <a:pt x="2282" y="1300"/>
                    </a:lnTo>
                    <a:lnTo>
                      <a:pt x="2250" y="1261"/>
                    </a:lnTo>
                    <a:lnTo>
                      <a:pt x="2219" y="1223"/>
                    </a:lnTo>
                    <a:lnTo>
                      <a:pt x="2187" y="1185"/>
                    </a:lnTo>
                    <a:lnTo>
                      <a:pt x="2154" y="1148"/>
                    </a:lnTo>
                    <a:lnTo>
                      <a:pt x="2121" y="1111"/>
                    </a:lnTo>
                    <a:lnTo>
                      <a:pt x="2088" y="1075"/>
                    </a:lnTo>
                    <a:lnTo>
                      <a:pt x="2054" y="1038"/>
                    </a:lnTo>
                    <a:lnTo>
                      <a:pt x="2019" y="1003"/>
                    </a:lnTo>
                    <a:lnTo>
                      <a:pt x="1985" y="967"/>
                    </a:lnTo>
                    <a:lnTo>
                      <a:pt x="1949" y="933"/>
                    </a:lnTo>
                    <a:lnTo>
                      <a:pt x="1914" y="898"/>
                    </a:lnTo>
                    <a:lnTo>
                      <a:pt x="1878" y="864"/>
                    </a:lnTo>
                    <a:lnTo>
                      <a:pt x="1841" y="831"/>
                    </a:lnTo>
                    <a:lnTo>
                      <a:pt x="1805" y="797"/>
                    </a:lnTo>
                    <a:lnTo>
                      <a:pt x="1767" y="765"/>
                    </a:lnTo>
                    <a:lnTo>
                      <a:pt x="1730" y="733"/>
                    </a:lnTo>
                    <a:lnTo>
                      <a:pt x="1692" y="701"/>
                    </a:lnTo>
                    <a:lnTo>
                      <a:pt x="1653" y="670"/>
                    </a:lnTo>
                    <a:lnTo>
                      <a:pt x="1614" y="639"/>
                    </a:lnTo>
                    <a:lnTo>
                      <a:pt x="1575" y="609"/>
                    </a:lnTo>
                    <a:lnTo>
                      <a:pt x="1536" y="579"/>
                    </a:lnTo>
                    <a:lnTo>
                      <a:pt x="1496" y="549"/>
                    </a:lnTo>
                    <a:lnTo>
                      <a:pt x="1456" y="521"/>
                    </a:lnTo>
                    <a:lnTo>
                      <a:pt x="1415" y="492"/>
                    </a:lnTo>
                    <a:lnTo>
                      <a:pt x="1374" y="464"/>
                    </a:lnTo>
                    <a:lnTo>
                      <a:pt x="1333" y="437"/>
                    </a:lnTo>
                    <a:lnTo>
                      <a:pt x="1291" y="410"/>
                    </a:lnTo>
                    <a:lnTo>
                      <a:pt x="1249" y="384"/>
                    </a:lnTo>
                    <a:lnTo>
                      <a:pt x="1207" y="358"/>
                    </a:lnTo>
                    <a:lnTo>
                      <a:pt x="1165" y="333"/>
                    </a:lnTo>
                    <a:lnTo>
                      <a:pt x="1122" y="308"/>
                    </a:lnTo>
                    <a:lnTo>
                      <a:pt x="1079" y="283"/>
                    </a:lnTo>
                    <a:lnTo>
                      <a:pt x="1035" y="260"/>
                    </a:lnTo>
                    <a:lnTo>
                      <a:pt x="991" y="236"/>
                    </a:lnTo>
                    <a:lnTo>
                      <a:pt x="947" y="214"/>
                    </a:lnTo>
                    <a:lnTo>
                      <a:pt x="903" y="192"/>
                    </a:lnTo>
                    <a:lnTo>
                      <a:pt x="858" y="170"/>
                    </a:lnTo>
                    <a:lnTo>
                      <a:pt x="813" y="149"/>
                    </a:lnTo>
                    <a:lnTo>
                      <a:pt x="768" y="128"/>
                    </a:lnTo>
                    <a:lnTo>
                      <a:pt x="723" y="108"/>
                    </a:lnTo>
                    <a:lnTo>
                      <a:pt x="678" y="89"/>
                    </a:lnTo>
                    <a:lnTo>
                      <a:pt x="632" y="70"/>
                    </a:lnTo>
                    <a:lnTo>
                      <a:pt x="586" y="52"/>
                    </a:lnTo>
                    <a:lnTo>
                      <a:pt x="540" y="34"/>
                    </a:lnTo>
                    <a:lnTo>
                      <a:pt x="493" y="17"/>
                    </a:lnTo>
                    <a:lnTo>
                      <a:pt x="447" y="0"/>
                    </a:lnTo>
                    <a:lnTo>
                      <a:pt x="409" y="107"/>
                    </a:lnTo>
                    <a:lnTo>
                      <a:pt x="372" y="213"/>
                    </a:lnTo>
                    <a:lnTo>
                      <a:pt x="335" y="320"/>
                    </a:lnTo>
                    <a:lnTo>
                      <a:pt x="298" y="427"/>
                    </a:lnTo>
                    <a:lnTo>
                      <a:pt x="260" y="533"/>
                    </a:lnTo>
                    <a:lnTo>
                      <a:pt x="223" y="640"/>
                    </a:lnTo>
                    <a:lnTo>
                      <a:pt x="186" y="747"/>
                    </a:lnTo>
                    <a:lnTo>
                      <a:pt x="149" y="853"/>
                    </a:lnTo>
                    <a:lnTo>
                      <a:pt x="111" y="960"/>
                    </a:lnTo>
                    <a:lnTo>
                      <a:pt x="74" y="1066"/>
                    </a:lnTo>
                    <a:lnTo>
                      <a:pt x="37" y="1173"/>
                    </a:lnTo>
                    <a:lnTo>
                      <a:pt x="0" y="1280"/>
                    </a:lnTo>
                    <a:lnTo>
                      <a:pt x="31" y="1291"/>
                    </a:lnTo>
                    <a:lnTo>
                      <a:pt x="62" y="1302"/>
                    </a:lnTo>
                    <a:lnTo>
                      <a:pt x="93" y="1314"/>
                    </a:lnTo>
                    <a:lnTo>
                      <a:pt x="123" y="1326"/>
                    </a:lnTo>
                    <a:lnTo>
                      <a:pt x="154" y="1339"/>
                    </a:lnTo>
                    <a:lnTo>
                      <a:pt x="184" y="1352"/>
                    </a:lnTo>
                    <a:lnTo>
                      <a:pt x="214" y="1365"/>
                    </a:lnTo>
                    <a:lnTo>
                      <a:pt x="244" y="1379"/>
                    </a:lnTo>
                    <a:lnTo>
                      <a:pt x="274" y="1393"/>
                    </a:lnTo>
                    <a:lnTo>
                      <a:pt x="304" y="1407"/>
                    </a:lnTo>
                    <a:lnTo>
                      <a:pt x="334" y="1422"/>
                    </a:lnTo>
                    <a:lnTo>
                      <a:pt x="363" y="1437"/>
                    </a:lnTo>
                    <a:lnTo>
                      <a:pt x="392" y="1453"/>
                    </a:lnTo>
                    <a:lnTo>
                      <a:pt x="421" y="1468"/>
                    </a:lnTo>
                    <a:lnTo>
                      <a:pt x="450" y="1485"/>
                    </a:lnTo>
                    <a:lnTo>
                      <a:pt x="478" y="1501"/>
                    </a:lnTo>
                    <a:lnTo>
                      <a:pt x="507" y="1518"/>
                    </a:lnTo>
                    <a:lnTo>
                      <a:pt x="535" y="1535"/>
                    </a:lnTo>
                    <a:lnTo>
                      <a:pt x="563" y="1553"/>
                    </a:lnTo>
                    <a:lnTo>
                      <a:pt x="591" y="1571"/>
                    </a:lnTo>
                    <a:lnTo>
                      <a:pt x="618" y="1589"/>
                    </a:lnTo>
                    <a:lnTo>
                      <a:pt x="645" y="1608"/>
                    </a:lnTo>
                    <a:lnTo>
                      <a:pt x="672" y="1626"/>
                    </a:lnTo>
                    <a:lnTo>
                      <a:pt x="699" y="1646"/>
                    </a:lnTo>
                    <a:lnTo>
                      <a:pt x="726" y="1665"/>
                    </a:lnTo>
                    <a:lnTo>
                      <a:pt x="752" y="1685"/>
                    </a:lnTo>
                    <a:lnTo>
                      <a:pt x="778" y="1705"/>
                    </a:lnTo>
                    <a:lnTo>
                      <a:pt x="804" y="1726"/>
                    </a:lnTo>
                    <a:lnTo>
                      <a:pt x="830" y="1747"/>
                    </a:lnTo>
                    <a:lnTo>
                      <a:pt x="855" y="1768"/>
                    </a:lnTo>
                    <a:lnTo>
                      <a:pt x="880" y="1789"/>
                    </a:lnTo>
                    <a:lnTo>
                      <a:pt x="905" y="1811"/>
                    </a:lnTo>
                    <a:lnTo>
                      <a:pt x="930" y="1833"/>
                    </a:lnTo>
                    <a:lnTo>
                      <a:pt x="954" y="1856"/>
                    </a:lnTo>
                    <a:lnTo>
                      <a:pt x="978" y="1878"/>
                    </a:lnTo>
                    <a:lnTo>
                      <a:pt x="1002" y="1901"/>
                    </a:lnTo>
                    <a:lnTo>
                      <a:pt x="1025" y="1924"/>
                    </a:lnTo>
                    <a:lnTo>
                      <a:pt x="1048" y="1948"/>
                    </a:lnTo>
                    <a:lnTo>
                      <a:pt x="1071" y="1972"/>
                    </a:lnTo>
                    <a:lnTo>
                      <a:pt x="1094" y="1996"/>
                    </a:lnTo>
                    <a:lnTo>
                      <a:pt x="1116" y="2020"/>
                    </a:lnTo>
                    <a:lnTo>
                      <a:pt x="1138" y="2045"/>
                    </a:lnTo>
                    <a:lnTo>
                      <a:pt x="1160" y="2070"/>
                    </a:lnTo>
                    <a:lnTo>
                      <a:pt x="1181" y="2095"/>
                    </a:lnTo>
                    <a:lnTo>
                      <a:pt x="1202" y="2120"/>
                    </a:lnTo>
                    <a:lnTo>
                      <a:pt x="1223" y="2146"/>
                    </a:lnTo>
                    <a:lnTo>
                      <a:pt x="1244" y="2172"/>
                    </a:lnTo>
                    <a:lnTo>
                      <a:pt x="1264" y="2198"/>
                    </a:lnTo>
                  </a:path>
                </a:pathLst>
              </a:custGeom>
              <a:solidFill>
                <a:srgbClr val="66FF66"/>
              </a:solidFill>
              <a:ln w="25400">
                <a:solidFill>
                  <a:srgbClr val="262626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73" name="Dial Panel #3"/>
              <xdr:cNvSpPr>
                <a:spLocks/>
              </xdr:cNvSpPr>
            </xdr:nvSpPr>
            <xdr:spPr bwMode="auto">
              <a:xfrm>
                <a:off x="1495146" y="1155645"/>
                <a:ext cx="1054728" cy="663196"/>
              </a:xfrm>
              <a:custGeom>
                <a:avLst/>
                <a:gdLst>
                  <a:gd name="T0" fmla="*/ 2147483647 w 2344"/>
                  <a:gd name="T1" fmla="*/ 2147483647 h 1470"/>
                  <a:gd name="T2" fmla="*/ 2147483647 w 2344"/>
                  <a:gd name="T3" fmla="*/ 2147483647 h 1470"/>
                  <a:gd name="T4" fmla="*/ 2147483647 w 2344"/>
                  <a:gd name="T5" fmla="*/ 2147483647 h 1470"/>
                  <a:gd name="T6" fmla="*/ 2147483647 w 2344"/>
                  <a:gd name="T7" fmla="*/ 2147483647 h 1470"/>
                  <a:gd name="T8" fmla="*/ 2147483647 w 2344"/>
                  <a:gd name="T9" fmla="*/ 2147483647 h 1470"/>
                  <a:gd name="T10" fmla="*/ 2147483647 w 2344"/>
                  <a:gd name="T11" fmla="*/ 2147483647 h 1470"/>
                  <a:gd name="T12" fmla="*/ 2147483647 w 2344"/>
                  <a:gd name="T13" fmla="*/ 2147483647 h 1470"/>
                  <a:gd name="T14" fmla="*/ 2147483647 w 2344"/>
                  <a:gd name="T15" fmla="*/ 2147483647 h 1470"/>
                  <a:gd name="T16" fmla="*/ 2147483647 w 2344"/>
                  <a:gd name="T17" fmla="*/ 2147483647 h 1470"/>
                  <a:gd name="T18" fmla="*/ 2147483647 w 2344"/>
                  <a:gd name="T19" fmla="*/ 2147483647 h 1470"/>
                  <a:gd name="T20" fmla="*/ 2147483647 w 2344"/>
                  <a:gd name="T21" fmla="*/ 2147483647 h 1470"/>
                  <a:gd name="T22" fmla="*/ 2147483647 w 2344"/>
                  <a:gd name="T23" fmla="*/ 2147483647 h 1470"/>
                  <a:gd name="T24" fmla="*/ 2147483647 w 2344"/>
                  <a:gd name="T25" fmla="*/ 2147483647 h 1470"/>
                  <a:gd name="T26" fmla="*/ 2147483647 w 2344"/>
                  <a:gd name="T27" fmla="*/ 2147483647 h 1470"/>
                  <a:gd name="T28" fmla="*/ 2147483647 w 2344"/>
                  <a:gd name="T29" fmla="*/ 2147483647 h 1470"/>
                  <a:gd name="T30" fmla="*/ 2147483647 w 2344"/>
                  <a:gd name="T31" fmla="*/ 2147483647 h 1470"/>
                  <a:gd name="T32" fmla="*/ 2147483647 w 2344"/>
                  <a:gd name="T33" fmla="*/ 2147483647 h 1470"/>
                  <a:gd name="T34" fmla="*/ 2147483647 w 2344"/>
                  <a:gd name="T35" fmla="*/ 0 h 1470"/>
                  <a:gd name="T36" fmla="*/ 2147483647 w 2344"/>
                  <a:gd name="T37" fmla="*/ 0 h 1470"/>
                  <a:gd name="T38" fmla="*/ 2147483647 w 2344"/>
                  <a:gd name="T39" fmla="*/ 2147483647 h 1470"/>
                  <a:gd name="T40" fmla="*/ 2147483647 w 2344"/>
                  <a:gd name="T41" fmla="*/ 2147483647 h 1470"/>
                  <a:gd name="T42" fmla="*/ 2147483647 w 2344"/>
                  <a:gd name="T43" fmla="*/ 2147483647 h 1470"/>
                  <a:gd name="T44" fmla="*/ 2147483647 w 2344"/>
                  <a:gd name="T45" fmla="*/ 2147483647 h 1470"/>
                  <a:gd name="T46" fmla="*/ 2147483647 w 2344"/>
                  <a:gd name="T47" fmla="*/ 2147483647 h 1470"/>
                  <a:gd name="T48" fmla="*/ 2147483647 w 2344"/>
                  <a:gd name="T49" fmla="*/ 2147483647 h 1470"/>
                  <a:gd name="T50" fmla="*/ 2147483647 w 2344"/>
                  <a:gd name="T51" fmla="*/ 2147483647 h 1470"/>
                  <a:gd name="T52" fmla="*/ 2147483647 w 2344"/>
                  <a:gd name="T53" fmla="*/ 2147483647 h 1470"/>
                  <a:gd name="T54" fmla="*/ 2147483647 w 2344"/>
                  <a:gd name="T55" fmla="*/ 2147483647 h 1470"/>
                  <a:gd name="T56" fmla="*/ 2147483647 w 2344"/>
                  <a:gd name="T57" fmla="*/ 2147483647 h 1470"/>
                  <a:gd name="T58" fmla="*/ 2147483647 w 2344"/>
                  <a:gd name="T59" fmla="*/ 2147483647 h 1470"/>
                  <a:gd name="T60" fmla="*/ 2147483647 w 2344"/>
                  <a:gd name="T61" fmla="*/ 2147483647 h 1470"/>
                  <a:gd name="T62" fmla="*/ 2147483647 w 2344"/>
                  <a:gd name="T63" fmla="*/ 2147483647 h 1470"/>
                  <a:gd name="T64" fmla="*/ 2147483647 w 2344"/>
                  <a:gd name="T65" fmla="*/ 2147483647 h 1470"/>
                  <a:gd name="T66" fmla="*/ 2147483647 w 2344"/>
                  <a:gd name="T67" fmla="*/ 2147483647 h 1470"/>
                  <a:gd name="T68" fmla="*/ 2147483647 w 2344"/>
                  <a:gd name="T69" fmla="*/ 2147483647 h 1470"/>
                  <a:gd name="T70" fmla="*/ 2147483647 w 2344"/>
                  <a:gd name="T71" fmla="*/ 2147483647 h 1470"/>
                  <a:gd name="T72" fmla="*/ 2147483647 w 2344"/>
                  <a:gd name="T73" fmla="*/ 2147483647 h 1470"/>
                  <a:gd name="T74" fmla="*/ 2147483647 w 2344"/>
                  <a:gd name="T75" fmla="*/ 2147483647 h 1470"/>
                  <a:gd name="T76" fmla="*/ 2147483647 w 2344"/>
                  <a:gd name="T77" fmla="*/ 2147483647 h 1470"/>
                  <a:gd name="T78" fmla="*/ 2147483647 w 2344"/>
                  <a:gd name="T79" fmla="*/ 2147483647 h 1470"/>
                  <a:gd name="T80" fmla="*/ 2147483647 w 2344"/>
                  <a:gd name="T81" fmla="*/ 2147483647 h 1470"/>
                  <a:gd name="T82" fmla="*/ 2147483647 w 2344"/>
                  <a:gd name="T83" fmla="*/ 2147483647 h 1470"/>
                  <a:gd name="T84" fmla="*/ 2147483647 w 2344"/>
                  <a:gd name="T85" fmla="*/ 2147483647 h 1470"/>
                  <a:gd name="T86" fmla="*/ 2147483647 w 2344"/>
                  <a:gd name="T87" fmla="*/ 2147483647 h 1470"/>
                  <a:gd name="T88" fmla="*/ 2147483647 w 2344"/>
                  <a:gd name="T89" fmla="*/ 2147483647 h 1470"/>
                  <a:gd name="T90" fmla="*/ 2147483647 w 2344"/>
                  <a:gd name="T91" fmla="*/ 2147483647 h 1470"/>
                  <a:gd name="T92" fmla="*/ 2147483647 w 2344"/>
                  <a:gd name="T93" fmla="*/ 2147483647 h 1470"/>
                  <a:gd name="T94" fmla="*/ 2147483647 w 2344"/>
                  <a:gd name="T95" fmla="*/ 2147483647 h 1470"/>
                  <a:gd name="T96" fmla="*/ 2147483647 w 2344"/>
                  <a:gd name="T97" fmla="*/ 2147483647 h 1470"/>
                  <a:gd name="T98" fmla="*/ 2147483647 w 2344"/>
                  <a:gd name="T99" fmla="*/ 2147483647 h 1470"/>
                  <a:gd name="T100" fmla="*/ 2147483647 w 2344"/>
                  <a:gd name="T101" fmla="*/ 2147483647 h 1470"/>
                  <a:gd name="T102" fmla="*/ 2147483647 w 2344"/>
                  <a:gd name="T103" fmla="*/ 2147483647 h 1470"/>
                  <a:gd name="T104" fmla="*/ 2147483647 w 2344"/>
                  <a:gd name="T105" fmla="*/ 2147483647 h 1470"/>
                  <a:gd name="T106" fmla="*/ 2147483647 w 2344"/>
                  <a:gd name="T107" fmla="*/ 2147483647 h 1470"/>
                  <a:gd name="T108" fmla="*/ 2147483647 w 2344"/>
                  <a:gd name="T109" fmla="*/ 2147483647 h 1470"/>
                  <a:gd name="T110" fmla="*/ 2147483647 w 2344"/>
                  <a:gd name="T111" fmla="*/ 2147483647 h 1470"/>
                  <a:gd name="T112" fmla="*/ 2147483647 w 2344"/>
                  <a:gd name="T113" fmla="*/ 2147483647 h 1470"/>
                  <a:gd name="T114" fmla="*/ 2147483647 w 2344"/>
                  <a:gd name="T115" fmla="*/ 2147483647 h 1470"/>
                  <a:gd name="T116" fmla="*/ 2147483647 w 2344"/>
                  <a:gd name="T117" fmla="*/ 2147483647 h 1470"/>
                  <a:gd name="T118" fmla="*/ 2147483647 w 2344"/>
                  <a:gd name="T119" fmla="*/ 2147483647 h 1470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w 2344"/>
                  <a:gd name="T181" fmla="*/ 0 h 1470"/>
                  <a:gd name="T182" fmla="*/ 2344 w 2344"/>
                  <a:gd name="T183" fmla="*/ 1470 h 1470"/>
                </a:gdLst>
                <a:ahLst/>
                <a:cxnLst>
                  <a:cxn ang="T120">
                    <a:pos x="T0" y="T1"/>
                  </a:cxn>
                  <a:cxn ang="T121">
                    <a:pos x="T2" y="T3"/>
                  </a:cxn>
                  <a:cxn ang="T122">
                    <a:pos x="T4" y="T5"/>
                  </a:cxn>
                  <a:cxn ang="T123">
                    <a:pos x="T6" y="T7"/>
                  </a:cxn>
                  <a:cxn ang="T124">
                    <a:pos x="T8" y="T9"/>
                  </a:cxn>
                  <a:cxn ang="T125">
                    <a:pos x="T10" y="T11"/>
                  </a:cxn>
                  <a:cxn ang="T126">
                    <a:pos x="T12" y="T13"/>
                  </a:cxn>
                  <a:cxn ang="T127">
                    <a:pos x="T14" y="T15"/>
                  </a:cxn>
                  <a:cxn ang="T128">
                    <a:pos x="T16" y="T17"/>
                  </a:cxn>
                  <a:cxn ang="T129">
                    <a:pos x="T18" y="T19"/>
                  </a:cxn>
                  <a:cxn ang="T130">
                    <a:pos x="T20" y="T21"/>
                  </a:cxn>
                  <a:cxn ang="T131">
                    <a:pos x="T22" y="T23"/>
                  </a:cxn>
                  <a:cxn ang="T132">
                    <a:pos x="T24" y="T25"/>
                  </a:cxn>
                  <a:cxn ang="T133">
                    <a:pos x="T26" y="T27"/>
                  </a:cxn>
                  <a:cxn ang="T134">
                    <a:pos x="T28" y="T29"/>
                  </a:cxn>
                  <a:cxn ang="T135">
                    <a:pos x="T30" y="T31"/>
                  </a:cxn>
                  <a:cxn ang="T136">
                    <a:pos x="T32" y="T33"/>
                  </a:cxn>
                  <a:cxn ang="T137">
                    <a:pos x="T34" y="T35"/>
                  </a:cxn>
                  <a:cxn ang="T138">
                    <a:pos x="T36" y="T37"/>
                  </a:cxn>
                  <a:cxn ang="T139">
                    <a:pos x="T38" y="T39"/>
                  </a:cxn>
                  <a:cxn ang="T140">
                    <a:pos x="T40" y="T41"/>
                  </a:cxn>
                  <a:cxn ang="T141">
                    <a:pos x="T42" y="T43"/>
                  </a:cxn>
                  <a:cxn ang="T142">
                    <a:pos x="T44" y="T45"/>
                  </a:cxn>
                  <a:cxn ang="T143">
                    <a:pos x="T46" y="T47"/>
                  </a:cxn>
                  <a:cxn ang="T144">
                    <a:pos x="T48" y="T49"/>
                  </a:cxn>
                  <a:cxn ang="T145">
                    <a:pos x="T50" y="T51"/>
                  </a:cxn>
                  <a:cxn ang="T146">
                    <a:pos x="T52" y="T53"/>
                  </a:cxn>
                  <a:cxn ang="T147">
                    <a:pos x="T54" y="T55"/>
                  </a:cxn>
                  <a:cxn ang="T148">
                    <a:pos x="T56" y="T57"/>
                  </a:cxn>
                  <a:cxn ang="T149">
                    <a:pos x="T58" y="T59"/>
                  </a:cxn>
                  <a:cxn ang="T150">
                    <a:pos x="T60" y="T61"/>
                  </a:cxn>
                  <a:cxn ang="T151">
                    <a:pos x="T62" y="T63"/>
                  </a:cxn>
                  <a:cxn ang="T152">
                    <a:pos x="T64" y="T65"/>
                  </a:cxn>
                  <a:cxn ang="T153">
                    <a:pos x="T66" y="T67"/>
                  </a:cxn>
                  <a:cxn ang="T154">
                    <a:pos x="T68" y="T69"/>
                  </a:cxn>
                  <a:cxn ang="T155">
                    <a:pos x="T70" y="T71"/>
                  </a:cxn>
                  <a:cxn ang="T156">
                    <a:pos x="T72" y="T73"/>
                  </a:cxn>
                  <a:cxn ang="T157">
                    <a:pos x="T74" y="T75"/>
                  </a:cxn>
                  <a:cxn ang="T158">
                    <a:pos x="T76" y="T77"/>
                  </a:cxn>
                  <a:cxn ang="T159">
                    <a:pos x="T78" y="T79"/>
                  </a:cxn>
                  <a:cxn ang="T160">
                    <a:pos x="T80" y="T81"/>
                  </a:cxn>
                  <a:cxn ang="T161">
                    <a:pos x="T82" y="T83"/>
                  </a:cxn>
                  <a:cxn ang="T162">
                    <a:pos x="T84" y="T85"/>
                  </a:cxn>
                  <a:cxn ang="T163">
                    <a:pos x="T86" y="T87"/>
                  </a:cxn>
                  <a:cxn ang="T164">
                    <a:pos x="T88" y="T89"/>
                  </a:cxn>
                  <a:cxn ang="T165">
                    <a:pos x="T90" y="T91"/>
                  </a:cxn>
                  <a:cxn ang="T166">
                    <a:pos x="T92" y="T93"/>
                  </a:cxn>
                  <a:cxn ang="T167">
                    <a:pos x="T94" y="T95"/>
                  </a:cxn>
                  <a:cxn ang="T168">
                    <a:pos x="T96" y="T97"/>
                  </a:cxn>
                  <a:cxn ang="T169">
                    <a:pos x="T98" y="T99"/>
                  </a:cxn>
                  <a:cxn ang="T170">
                    <a:pos x="T100" y="T101"/>
                  </a:cxn>
                  <a:cxn ang="T171">
                    <a:pos x="T102" y="T103"/>
                  </a:cxn>
                  <a:cxn ang="T172">
                    <a:pos x="T104" y="T105"/>
                  </a:cxn>
                  <a:cxn ang="T173">
                    <a:pos x="T106" y="T107"/>
                  </a:cxn>
                  <a:cxn ang="T174">
                    <a:pos x="T108" y="T109"/>
                  </a:cxn>
                  <a:cxn ang="T175">
                    <a:pos x="T110" y="T111"/>
                  </a:cxn>
                  <a:cxn ang="T176">
                    <a:pos x="T112" y="T113"/>
                  </a:cxn>
                  <a:cxn ang="T177">
                    <a:pos x="T114" y="T115"/>
                  </a:cxn>
                  <a:cxn ang="T178">
                    <a:pos x="T116" y="T117"/>
                  </a:cxn>
                  <a:cxn ang="T179">
                    <a:pos x="T118" y="T119"/>
                  </a:cxn>
                </a:cxnLst>
                <a:rect l="T180" t="T181" r="T182" b="T183"/>
                <a:pathLst>
                  <a:path w="2344" h="1470">
                    <a:moveTo>
                      <a:pt x="1953" y="1470"/>
                    </a:moveTo>
                    <a:lnTo>
                      <a:pt x="1986" y="1362"/>
                    </a:lnTo>
                    <a:lnTo>
                      <a:pt x="2018" y="1254"/>
                    </a:lnTo>
                    <a:lnTo>
                      <a:pt x="2051" y="1146"/>
                    </a:lnTo>
                    <a:lnTo>
                      <a:pt x="2083" y="1038"/>
                    </a:lnTo>
                    <a:lnTo>
                      <a:pt x="2116" y="929"/>
                    </a:lnTo>
                    <a:lnTo>
                      <a:pt x="2149" y="821"/>
                    </a:lnTo>
                    <a:lnTo>
                      <a:pt x="2181" y="713"/>
                    </a:lnTo>
                    <a:lnTo>
                      <a:pt x="2214" y="605"/>
                    </a:lnTo>
                    <a:lnTo>
                      <a:pt x="2246" y="497"/>
                    </a:lnTo>
                    <a:lnTo>
                      <a:pt x="2279" y="389"/>
                    </a:lnTo>
                    <a:lnTo>
                      <a:pt x="2311" y="281"/>
                    </a:lnTo>
                    <a:lnTo>
                      <a:pt x="2344" y="172"/>
                    </a:lnTo>
                    <a:lnTo>
                      <a:pt x="2296" y="158"/>
                    </a:lnTo>
                    <a:lnTo>
                      <a:pt x="2249" y="145"/>
                    </a:lnTo>
                    <a:lnTo>
                      <a:pt x="2201" y="132"/>
                    </a:lnTo>
                    <a:lnTo>
                      <a:pt x="2153" y="120"/>
                    </a:lnTo>
                    <a:lnTo>
                      <a:pt x="2105" y="108"/>
                    </a:lnTo>
                    <a:lnTo>
                      <a:pt x="2057" y="97"/>
                    </a:lnTo>
                    <a:lnTo>
                      <a:pt x="2008" y="87"/>
                    </a:lnTo>
                    <a:lnTo>
                      <a:pt x="1960" y="77"/>
                    </a:lnTo>
                    <a:lnTo>
                      <a:pt x="1911" y="68"/>
                    </a:lnTo>
                    <a:lnTo>
                      <a:pt x="1862" y="59"/>
                    </a:lnTo>
                    <a:lnTo>
                      <a:pt x="1813" y="51"/>
                    </a:lnTo>
                    <a:lnTo>
                      <a:pt x="1764" y="43"/>
                    </a:lnTo>
                    <a:lnTo>
                      <a:pt x="1715" y="36"/>
                    </a:lnTo>
                    <a:lnTo>
                      <a:pt x="1666" y="30"/>
                    </a:lnTo>
                    <a:lnTo>
                      <a:pt x="1617" y="24"/>
                    </a:lnTo>
                    <a:lnTo>
                      <a:pt x="1568" y="19"/>
                    </a:lnTo>
                    <a:lnTo>
                      <a:pt x="1518" y="15"/>
                    </a:lnTo>
                    <a:lnTo>
                      <a:pt x="1469" y="11"/>
                    </a:lnTo>
                    <a:lnTo>
                      <a:pt x="1420" y="7"/>
                    </a:lnTo>
                    <a:lnTo>
                      <a:pt x="1370" y="5"/>
                    </a:lnTo>
                    <a:lnTo>
                      <a:pt x="1321" y="3"/>
                    </a:lnTo>
                    <a:lnTo>
                      <a:pt x="1271" y="1"/>
                    </a:lnTo>
                    <a:lnTo>
                      <a:pt x="1222" y="0"/>
                    </a:lnTo>
                    <a:lnTo>
                      <a:pt x="1172" y="0"/>
                    </a:lnTo>
                    <a:lnTo>
                      <a:pt x="1123" y="0"/>
                    </a:lnTo>
                    <a:lnTo>
                      <a:pt x="1073" y="1"/>
                    </a:lnTo>
                    <a:lnTo>
                      <a:pt x="1024" y="3"/>
                    </a:lnTo>
                    <a:lnTo>
                      <a:pt x="974" y="5"/>
                    </a:lnTo>
                    <a:lnTo>
                      <a:pt x="925" y="7"/>
                    </a:lnTo>
                    <a:lnTo>
                      <a:pt x="875" y="11"/>
                    </a:lnTo>
                    <a:lnTo>
                      <a:pt x="826" y="15"/>
                    </a:lnTo>
                    <a:lnTo>
                      <a:pt x="777" y="19"/>
                    </a:lnTo>
                    <a:lnTo>
                      <a:pt x="727" y="24"/>
                    </a:lnTo>
                    <a:lnTo>
                      <a:pt x="678" y="30"/>
                    </a:lnTo>
                    <a:lnTo>
                      <a:pt x="629" y="36"/>
                    </a:lnTo>
                    <a:lnTo>
                      <a:pt x="580" y="43"/>
                    </a:lnTo>
                    <a:lnTo>
                      <a:pt x="531" y="51"/>
                    </a:lnTo>
                    <a:lnTo>
                      <a:pt x="482" y="59"/>
                    </a:lnTo>
                    <a:lnTo>
                      <a:pt x="433" y="68"/>
                    </a:lnTo>
                    <a:lnTo>
                      <a:pt x="385" y="77"/>
                    </a:lnTo>
                    <a:lnTo>
                      <a:pt x="336" y="87"/>
                    </a:lnTo>
                    <a:lnTo>
                      <a:pt x="288" y="97"/>
                    </a:lnTo>
                    <a:lnTo>
                      <a:pt x="239" y="108"/>
                    </a:lnTo>
                    <a:lnTo>
                      <a:pt x="191" y="120"/>
                    </a:lnTo>
                    <a:lnTo>
                      <a:pt x="143" y="132"/>
                    </a:lnTo>
                    <a:lnTo>
                      <a:pt x="96" y="145"/>
                    </a:lnTo>
                    <a:lnTo>
                      <a:pt x="48" y="158"/>
                    </a:lnTo>
                    <a:lnTo>
                      <a:pt x="0" y="172"/>
                    </a:lnTo>
                    <a:lnTo>
                      <a:pt x="33" y="281"/>
                    </a:lnTo>
                    <a:lnTo>
                      <a:pt x="66" y="389"/>
                    </a:lnTo>
                    <a:lnTo>
                      <a:pt x="98" y="497"/>
                    </a:lnTo>
                    <a:lnTo>
                      <a:pt x="131" y="605"/>
                    </a:lnTo>
                    <a:lnTo>
                      <a:pt x="163" y="713"/>
                    </a:lnTo>
                    <a:lnTo>
                      <a:pt x="196" y="821"/>
                    </a:lnTo>
                    <a:lnTo>
                      <a:pt x="228" y="929"/>
                    </a:lnTo>
                    <a:lnTo>
                      <a:pt x="261" y="1038"/>
                    </a:lnTo>
                    <a:lnTo>
                      <a:pt x="293" y="1146"/>
                    </a:lnTo>
                    <a:lnTo>
                      <a:pt x="326" y="1254"/>
                    </a:lnTo>
                    <a:lnTo>
                      <a:pt x="358" y="1362"/>
                    </a:lnTo>
                    <a:lnTo>
                      <a:pt x="391" y="1470"/>
                    </a:lnTo>
                    <a:lnTo>
                      <a:pt x="423" y="1461"/>
                    </a:lnTo>
                    <a:lnTo>
                      <a:pt x="454" y="1452"/>
                    </a:lnTo>
                    <a:lnTo>
                      <a:pt x="486" y="1443"/>
                    </a:lnTo>
                    <a:lnTo>
                      <a:pt x="518" y="1435"/>
                    </a:lnTo>
                    <a:lnTo>
                      <a:pt x="550" y="1427"/>
                    </a:lnTo>
                    <a:lnTo>
                      <a:pt x="583" y="1420"/>
                    </a:lnTo>
                    <a:lnTo>
                      <a:pt x="615" y="1413"/>
                    </a:lnTo>
                    <a:lnTo>
                      <a:pt x="647" y="1406"/>
                    </a:lnTo>
                    <a:lnTo>
                      <a:pt x="680" y="1400"/>
                    </a:lnTo>
                    <a:lnTo>
                      <a:pt x="712" y="1394"/>
                    </a:lnTo>
                    <a:lnTo>
                      <a:pt x="745" y="1389"/>
                    </a:lnTo>
                    <a:lnTo>
                      <a:pt x="777" y="1384"/>
                    </a:lnTo>
                    <a:lnTo>
                      <a:pt x="810" y="1379"/>
                    </a:lnTo>
                    <a:lnTo>
                      <a:pt x="843" y="1375"/>
                    </a:lnTo>
                    <a:lnTo>
                      <a:pt x="876" y="1371"/>
                    </a:lnTo>
                    <a:lnTo>
                      <a:pt x="909" y="1368"/>
                    </a:lnTo>
                    <a:lnTo>
                      <a:pt x="941" y="1365"/>
                    </a:lnTo>
                    <a:lnTo>
                      <a:pt x="974" y="1362"/>
                    </a:lnTo>
                    <a:lnTo>
                      <a:pt x="1007" y="1360"/>
                    </a:lnTo>
                    <a:lnTo>
                      <a:pt x="1040" y="1358"/>
                    </a:lnTo>
                    <a:lnTo>
                      <a:pt x="1073" y="1357"/>
                    </a:lnTo>
                    <a:lnTo>
                      <a:pt x="1106" y="1356"/>
                    </a:lnTo>
                    <a:lnTo>
                      <a:pt x="1139" y="1355"/>
                    </a:lnTo>
                    <a:lnTo>
                      <a:pt x="1172" y="1355"/>
                    </a:lnTo>
                    <a:lnTo>
                      <a:pt x="1205" y="1355"/>
                    </a:lnTo>
                    <a:lnTo>
                      <a:pt x="1238" y="1356"/>
                    </a:lnTo>
                    <a:lnTo>
                      <a:pt x="1271" y="1357"/>
                    </a:lnTo>
                    <a:lnTo>
                      <a:pt x="1304" y="1358"/>
                    </a:lnTo>
                    <a:lnTo>
                      <a:pt x="1337" y="1360"/>
                    </a:lnTo>
                    <a:lnTo>
                      <a:pt x="1370" y="1362"/>
                    </a:lnTo>
                    <a:lnTo>
                      <a:pt x="1403" y="1365"/>
                    </a:lnTo>
                    <a:lnTo>
                      <a:pt x="1436" y="1368"/>
                    </a:lnTo>
                    <a:lnTo>
                      <a:pt x="1469" y="1371"/>
                    </a:lnTo>
                    <a:lnTo>
                      <a:pt x="1501" y="1375"/>
                    </a:lnTo>
                    <a:lnTo>
                      <a:pt x="1534" y="1379"/>
                    </a:lnTo>
                    <a:lnTo>
                      <a:pt x="1567" y="1384"/>
                    </a:lnTo>
                    <a:lnTo>
                      <a:pt x="1600" y="1389"/>
                    </a:lnTo>
                    <a:lnTo>
                      <a:pt x="1632" y="1394"/>
                    </a:lnTo>
                    <a:lnTo>
                      <a:pt x="1665" y="1400"/>
                    </a:lnTo>
                    <a:lnTo>
                      <a:pt x="1697" y="1406"/>
                    </a:lnTo>
                    <a:lnTo>
                      <a:pt x="1730" y="1413"/>
                    </a:lnTo>
                    <a:lnTo>
                      <a:pt x="1762" y="1420"/>
                    </a:lnTo>
                    <a:lnTo>
                      <a:pt x="1794" y="1427"/>
                    </a:lnTo>
                    <a:lnTo>
                      <a:pt x="1826" y="1435"/>
                    </a:lnTo>
                    <a:lnTo>
                      <a:pt x="1858" y="1443"/>
                    </a:lnTo>
                    <a:lnTo>
                      <a:pt x="1890" y="1452"/>
                    </a:lnTo>
                    <a:lnTo>
                      <a:pt x="1922" y="1461"/>
                    </a:lnTo>
                    <a:lnTo>
                      <a:pt x="1953" y="1470"/>
                    </a:lnTo>
                  </a:path>
                </a:pathLst>
              </a:custGeom>
              <a:solidFill>
                <a:srgbClr val="FAC090"/>
              </a:solidFill>
              <a:ln w="25400">
                <a:solidFill>
                  <a:srgbClr val="262626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74" name="Dial Panel #2"/>
              <xdr:cNvSpPr>
                <a:spLocks/>
              </xdr:cNvSpPr>
            </xdr:nvSpPr>
            <xdr:spPr bwMode="auto">
              <a:xfrm>
                <a:off x="565940" y="1258057"/>
                <a:ext cx="1054698" cy="991636"/>
              </a:xfrm>
              <a:custGeom>
                <a:avLst/>
                <a:gdLst>
                  <a:gd name="T0" fmla="*/ 2147483647 w 2343"/>
                  <a:gd name="T1" fmla="*/ 2147483647 h 2198"/>
                  <a:gd name="T2" fmla="*/ 2147483647 w 2343"/>
                  <a:gd name="T3" fmla="*/ 2147483647 h 2198"/>
                  <a:gd name="T4" fmla="*/ 2147483647 w 2343"/>
                  <a:gd name="T5" fmla="*/ 2147483647 h 2198"/>
                  <a:gd name="T6" fmla="*/ 2147483647 w 2343"/>
                  <a:gd name="T7" fmla="*/ 2147483647 h 2198"/>
                  <a:gd name="T8" fmla="*/ 2147483647 w 2343"/>
                  <a:gd name="T9" fmla="*/ 2147483647 h 2198"/>
                  <a:gd name="T10" fmla="*/ 2147483647 w 2343"/>
                  <a:gd name="T11" fmla="*/ 2147483647 h 2198"/>
                  <a:gd name="T12" fmla="*/ 2147483647 w 2343"/>
                  <a:gd name="T13" fmla="*/ 2147483647 h 2198"/>
                  <a:gd name="T14" fmla="*/ 2147483647 w 2343"/>
                  <a:gd name="T15" fmla="*/ 2147483647 h 2198"/>
                  <a:gd name="T16" fmla="*/ 2147483647 w 2343"/>
                  <a:gd name="T17" fmla="*/ 2147483647 h 2198"/>
                  <a:gd name="T18" fmla="*/ 2147483647 w 2343"/>
                  <a:gd name="T19" fmla="*/ 2147483647 h 2198"/>
                  <a:gd name="T20" fmla="*/ 2147483647 w 2343"/>
                  <a:gd name="T21" fmla="*/ 2147483647 h 2198"/>
                  <a:gd name="T22" fmla="*/ 2147483647 w 2343"/>
                  <a:gd name="T23" fmla="*/ 2147483647 h 2198"/>
                  <a:gd name="T24" fmla="*/ 2147483647 w 2343"/>
                  <a:gd name="T25" fmla="*/ 2147483647 h 2198"/>
                  <a:gd name="T26" fmla="*/ 2147483647 w 2343"/>
                  <a:gd name="T27" fmla="*/ 2147483647 h 2198"/>
                  <a:gd name="T28" fmla="*/ 2147483647 w 2343"/>
                  <a:gd name="T29" fmla="*/ 2147483647 h 2198"/>
                  <a:gd name="T30" fmla="*/ 2147483647 w 2343"/>
                  <a:gd name="T31" fmla="*/ 2147483647 h 2198"/>
                  <a:gd name="T32" fmla="*/ 2147483647 w 2343"/>
                  <a:gd name="T33" fmla="*/ 2147483647 h 2198"/>
                  <a:gd name="T34" fmla="*/ 2147483647 w 2343"/>
                  <a:gd name="T35" fmla="*/ 2147483647 h 2198"/>
                  <a:gd name="T36" fmla="*/ 2147483647 w 2343"/>
                  <a:gd name="T37" fmla="*/ 2147483647 h 2198"/>
                  <a:gd name="T38" fmla="*/ 2147483647 w 2343"/>
                  <a:gd name="T39" fmla="*/ 2147483647 h 2198"/>
                  <a:gd name="T40" fmla="*/ 2147483647 w 2343"/>
                  <a:gd name="T41" fmla="*/ 2147483647 h 2198"/>
                  <a:gd name="T42" fmla="*/ 2147483647 w 2343"/>
                  <a:gd name="T43" fmla="*/ 2147483647 h 2198"/>
                  <a:gd name="T44" fmla="*/ 2147483647 w 2343"/>
                  <a:gd name="T45" fmla="*/ 2147483647 h 2198"/>
                  <a:gd name="T46" fmla="*/ 2147483647 w 2343"/>
                  <a:gd name="T47" fmla="*/ 2147483647 h 2198"/>
                  <a:gd name="T48" fmla="*/ 2147483647 w 2343"/>
                  <a:gd name="T49" fmla="*/ 2147483647 h 2198"/>
                  <a:gd name="T50" fmla="*/ 2147483647 w 2343"/>
                  <a:gd name="T51" fmla="*/ 2147483647 h 2198"/>
                  <a:gd name="T52" fmla="*/ 2147483647 w 2343"/>
                  <a:gd name="T53" fmla="*/ 2147483647 h 2198"/>
                  <a:gd name="T54" fmla="*/ 2147483647 w 2343"/>
                  <a:gd name="T55" fmla="*/ 2147483647 h 2198"/>
                  <a:gd name="T56" fmla="*/ 2147483647 w 2343"/>
                  <a:gd name="T57" fmla="*/ 2147483647 h 2198"/>
                  <a:gd name="T58" fmla="*/ 2147483647 w 2343"/>
                  <a:gd name="T59" fmla="*/ 2147483647 h 2198"/>
                  <a:gd name="T60" fmla="*/ 2147483647 w 2343"/>
                  <a:gd name="T61" fmla="*/ 2147483647 h 2198"/>
                  <a:gd name="T62" fmla="*/ 2147483647 w 2343"/>
                  <a:gd name="T63" fmla="*/ 2147483647 h 2198"/>
                  <a:gd name="T64" fmla="*/ 2147483647 w 2343"/>
                  <a:gd name="T65" fmla="*/ 2147483647 h 2198"/>
                  <a:gd name="T66" fmla="*/ 2147483647 w 2343"/>
                  <a:gd name="T67" fmla="*/ 2147483647 h 2198"/>
                  <a:gd name="T68" fmla="*/ 2147483647 w 2343"/>
                  <a:gd name="T69" fmla="*/ 2147483647 h 2198"/>
                  <a:gd name="T70" fmla="*/ 2147483647 w 2343"/>
                  <a:gd name="T71" fmla="*/ 2147483647 h 2198"/>
                  <a:gd name="T72" fmla="*/ 2147483647 w 2343"/>
                  <a:gd name="T73" fmla="*/ 2147483647 h 2198"/>
                  <a:gd name="T74" fmla="*/ 2147483647 w 2343"/>
                  <a:gd name="T75" fmla="*/ 2147483647 h 2198"/>
                  <a:gd name="T76" fmla="*/ 2147483647 w 2343"/>
                  <a:gd name="T77" fmla="*/ 2147483647 h 2198"/>
                  <a:gd name="T78" fmla="*/ 2147483647 w 2343"/>
                  <a:gd name="T79" fmla="*/ 2147483647 h 2198"/>
                  <a:gd name="T80" fmla="*/ 2147483647 w 2343"/>
                  <a:gd name="T81" fmla="*/ 2147483647 h 2198"/>
                  <a:gd name="T82" fmla="*/ 2147483647 w 2343"/>
                  <a:gd name="T83" fmla="*/ 2147483647 h 2198"/>
                  <a:gd name="T84" fmla="*/ 2147483647 w 2343"/>
                  <a:gd name="T85" fmla="*/ 2147483647 h 2198"/>
                  <a:gd name="T86" fmla="*/ 2147483647 w 2343"/>
                  <a:gd name="T87" fmla="*/ 2147483647 h 2198"/>
                  <a:gd name="T88" fmla="*/ 2147483647 w 2343"/>
                  <a:gd name="T89" fmla="*/ 2147483647 h 2198"/>
                  <a:gd name="T90" fmla="*/ 2147483647 w 2343"/>
                  <a:gd name="T91" fmla="*/ 2147483647 h 2198"/>
                  <a:gd name="T92" fmla="*/ 2147483647 w 2343"/>
                  <a:gd name="T93" fmla="*/ 2147483647 h 2198"/>
                  <a:gd name="T94" fmla="*/ 2147483647 w 2343"/>
                  <a:gd name="T95" fmla="*/ 2147483647 h 2198"/>
                  <a:gd name="T96" fmla="*/ 2147483647 w 2343"/>
                  <a:gd name="T97" fmla="*/ 2147483647 h 2198"/>
                  <a:gd name="T98" fmla="*/ 2147483647 w 2343"/>
                  <a:gd name="T99" fmla="*/ 2147483647 h 2198"/>
                  <a:gd name="T100" fmla="*/ 2147483647 w 2343"/>
                  <a:gd name="T101" fmla="*/ 2147483647 h 2198"/>
                  <a:gd name="T102" fmla="*/ 2147483647 w 2343"/>
                  <a:gd name="T103" fmla="*/ 2147483647 h 2198"/>
                  <a:gd name="T104" fmla="*/ 2147483647 w 2343"/>
                  <a:gd name="T105" fmla="*/ 2147483647 h 2198"/>
                  <a:gd name="T106" fmla="*/ 2147483647 w 2343"/>
                  <a:gd name="T107" fmla="*/ 2147483647 h 2198"/>
                  <a:gd name="T108" fmla="*/ 2147483647 w 2343"/>
                  <a:gd name="T109" fmla="*/ 2147483647 h 2198"/>
                  <a:gd name="T110" fmla="*/ 2147483647 w 2343"/>
                  <a:gd name="T111" fmla="*/ 2147483647 h 2198"/>
                  <a:gd name="T112" fmla="*/ 2147483647 w 2343"/>
                  <a:gd name="T113" fmla="*/ 2147483647 h 2198"/>
                  <a:gd name="T114" fmla="*/ 2147483647 w 2343"/>
                  <a:gd name="T115" fmla="*/ 2147483647 h 2198"/>
                  <a:gd name="T116" fmla="*/ 2147483647 w 2343"/>
                  <a:gd name="T117" fmla="*/ 2147483647 h 2198"/>
                  <a:gd name="T118" fmla="*/ 2147483647 w 2343"/>
                  <a:gd name="T119" fmla="*/ 2147483647 h 2198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w 2343"/>
                  <a:gd name="T181" fmla="*/ 0 h 2198"/>
                  <a:gd name="T182" fmla="*/ 2343 w 2343"/>
                  <a:gd name="T183" fmla="*/ 2198 h 2198"/>
                </a:gdLst>
                <a:ahLst/>
                <a:cxnLst>
                  <a:cxn ang="T120">
                    <a:pos x="T0" y="T1"/>
                  </a:cxn>
                  <a:cxn ang="T121">
                    <a:pos x="T2" y="T3"/>
                  </a:cxn>
                  <a:cxn ang="T122">
                    <a:pos x="T4" y="T5"/>
                  </a:cxn>
                  <a:cxn ang="T123">
                    <a:pos x="T6" y="T7"/>
                  </a:cxn>
                  <a:cxn ang="T124">
                    <a:pos x="T8" y="T9"/>
                  </a:cxn>
                  <a:cxn ang="T125">
                    <a:pos x="T10" y="T11"/>
                  </a:cxn>
                  <a:cxn ang="T126">
                    <a:pos x="T12" y="T13"/>
                  </a:cxn>
                  <a:cxn ang="T127">
                    <a:pos x="T14" y="T15"/>
                  </a:cxn>
                  <a:cxn ang="T128">
                    <a:pos x="T16" y="T17"/>
                  </a:cxn>
                  <a:cxn ang="T129">
                    <a:pos x="T18" y="T19"/>
                  </a:cxn>
                  <a:cxn ang="T130">
                    <a:pos x="T20" y="T21"/>
                  </a:cxn>
                  <a:cxn ang="T131">
                    <a:pos x="T22" y="T23"/>
                  </a:cxn>
                  <a:cxn ang="T132">
                    <a:pos x="T24" y="T25"/>
                  </a:cxn>
                  <a:cxn ang="T133">
                    <a:pos x="T26" y="T27"/>
                  </a:cxn>
                  <a:cxn ang="T134">
                    <a:pos x="T28" y="T29"/>
                  </a:cxn>
                  <a:cxn ang="T135">
                    <a:pos x="T30" y="T31"/>
                  </a:cxn>
                  <a:cxn ang="T136">
                    <a:pos x="T32" y="T33"/>
                  </a:cxn>
                  <a:cxn ang="T137">
                    <a:pos x="T34" y="T35"/>
                  </a:cxn>
                  <a:cxn ang="T138">
                    <a:pos x="T36" y="T37"/>
                  </a:cxn>
                  <a:cxn ang="T139">
                    <a:pos x="T38" y="T39"/>
                  </a:cxn>
                  <a:cxn ang="T140">
                    <a:pos x="T40" y="T41"/>
                  </a:cxn>
                  <a:cxn ang="T141">
                    <a:pos x="T42" y="T43"/>
                  </a:cxn>
                  <a:cxn ang="T142">
                    <a:pos x="T44" y="T45"/>
                  </a:cxn>
                  <a:cxn ang="T143">
                    <a:pos x="T46" y="T47"/>
                  </a:cxn>
                  <a:cxn ang="T144">
                    <a:pos x="T48" y="T49"/>
                  </a:cxn>
                  <a:cxn ang="T145">
                    <a:pos x="T50" y="T51"/>
                  </a:cxn>
                  <a:cxn ang="T146">
                    <a:pos x="T52" y="T53"/>
                  </a:cxn>
                  <a:cxn ang="T147">
                    <a:pos x="T54" y="T55"/>
                  </a:cxn>
                  <a:cxn ang="T148">
                    <a:pos x="T56" y="T57"/>
                  </a:cxn>
                  <a:cxn ang="T149">
                    <a:pos x="T58" y="T59"/>
                  </a:cxn>
                  <a:cxn ang="T150">
                    <a:pos x="T60" y="T61"/>
                  </a:cxn>
                  <a:cxn ang="T151">
                    <a:pos x="T62" y="T63"/>
                  </a:cxn>
                  <a:cxn ang="T152">
                    <a:pos x="T64" y="T65"/>
                  </a:cxn>
                  <a:cxn ang="T153">
                    <a:pos x="T66" y="T67"/>
                  </a:cxn>
                  <a:cxn ang="T154">
                    <a:pos x="T68" y="T69"/>
                  </a:cxn>
                  <a:cxn ang="T155">
                    <a:pos x="T70" y="T71"/>
                  </a:cxn>
                  <a:cxn ang="T156">
                    <a:pos x="T72" y="T73"/>
                  </a:cxn>
                  <a:cxn ang="T157">
                    <a:pos x="T74" y="T75"/>
                  </a:cxn>
                  <a:cxn ang="T158">
                    <a:pos x="T76" y="T77"/>
                  </a:cxn>
                  <a:cxn ang="T159">
                    <a:pos x="T78" y="T79"/>
                  </a:cxn>
                  <a:cxn ang="T160">
                    <a:pos x="T80" y="T81"/>
                  </a:cxn>
                  <a:cxn ang="T161">
                    <a:pos x="T82" y="T83"/>
                  </a:cxn>
                  <a:cxn ang="T162">
                    <a:pos x="T84" y="T85"/>
                  </a:cxn>
                  <a:cxn ang="T163">
                    <a:pos x="T86" y="T87"/>
                  </a:cxn>
                  <a:cxn ang="T164">
                    <a:pos x="T88" y="T89"/>
                  </a:cxn>
                  <a:cxn ang="T165">
                    <a:pos x="T90" y="T91"/>
                  </a:cxn>
                  <a:cxn ang="T166">
                    <a:pos x="T92" y="T93"/>
                  </a:cxn>
                  <a:cxn ang="T167">
                    <a:pos x="T94" y="T95"/>
                  </a:cxn>
                  <a:cxn ang="T168">
                    <a:pos x="T96" y="T97"/>
                  </a:cxn>
                  <a:cxn ang="T169">
                    <a:pos x="T98" y="T99"/>
                  </a:cxn>
                  <a:cxn ang="T170">
                    <a:pos x="T100" y="T101"/>
                  </a:cxn>
                  <a:cxn ang="T171">
                    <a:pos x="T102" y="T103"/>
                  </a:cxn>
                  <a:cxn ang="T172">
                    <a:pos x="T104" y="T105"/>
                  </a:cxn>
                  <a:cxn ang="T173">
                    <a:pos x="T106" y="T107"/>
                  </a:cxn>
                  <a:cxn ang="T174">
                    <a:pos x="T108" y="T109"/>
                  </a:cxn>
                  <a:cxn ang="T175">
                    <a:pos x="T110" y="T111"/>
                  </a:cxn>
                  <a:cxn ang="T176">
                    <a:pos x="T112" y="T113"/>
                  </a:cxn>
                  <a:cxn ang="T177">
                    <a:pos x="T114" y="T115"/>
                  </a:cxn>
                  <a:cxn ang="T178">
                    <a:pos x="T116" y="T117"/>
                  </a:cxn>
                  <a:cxn ang="T179">
                    <a:pos x="T118" y="T119"/>
                  </a:cxn>
                </a:cxnLst>
                <a:rect l="T180" t="T181" r="T182" b="T183"/>
                <a:pathLst>
                  <a:path w="2343" h="2198">
                    <a:moveTo>
                      <a:pt x="2343" y="1280"/>
                    </a:moveTo>
                    <a:lnTo>
                      <a:pt x="2305" y="1173"/>
                    </a:lnTo>
                    <a:lnTo>
                      <a:pt x="2268" y="1066"/>
                    </a:lnTo>
                    <a:lnTo>
                      <a:pt x="2231" y="960"/>
                    </a:lnTo>
                    <a:lnTo>
                      <a:pt x="2194" y="853"/>
                    </a:lnTo>
                    <a:lnTo>
                      <a:pt x="2156" y="747"/>
                    </a:lnTo>
                    <a:lnTo>
                      <a:pt x="2119" y="640"/>
                    </a:lnTo>
                    <a:lnTo>
                      <a:pt x="2082" y="533"/>
                    </a:lnTo>
                    <a:lnTo>
                      <a:pt x="2045" y="427"/>
                    </a:lnTo>
                    <a:lnTo>
                      <a:pt x="2007" y="320"/>
                    </a:lnTo>
                    <a:lnTo>
                      <a:pt x="1970" y="213"/>
                    </a:lnTo>
                    <a:lnTo>
                      <a:pt x="1933" y="107"/>
                    </a:lnTo>
                    <a:lnTo>
                      <a:pt x="1896" y="0"/>
                    </a:lnTo>
                    <a:lnTo>
                      <a:pt x="1849" y="17"/>
                    </a:lnTo>
                    <a:lnTo>
                      <a:pt x="1803" y="34"/>
                    </a:lnTo>
                    <a:lnTo>
                      <a:pt x="1757" y="52"/>
                    </a:lnTo>
                    <a:lnTo>
                      <a:pt x="1711" y="70"/>
                    </a:lnTo>
                    <a:lnTo>
                      <a:pt x="1665" y="89"/>
                    </a:lnTo>
                    <a:lnTo>
                      <a:pt x="1619" y="108"/>
                    </a:lnTo>
                    <a:lnTo>
                      <a:pt x="1574" y="128"/>
                    </a:lnTo>
                    <a:lnTo>
                      <a:pt x="1529" y="149"/>
                    </a:lnTo>
                    <a:lnTo>
                      <a:pt x="1484" y="170"/>
                    </a:lnTo>
                    <a:lnTo>
                      <a:pt x="1439" y="192"/>
                    </a:lnTo>
                    <a:lnTo>
                      <a:pt x="1395" y="214"/>
                    </a:lnTo>
                    <a:lnTo>
                      <a:pt x="1351" y="236"/>
                    </a:lnTo>
                    <a:lnTo>
                      <a:pt x="1307" y="260"/>
                    </a:lnTo>
                    <a:lnTo>
                      <a:pt x="1264" y="283"/>
                    </a:lnTo>
                    <a:lnTo>
                      <a:pt x="1221" y="308"/>
                    </a:lnTo>
                    <a:lnTo>
                      <a:pt x="1178" y="333"/>
                    </a:lnTo>
                    <a:lnTo>
                      <a:pt x="1135" y="358"/>
                    </a:lnTo>
                    <a:lnTo>
                      <a:pt x="1093" y="384"/>
                    </a:lnTo>
                    <a:lnTo>
                      <a:pt x="1051" y="410"/>
                    </a:lnTo>
                    <a:lnTo>
                      <a:pt x="1009" y="437"/>
                    </a:lnTo>
                    <a:lnTo>
                      <a:pt x="968" y="464"/>
                    </a:lnTo>
                    <a:lnTo>
                      <a:pt x="927" y="492"/>
                    </a:lnTo>
                    <a:lnTo>
                      <a:pt x="887" y="520"/>
                    </a:lnTo>
                    <a:lnTo>
                      <a:pt x="846" y="549"/>
                    </a:lnTo>
                    <a:lnTo>
                      <a:pt x="807" y="579"/>
                    </a:lnTo>
                    <a:lnTo>
                      <a:pt x="767" y="609"/>
                    </a:lnTo>
                    <a:lnTo>
                      <a:pt x="728" y="639"/>
                    </a:lnTo>
                    <a:lnTo>
                      <a:pt x="689" y="670"/>
                    </a:lnTo>
                    <a:lnTo>
                      <a:pt x="651" y="701"/>
                    </a:lnTo>
                    <a:lnTo>
                      <a:pt x="613" y="733"/>
                    </a:lnTo>
                    <a:lnTo>
                      <a:pt x="575" y="765"/>
                    </a:lnTo>
                    <a:lnTo>
                      <a:pt x="538" y="797"/>
                    </a:lnTo>
                    <a:lnTo>
                      <a:pt x="501" y="831"/>
                    </a:lnTo>
                    <a:lnTo>
                      <a:pt x="465" y="864"/>
                    </a:lnTo>
                    <a:lnTo>
                      <a:pt x="428" y="898"/>
                    </a:lnTo>
                    <a:lnTo>
                      <a:pt x="393" y="933"/>
                    </a:lnTo>
                    <a:lnTo>
                      <a:pt x="358" y="967"/>
                    </a:lnTo>
                    <a:lnTo>
                      <a:pt x="323" y="1003"/>
                    </a:lnTo>
                    <a:lnTo>
                      <a:pt x="289" y="1038"/>
                    </a:lnTo>
                    <a:lnTo>
                      <a:pt x="255" y="1075"/>
                    </a:lnTo>
                    <a:lnTo>
                      <a:pt x="221" y="1111"/>
                    </a:lnTo>
                    <a:lnTo>
                      <a:pt x="188" y="1148"/>
                    </a:lnTo>
                    <a:lnTo>
                      <a:pt x="156" y="1185"/>
                    </a:lnTo>
                    <a:lnTo>
                      <a:pt x="124" y="1223"/>
                    </a:lnTo>
                    <a:lnTo>
                      <a:pt x="92" y="1261"/>
                    </a:lnTo>
                    <a:lnTo>
                      <a:pt x="61" y="1300"/>
                    </a:lnTo>
                    <a:lnTo>
                      <a:pt x="30" y="1338"/>
                    </a:lnTo>
                    <a:lnTo>
                      <a:pt x="0" y="1378"/>
                    </a:lnTo>
                    <a:lnTo>
                      <a:pt x="90" y="1446"/>
                    </a:lnTo>
                    <a:lnTo>
                      <a:pt x="180" y="1514"/>
                    </a:lnTo>
                    <a:lnTo>
                      <a:pt x="270" y="1583"/>
                    </a:lnTo>
                    <a:lnTo>
                      <a:pt x="359" y="1651"/>
                    </a:lnTo>
                    <a:lnTo>
                      <a:pt x="449" y="1719"/>
                    </a:lnTo>
                    <a:lnTo>
                      <a:pt x="539" y="1788"/>
                    </a:lnTo>
                    <a:lnTo>
                      <a:pt x="629" y="1856"/>
                    </a:lnTo>
                    <a:lnTo>
                      <a:pt x="719" y="1924"/>
                    </a:lnTo>
                    <a:lnTo>
                      <a:pt x="809" y="1993"/>
                    </a:lnTo>
                    <a:lnTo>
                      <a:pt x="899" y="2061"/>
                    </a:lnTo>
                    <a:lnTo>
                      <a:pt x="989" y="2130"/>
                    </a:lnTo>
                    <a:lnTo>
                      <a:pt x="1079" y="2198"/>
                    </a:lnTo>
                    <a:lnTo>
                      <a:pt x="1099" y="2172"/>
                    </a:lnTo>
                    <a:lnTo>
                      <a:pt x="1119" y="2146"/>
                    </a:lnTo>
                    <a:lnTo>
                      <a:pt x="1140" y="2120"/>
                    </a:lnTo>
                    <a:lnTo>
                      <a:pt x="1161" y="2095"/>
                    </a:lnTo>
                    <a:lnTo>
                      <a:pt x="1182" y="2070"/>
                    </a:lnTo>
                    <a:lnTo>
                      <a:pt x="1204" y="2045"/>
                    </a:lnTo>
                    <a:lnTo>
                      <a:pt x="1226" y="2020"/>
                    </a:lnTo>
                    <a:lnTo>
                      <a:pt x="1248" y="1996"/>
                    </a:lnTo>
                    <a:lnTo>
                      <a:pt x="1271" y="1972"/>
                    </a:lnTo>
                    <a:lnTo>
                      <a:pt x="1294" y="1948"/>
                    </a:lnTo>
                    <a:lnTo>
                      <a:pt x="1317" y="1924"/>
                    </a:lnTo>
                    <a:lnTo>
                      <a:pt x="1341" y="1901"/>
                    </a:lnTo>
                    <a:lnTo>
                      <a:pt x="1364" y="1878"/>
                    </a:lnTo>
                    <a:lnTo>
                      <a:pt x="1388" y="1856"/>
                    </a:lnTo>
                    <a:lnTo>
                      <a:pt x="1413" y="1833"/>
                    </a:lnTo>
                    <a:lnTo>
                      <a:pt x="1437" y="1811"/>
                    </a:lnTo>
                    <a:lnTo>
                      <a:pt x="1462" y="1789"/>
                    </a:lnTo>
                    <a:lnTo>
                      <a:pt x="1487" y="1768"/>
                    </a:lnTo>
                    <a:lnTo>
                      <a:pt x="1513" y="1747"/>
                    </a:lnTo>
                    <a:lnTo>
                      <a:pt x="1538" y="1726"/>
                    </a:lnTo>
                    <a:lnTo>
                      <a:pt x="1564" y="1705"/>
                    </a:lnTo>
                    <a:lnTo>
                      <a:pt x="1590" y="1685"/>
                    </a:lnTo>
                    <a:lnTo>
                      <a:pt x="1616" y="1665"/>
                    </a:lnTo>
                    <a:lnTo>
                      <a:pt x="1643" y="1646"/>
                    </a:lnTo>
                    <a:lnTo>
                      <a:pt x="1670" y="1626"/>
                    </a:lnTo>
                    <a:lnTo>
                      <a:pt x="1697" y="1608"/>
                    </a:lnTo>
                    <a:lnTo>
                      <a:pt x="1724" y="1589"/>
                    </a:lnTo>
                    <a:lnTo>
                      <a:pt x="1752" y="1571"/>
                    </a:lnTo>
                    <a:lnTo>
                      <a:pt x="1779" y="1553"/>
                    </a:lnTo>
                    <a:lnTo>
                      <a:pt x="1807" y="1535"/>
                    </a:lnTo>
                    <a:lnTo>
                      <a:pt x="1836" y="1518"/>
                    </a:lnTo>
                    <a:lnTo>
                      <a:pt x="1864" y="1501"/>
                    </a:lnTo>
                    <a:lnTo>
                      <a:pt x="1892" y="1485"/>
                    </a:lnTo>
                    <a:lnTo>
                      <a:pt x="1921" y="1468"/>
                    </a:lnTo>
                    <a:lnTo>
                      <a:pt x="1950" y="1453"/>
                    </a:lnTo>
                    <a:lnTo>
                      <a:pt x="1979" y="1437"/>
                    </a:lnTo>
                    <a:lnTo>
                      <a:pt x="2009" y="1422"/>
                    </a:lnTo>
                    <a:lnTo>
                      <a:pt x="2038" y="1407"/>
                    </a:lnTo>
                    <a:lnTo>
                      <a:pt x="2068" y="1393"/>
                    </a:lnTo>
                    <a:lnTo>
                      <a:pt x="2098" y="1379"/>
                    </a:lnTo>
                    <a:lnTo>
                      <a:pt x="2128" y="1365"/>
                    </a:lnTo>
                    <a:lnTo>
                      <a:pt x="2158" y="1352"/>
                    </a:lnTo>
                    <a:lnTo>
                      <a:pt x="2189" y="1339"/>
                    </a:lnTo>
                    <a:lnTo>
                      <a:pt x="2219" y="1326"/>
                    </a:lnTo>
                    <a:lnTo>
                      <a:pt x="2250" y="1314"/>
                    </a:lnTo>
                    <a:lnTo>
                      <a:pt x="2281" y="1302"/>
                    </a:lnTo>
                    <a:lnTo>
                      <a:pt x="2311" y="1291"/>
                    </a:lnTo>
                    <a:lnTo>
                      <a:pt x="2343" y="1280"/>
                    </a:lnTo>
                  </a:path>
                </a:pathLst>
              </a:custGeom>
              <a:solidFill>
                <a:srgbClr val="FF6565"/>
              </a:solidFill>
              <a:ln w="25400">
                <a:solidFill>
                  <a:srgbClr val="262626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75" name="Dial Panel #1"/>
              <xdr:cNvSpPr>
                <a:spLocks/>
              </xdr:cNvSpPr>
            </xdr:nvSpPr>
            <xdr:spPr bwMode="auto">
              <a:xfrm>
                <a:off x="193063" y="1944261"/>
                <a:ext cx="827134" cy="1018705"/>
              </a:xfrm>
              <a:custGeom>
                <a:avLst/>
                <a:gdLst>
                  <a:gd name="T0" fmla="*/ 2147483647 w 1838"/>
                  <a:gd name="T1" fmla="*/ 2147483647 h 2258"/>
                  <a:gd name="T2" fmla="*/ 2147483647 w 1838"/>
                  <a:gd name="T3" fmla="*/ 2147483647 h 2258"/>
                  <a:gd name="T4" fmla="*/ 2147483647 w 1838"/>
                  <a:gd name="T5" fmla="*/ 2147483647 h 2258"/>
                  <a:gd name="T6" fmla="*/ 2147483647 w 1838"/>
                  <a:gd name="T7" fmla="*/ 2147483647 h 2258"/>
                  <a:gd name="T8" fmla="*/ 2147483647 w 1838"/>
                  <a:gd name="T9" fmla="*/ 2147483647 h 2258"/>
                  <a:gd name="T10" fmla="*/ 2147483647 w 1838"/>
                  <a:gd name="T11" fmla="*/ 2147483647 h 2258"/>
                  <a:gd name="T12" fmla="*/ 2147483647 w 1838"/>
                  <a:gd name="T13" fmla="*/ 2147483647 h 2258"/>
                  <a:gd name="T14" fmla="*/ 2147483647 w 1838"/>
                  <a:gd name="T15" fmla="*/ 2147483647 h 2258"/>
                  <a:gd name="T16" fmla="*/ 2147483647 w 1838"/>
                  <a:gd name="T17" fmla="*/ 2147483647 h 2258"/>
                  <a:gd name="T18" fmla="*/ 2147483647 w 1838"/>
                  <a:gd name="T19" fmla="*/ 2147483647 h 2258"/>
                  <a:gd name="T20" fmla="*/ 2147483647 w 1838"/>
                  <a:gd name="T21" fmla="*/ 2147483647 h 2258"/>
                  <a:gd name="T22" fmla="*/ 2147483647 w 1838"/>
                  <a:gd name="T23" fmla="*/ 2147483647 h 2258"/>
                  <a:gd name="T24" fmla="*/ 2147483647 w 1838"/>
                  <a:gd name="T25" fmla="*/ 2147483647 h 2258"/>
                  <a:gd name="T26" fmla="*/ 2147483647 w 1838"/>
                  <a:gd name="T27" fmla="*/ 2147483647 h 2258"/>
                  <a:gd name="T28" fmla="*/ 2147483647 w 1838"/>
                  <a:gd name="T29" fmla="*/ 2147483647 h 2258"/>
                  <a:gd name="T30" fmla="*/ 2147483647 w 1838"/>
                  <a:gd name="T31" fmla="*/ 2147483647 h 2258"/>
                  <a:gd name="T32" fmla="*/ 2147483647 w 1838"/>
                  <a:gd name="T33" fmla="*/ 2147483647 h 2258"/>
                  <a:gd name="T34" fmla="*/ 2147483647 w 1838"/>
                  <a:gd name="T35" fmla="*/ 2147483647 h 2258"/>
                  <a:gd name="T36" fmla="*/ 2147483647 w 1838"/>
                  <a:gd name="T37" fmla="*/ 2147483647 h 2258"/>
                  <a:gd name="T38" fmla="*/ 2147483647 w 1838"/>
                  <a:gd name="T39" fmla="*/ 2147483647 h 2258"/>
                  <a:gd name="T40" fmla="*/ 2147483647 w 1838"/>
                  <a:gd name="T41" fmla="*/ 2147483647 h 2258"/>
                  <a:gd name="T42" fmla="*/ 2147483647 w 1838"/>
                  <a:gd name="T43" fmla="*/ 2147483647 h 2258"/>
                  <a:gd name="T44" fmla="*/ 2147483647 w 1838"/>
                  <a:gd name="T45" fmla="*/ 2147483647 h 2258"/>
                  <a:gd name="T46" fmla="*/ 2147483647 w 1838"/>
                  <a:gd name="T47" fmla="*/ 2147483647 h 2258"/>
                  <a:gd name="T48" fmla="*/ 2147483647 w 1838"/>
                  <a:gd name="T49" fmla="*/ 2147483647 h 2258"/>
                  <a:gd name="T50" fmla="*/ 2147483647 w 1838"/>
                  <a:gd name="T51" fmla="*/ 2147483647 h 2258"/>
                  <a:gd name="T52" fmla="*/ 2147483647 w 1838"/>
                  <a:gd name="T53" fmla="*/ 2147483647 h 2258"/>
                  <a:gd name="T54" fmla="*/ 2147483647 w 1838"/>
                  <a:gd name="T55" fmla="*/ 2147483647 h 2258"/>
                  <a:gd name="T56" fmla="*/ 2147483647 w 1838"/>
                  <a:gd name="T57" fmla="*/ 2147483647 h 2258"/>
                  <a:gd name="T58" fmla="*/ 2147483647 w 1838"/>
                  <a:gd name="T59" fmla="*/ 2147483647 h 2258"/>
                  <a:gd name="T60" fmla="*/ 2147483647 w 1838"/>
                  <a:gd name="T61" fmla="*/ 2147483647 h 2258"/>
                  <a:gd name="T62" fmla="*/ 2147483647 w 1838"/>
                  <a:gd name="T63" fmla="*/ 2147483647 h 2258"/>
                  <a:gd name="T64" fmla="*/ 2147483647 w 1838"/>
                  <a:gd name="T65" fmla="*/ 2147483647 h 2258"/>
                  <a:gd name="T66" fmla="*/ 2147483647 w 1838"/>
                  <a:gd name="T67" fmla="*/ 2147483647 h 2258"/>
                  <a:gd name="T68" fmla="*/ 2147483647 w 1838"/>
                  <a:gd name="T69" fmla="*/ 2147483647 h 2258"/>
                  <a:gd name="T70" fmla="*/ 2147483647 w 1838"/>
                  <a:gd name="T71" fmla="*/ 2147483647 h 2258"/>
                  <a:gd name="T72" fmla="*/ 2147483647 w 1838"/>
                  <a:gd name="T73" fmla="*/ 2147483647 h 2258"/>
                  <a:gd name="T74" fmla="*/ 2147483647 w 1838"/>
                  <a:gd name="T75" fmla="*/ 2147483647 h 2258"/>
                  <a:gd name="T76" fmla="*/ 2147483647 w 1838"/>
                  <a:gd name="T77" fmla="*/ 2147483647 h 2258"/>
                  <a:gd name="T78" fmla="*/ 2147483647 w 1838"/>
                  <a:gd name="T79" fmla="*/ 2147483647 h 2258"/>
                  <a:gd name="T80" fmla="*/ 2147483647 w 1838"/>
                  <a:gd name="T81" fmla="*/ 2147483647 h 2258"/>
                  <a:gd name="T82" fmla="*/ 2147483647 w 1838"/>
                  <a:gd name="T83" fmla="*/ 2147483647 h 2258"/>
                  <a:gd name="T84" fmla="*/ 2147483647 w 1838"/>
                  <a:gd name="T85" fmla="*/ 2147483647 h 2258"/>
                  <a:gd name="T86" fmla="*/ 2147483647 w 1838"/>
                  <a:gd name="T87" fmla="*/ 2147483647 h 2258"/>
                  <a:gd name="T88" fmla="*/ 2147483647 w 1838"/>
                  <a:gd name="T89" fmla="*/ 2147483647 h 2258"/>
                  <a:gd name="T90" fmla="*/ 2147483647 w 1838"/>
                  <a:gd name="T91" fmla="*/ 2147483647 h 2258"/>
                  <a:gd name="T92" fmla="*/ 2147483647 w 1838"/>
                  <a:gd name="T93" fmla="*/ 2147483647 h 2258"/>
                  <a:gd name="T94" fmla="*/ 2147483647 w 1838"/>
                  <a:gd name="T95" fmla="*/ 2147483647 h 2258"/>
                  <a:gd name="T96" fmla="*/ 2147483647 w 1838"/>
                  <a:gd name="T97" fmla="*/ 2147483647 h 2258"/>
                  <a:gd name="T98" fmla="*/ 2147483647 w 1838"/>
                  <a:gd name="T99" fmla="*/ 2147483647 h 2258"/>
                  <a:gd name="T100" fmla="*/ 2147483647 w 1838"/>
                  <a:gd name="T101" fmla="*/ 2147483647 h 2258"/>
                  <a:gd name="T102" fmla="*/ 2147483647 w 1838"/>
                  <a:gd name="T103" fmla="*/ 2147483647 h 2258"/>
                  <a:gd name="T104" fmla="*/ 2147483647 w 1838"/>
                  <a:gd name="T105" fmla="*/ 2147483647 h 2258"/>
                  <a:gd name="T106" fmla="*/ 2147483647 w 1838"/>
                  <a:gd name="T107" fmla="*/ 2147483647 h 2258"/>
                  <a:gd name="T108" fmla="*/ 2147483647 w 1838"/>
                  <a:gd name="T109" fmla="*/ 2147483647 h 2258"/>
                  <a:gd name="T110" fmla="*/ 2147483647 w 1838"/>
                  <a:gd name="T111" fmla="*/ 2147483647 h 2258"/>
                  <a:gd name="T112" fmla="*/ 2147483647 w 1838"/>
                  <a:gd name="T113" fmla="*/ 2147483647 h 2258"/>
                  <a:gd name="T114" fmla="*/ 2147483647 w 1838"/>
                  <a:gd name="T115" fmla="*/ 2147483647 h 2258"/>
                  <a:gd name="T116" fmla="*/ 2147483647 w 1838"/>
                  <a:gd name="T117" fmla="*/ 2147483647 h 2258"/>
                  <a:gd name="T118" fmla="*/ 2147483647 w 1838"/>
                  <a:gd name="T119" fmla="*/ 2147483647 h 2258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w 1838"/>
                  <a:gd name="T181" fmla="*/ 0 h 2258"/>
                  <a:gd name="T182" fmla="*/ 1838 w 1838"/>
                  <a:gd name="T183" fmla="*/ 2258 h 2258"/>
                </a:gdLst>
                <a:ahLst/>
                <a:cxnLst>
                  <a:cxn ang="T120">
                    <a:pos x="T0" y="T1"/>
                  </a:cxn>
                  <a:cxn ang="T121">
                    <a:pos x="T2" y="T3"/>
                  </a:cxn>
                  <a:cxn ang="T122">
                    <a:pos x="T4" y="T5"/>
                  </a:cxn>
                  <a:cxn ang="T123">
                    <a:pos x="T6" y="T7"/>
                  </a:cxn>
                  <a:cxn ang="T124">
                    <a:pos x="T8" y="T9"/>
                  </a:cxn>
                  <a:cxn ang="T125">
                    <a:pos x="T10" y="T11"/>
                  </a:cxn>
                  <a:cxn ang="T126">
                    <a:pos x="T12" y="T13"/>
                  </a:cxn>
                  <a:cxn ang="T127">
                    <a:pos x="T14" y="T15"/>
                  </a:cxn>
                  <a:cxn ang="T128">
                    <a:pos x="T16" y="T17"/>
                  </a:cxn>
                  <a:cxn ang="T129">
                    <a:pos x="T18" y="T19"/>
                  </a:cxn>
                  <a:cxn ang="T130">
                    <a:pos x="T20" y="T21"/>
                  </a:cxn>
                  <a:cxn ang="T131">
                    <a:pos x="T22" y="T23"/>
                  </a:cxn>
                  <a:cxn ang="T132">
                    <a:pos x="T24" y="T25"/>
                  </a:cxn>
                  <a:cxn ang="T133">
                    <a:pos x="T26" y="T27"/>
                  </a:cxn>
                  <a:cxn ang="T134">
                    <a:pos x="T28" y="T29"/>
                  </a:cxn>
                  <a:cxn ang="T135">
                    <a:pos x="T30" y="T31"/>
                  </a:cxn>
                  <a:cxn ang="T136">
                    <a:pos x="T32" y="T33"/>
                  </a:cxn>
                  <a:cxn ang="T137">
                    <a:pos x="T34" y="T35"/>
                  </a:cxn>
                  <a:cxn ang="T138">
                    <a:pos x="T36" y="T37"/>
                  </a:cxn>
                  <a:cxn ang="T139">
                    <a:pos x="T38" y="T39"/>
                  </a:cxn>
                  <a:cxn ang="T140">
                    <a:pos x="T40" y="T41"/>
                  </a:cxn>
                  <a:cxn ang="T141">
                    <a:pos x="T42" y="T43"/>
                  </a:cxn>
                  <a:cxn ang="T142">
                    <a:pos x="T44" y="T45"/>
                  </a:cxn>
                  <a:cxn ang="T143">
                    <a:pos x="T46" y="T47"/>
                  </a:cxn>
                  <a:cxn ang="T144">
                    <a:pos x="T48" y="T49"/>
                  </a:cxn>
                  <a:cxn ang="T145">
                    <a:pos x="T50" y="T51"/>
                  </a:cxn>
                  <a:cxn ang="T146">
                    <a:pos x="T52" y="T53"/>
                  </a:cxn>
                  <a:cxn ang="T147">
                    <a:pos x="T54" y="T55"/>
                  </a:cxn>
                  <a:cxn ang="T148">
                    <a:pos x="T56" y="T57"/>
                  </a:cxn>
                  <a:cxn ang="T149">
                    <a:pos x="T58" y="T59"/>
                  </a:cxn>
                  <a:cxn ang="T150">
                    <a:pos x="T60" y="T61"/>
                  </a:cxn>
                  <a:cxn ang="T151">
                    <a:pos x="T62" y="T63"/>
                  </a:cxn>
                  <a:cxn ang="T152">
                    <a:pos x="T64" y="T65"/>
                  </a:cxn>
                  <a:cxn ang="T153">
                    <a:pos x="T66" y="T67"/>
                  </a:cxn>
                  <a:cxn ang="T154">
                    <a:pos x="T68" y="T69"/>
                  </a:cxn>
                  <a:cxn ang="T155">
                    <a:pos x="T70" y="T71"/>
                  </a:cxn>
                  <a:cxn ang="T156">
                    <a:pos x="T72" y="T73"/>
                  </a:cxn>
                  <a:cxn ang="T157">
                    <a:pos x="T74" y="T75"/>
                  </a:cxn>
                  <a:cxn ang="T158">
                    <a:pos x="T76" y="T77"/>
                  </a:cxn>
                  <a:cxn ang="T159">
                    <a:pos x="T78" y="T79"/>
                  </a:cxn>
                  <a:cxn ang="T160">
                    <a:pos x="T80" y="T81"/>
                  </a:cxn>
                  <a:cxn ang="T161">
                    <a:pos x="T82" y="T83"/>
                  </a:cxn>
                  <a:cxn ang="T162">
                    <a:pos x="T84" y="T85"/>
                  </a:cxn>
                  <a:cxn ang="T163">
                    <a:pos x="T86" y="T87"/>
                  </a:cxn>
                  <a:cxn ang="T164">
                    <a:pos x="T88" y="T89"/>
                  </a:cxn>
                  <a:cxn ang="T165">
                    <a:pos x="T90" y="T91"/>
                  </a:cxn>
                  <a:cxn ang="T166">
                    <a:pos x="T92" y="T93"/>
                  </a:cxn>
                  <a:cxn ang="T167">
                    <a:pos x="T94" y="T95"/>
                  </a:cxn>
                  <a:cxn ang="T168">
                    <a:pos x="T96" y="T97"/>
                  </a:cxn>
                  <a:cxn ang="T169">
                    <a:pos x="T98" y="T99"/>
                  </a:cxn>
                  <a:cxn ang="T170">
                    <a:pos x="T100" y="T101"/>
                  </a:cxn>
                  <a:cxn ang="T171">
                    <a:pos x="T102" y="T103"/>
                  </a:cxn>
                  <a:cxn ang="T172">
                    <a:pos x="T104" y="T105"/>
                  </a:cxn>
                  <a:cxn ang="T173">
                    <a:pos x="T106" y="T107"/>
                  </a:cxn>
                  <a:cxn ang="T174">
                    <a:pos x="T108" y="T109"/>
                  </a:cxn>
                  <a:cxn ang="T175">
                    <a:pos x="T110" y="T111"/>
                  </a:cxn>
                  <a:cxn ang="T176">
                    <a:pos x="T112" y="T113"/>
                  </a:cxn>
                  <a:cxn ang="T177">
                    <a:pos x="T114" y="T115"/>
                  </a:cxn>
                  <a:cxn ang="T178">
                    <a:pos x="T116" y="T117"/>
                  </a:cxn>
                  <a:cxn ang="T179">
                    <a:pos x="T118" y="T119"/>
                  </a:cxn>
                </a:cxnLst>
                <a:rect l="T180" t="T181" r="T182" b="T183"/>
                <a:pathLst>
                  <a:path w="1838" h="2258">
                    <a:moveTo>
                      <a:pt x="1838" y="773"/>
                    </a:moveTo>
                    <a:lnTo>
                      <a:pt x="1745" y="708"/>
                    </a:lnTo>
                    <a:lnTo>
                      <a:pt x="1653" y="644"/>
                    </a:lnTo>
                    <a:lnTo>
                      <a:pt x="1560" y="579"/>
                    </a:lnTo>
                    <a:lnTo>
                      <a:pt x="1467" y="515"/>
                    </a:lnTo>
                    <a:lnTo>
                      <a:pt x="1374" y="451"/>
                    </a:lnTo>
                    <a:lnTo>
                      <a:pt x="1281" y="386"/>
                    </a:lnTo>
                    <a:lnTo>
                      <a:pt x="1189" y="322"/>
                    </a:lnTo>
                    <a:lnTo>
                      <a:pt x="1096" y="258"/>
                    </a:lnTo>
                    <a:lnTo>
                      <a:pt x="1003" y="193"/>
                    </a:lnTo>
                    <a:lnTo>
                      <a:pt x="910" y="129"/>
                    </a:lnTo>
                    <a:lnTo>
                      <a:pt x="817" y="64"/>
                    </a:lnTo>
                    <a:lnTo>
                      <a:pt x="725" y="0"/>
                    </a:lnTo>
                    <a:lnTo>
                      <a:pt x="697" y="41"/>
                    </a:lnTo>
                    <a:lnTo>
                      <a:pt x="669" y="82"/>
                    </a:lnTo>
                    <a:lnTo>
                      <a:pt x="642" y="124"/>
                    </a:lnTo>
                    <a:lnTo>
                      <a:pt x="616" y="165"/>
                    </a:lnTo>
                    <a:lnTo>
                      <a:pt x="590" y="208"/>
                    </a:lnTo>
                    <a:lnTo>
                      <a:pt x="564" y="250"/>
                    </a:lnTo>
                    <a:lnTo>
                      <a:pt x="540" y="293"/>
                    </a:lnTo>
                    <a:lnTo>
                      <a:pt x="515" y="336"/>
                    </a:lnTo>
                    <a:lnTo>
                      <a:pt x="491" y="379"/>
                    </a:lnTo>
                    <a:lnTo>
                      <a:pt x="468" y="423"/>
                    </a:lnTo>
                    <a:lnTo>
                      <a:pt x="445" y="467"/>
                    </a:lnTo>
                    <a:lnTo>
                      <a:pt x="423" y="511"/>
                    </a:lnTo>
                    <a:lnTo>
                      <a:pt x="401" y="556"/>
                    </a:lnTo>
                    <a:lnTo>
                      <a:pt x="380" y="601"/>
                    </a:lnTo>
                    <a:lnTo>
                      <a:pt x="359" y="646"/>
                    </a:lnTo>
                    <a:lnTo>
                      <a:pt x="339" y="691"/>
                    </a:lnTo>
                    <a:lnTo>
                      <a:pt x="320" y="736"/>
                    </a:lnTo>
                    <a:lnTo>
                      <a:pt x="301" y="782"/>
                    </a:lnTo>
                    <a:lnTo>
                      <a:pt x="282" y="828"/>
                    </a:lnTo>
                    <a:lnTo>
                      <a:pt x="264" y="874"/>
                    </a:lnTo>
                    <a:lnTo>
                      <a:pt x="247" y="921"/>
                    </a:lnTo>
                    <a:lnTo>
                      <a:pt x="230" y="967"/>
                    </a:lnTo>
                    <a:lnTo>
                      <a:pt x="214" y="1014"/>
                    </a:lnTo>
                    <a:lnTo>
                      <a:pt x="199" y="1061"/>
                    </a:lnTo>
                    <a:lnTo>
                      <a:pt x="183" y="1108"/>
                    </a:lnTo>
                    <a:lnTo>
                      <a:pt x="169" y="1156"/>
                    </a:lnTo>
                    <a:lnTo>
                      <a:pt x="155" y="1203"/>
                    </a:lnTo>
                    <a:lnTo>
                      <a:pt x="142" y="1251"/>
                    </a:lnTo>
                    <a:lnTo>
                      <a:pt x="129" y="1299"/>
                    </a:lnTo>
                    <a:lnTo>
                      <a:pt x="117" y="1347"/>
                    </a:lnTo>
                    <a:lnTo>
                      <a:pt x="106" y="1395"/>
                    </a:lnTo>
                    <a:lnTo>
                      <a:pt x="95" y="1443"/>
                    </a:lnTo>
                    <a:lnTo>
                      <a:pt x="84" y="1492"/>
                    </a:lnTo>
                    <a:lnTo>
                      <a:pt x="75" y="1540"/>
                    </a:lnTo>
                    <a:lnTo>
                      <a:pt x="65" y="1589"/>
                    </a:lnTo>
                    <a:lnTo>
                      <a:pt x="57" y="1638"/>
                    </a:lnTo>
                    <a:lnTo>
                      <a:pt x="49" y="1687"/>
                    </a:lnTo>
                    <a:lnTo>
                      <a:pt x="41" y="1736"/>
                    </a:lnTo>
                    <a:lnTo>
                      <a:pt x="35" y="1785"/>
                    </a:lnTo>
                    <a:lnTo>
                      <a:pt x="28" y="1834"/>
                    </a:lnTo>
                    <a:lnTo>
                      <a:pt x="23" y="1883"/>
                    </a:lnTo>
                    <a:lnTo>
                      <a:pt x="18" y="1932"/>
                    </a:lnTo>
                    <a:lnTo>
                      <a:pt x="13" y="1982"/>
                    </a:lnTo>
                    <a:lnTo>
                      <a:pt x="10" y="2031"/>
                    </a:lnTo>
                    <a:lnTo>
                      <a:pt x="6" y="2080"/>
                    </a:lnTo>
                    <a:lnTo>
                      <a:pt x="4" y="2130"/>
                    </a:lnTo>
                    <a:lnTo>
                      <a:pt x="2" y="2179"/>
                    </a:lnTo>
                    <a:lnTo>
                      <a:pt x="0" y="2229"/>
                    </a:lnTo>
                    <a:lnTo>
                      <a:pt x="113" y="2231"/>
                    </a:lnTo>
                    <a:lnTo>
                      <a:pt x="226" y="2234"/>
                    </a:lnTo>
                    <a:lnTo>
                      <a:pt x="339" y="2236"/>
                    </a:lnTo>
                    <a:lnTo>
                      <a:pt x="452" y="2239"/>
                    </a:lnTo>
                    <a:lnTo>
                      <a:pt x="565" y="2241"/>
                    </a:lnTo>
                    <a:lnTo>
                      <a:pt x="678" y="2243"/>
                    </a:lnTo>
                    <a:lnTo>
                      <a:pt x="791" y="2246"/>
                    </a:lnTo>
                    <a:lnTo>
                      <a:pt x="904" y="2248"/>
                    </a:lnTo>
                    <a:lnTo>
                      <a:pt x="1017" y="2251"/>
                    </a:lnTo>
                    <a:lnTo>
                      <a:pt x="1130" y="2253"/>
                    </a:lnTo>
                    <a:lnTo>
                      <a:pt x="1242" y="2256"/>
                    </a:lnTo>
                    <a:lnTo>
                      <a:pt x="1355" y="2258"/>
                    </a:lnTo>
                    <a:lnTo>
                      <a:pt x="1356" y="2225"/>
                    </a:lnTo>
                    <a:lnTo>
                      <a:pt x="1358" y="2192"/>
                    </a:lnTo>
                    <a:lnTo>
                      <a:pt x="1359" y="2159"/>
                    </a:lnTo>
                    <a:lnTo>
                      <a:pt x="1361" y="2126"/>
                    </a:lnTo>
                    <a:lnTo>
                      <a:pt x="1364" y="2094"/>
                    </a:lnTo>
                    <a:lnTo>
                      <a:pt x="1367" y="2061"/>
                    </a:lnTo>
                    <a:lnTo>
                      <a:pt x="1370" y="2028"/>
                    </a:lnTo>
                    <a:lnTo>
                      <a:pt x="1374" y="1995"/>
                    </a:lnTo>
                    <a:lnTo>
                      <a:pt x="1378" y="1962"/>
                    </a:lnTo>
                    <a:lnTo>
                      <a:pt x="1383" y="1930"/>
                    </a:lnTo>
                    <a:lnTo>
                      <a:pt x="1388" y="1897"/>
                    </a:lnTo>
                    <a:lnTo>
                      <a:pt x="1393" y="1864"/>
                    </a:lnTo>
                    <a:lnTo>
                      <a:pt x="1399" y="1832"/>
                    </a:lnTo>
                    <a:lnTo>
                      <a:pt x="1405" y="1799"/>
                    </a:lnTo>
                    <a:lnTo>
                      <a:pt x="1411" y="1767"/>
                    </a:lnTo>
                    <a:lnTo>
                      <a:pt x="1418" y="1735"/>
                    </a:lnTo>
                    <a:lnTo>
                      <a:pt x="1425" y="1702"/>
                    </a:lnTo>
                    <a:lnTo>
                      <a:pt x="1433" y="1670"/>
                    </a:lnTo>
                    <a:lnTo>
                      <a:pt x="1441" y="1638"/>
                    </a:lnTo>
                    <a:lnTo>
                      <a:pt x="1450" y="1606"/>
                    </a:lnTo>
                    <a:lnTo>
                      <a:pt x="1459" y="1575"/>
                    </a:lnTo>
                    <a:lnTo>
                      <a:pt x="1468" y="1543"/>
                    </a:lnTo>
                    <a:lnTo>
                      <a:pt x="1477" y="1511"/>
                    </a:lnTo>
                    <a:lnTo>
                      <a:pt x="1487" y="1480"/>
                    </a:lnTo>
                    <a:lnTo>
                      <a:pt x="1498" y="1449"/>
                    </a:lnTo>
                    <a:lnTo>
                      <a:pt x="1509" y="1417"/>
                    </a:lnTo>
                    <a:lnTo>
                      <a:pt x="1520" y="1386"/>
                    </a:lnTo>
                    <a:lnTo>
                      <a:pt x="1531" y="1355"/>
                    </a:lnTo>
                    <a:lnTo>
                      <a:pt x="1543" y="1325"/>
                    </a:lnTo>
                    <a:lnTo>
                      <a:pt x="1555" y="1294"/>
                    </a:lnTo>
                    <a:lnTo>
                      <a:pt x="1568" y="1263"/>
                    </a:lnTo>
                    <a:lnTo>
                      <a:pt x="1581" y="1233"/>
                    </a:lnTo>
                    <a:lnTo>
                      <a:pt x="1595" y="1203"/>
                    </a:lnTo>
                    <a:lnTo>
                      <a:pt x="1608" y="1173"/>
                    </a:lnTo>
                    <a:lnTo>
                      <a:pt x="1622" y="1143"/>
                    </a:lnTo>
                    <a:lnTo>
                      <a:pt x="1637" y="1113"/>
                    </a:lnTo>
                    <a:lnTo>
                      <a:pt x="1652" y="1084"/>
                    </a:lnTo>
                    <a:lnTo>
                      <a:pt x="1667" y="1055"/>
                    </a:lnTo>
                    <a:lnTo>
                      <a:pt x="1683" y="1025"/>
                    </a:lnTo>
                    <a:lnTo>
                      <a:pt x="1698" y="996"/>
                    </a:lnTo>
                    <a:lnTo>
                      <a:pt x="1715" y="968"/>
                    </a:lnTo>
                    <a:lnTo>
                      <a:pt x="1731" y="939"/>
                    </a:lnTo>
                    <a:lnTo>
                      <a:pt x="1748" y="911"/>
                    </a:lnTo>
                    <a:lnTo>
                      <a:pt x="1766" y="883"/>
                    </a:lnTo>
                    <a:lnTo>
                      <a:pt x="1783" y="855"/>
                    </a:lnTo>
                    <a:lnTo>
                      <a:pt x="1801" y="827"/>
                    </a:lnTo>
                    <a:lnTo>
                      <a:pt x="1820" y="800"/>
                    </a:lnTo>
                    <a:lnTo>
                      <a:pt x="1838" y="773"/>
                    </a:lnTo>
                  </a:path>
                </a:pathLst>
              </a:custGeom>
              <a:solidFill>
                <a:srgbClr val="FF0000"/>
              </a:solidFill>
              <a:ln w="25400">
                <a:solidFill>
                  <a:srgbClr val="262626"/>
                </a:solidFill>
                <a:prstDash val="solid"/>
                <a:round/>
                <a:headEnd/>
                <a:tailEnd/>
              </a:ln>
            </xdr:spPr>
          </xdr:sp>
        </xdr:grpSp>
        <xdr:grpSp>
          <xdr:nvGrpSpPr>
            <xdr:cNvPr id="2259" name="Linear Dial Scale"/>
            <xdr:cNvGrpSpPr/>
          </xdr:nvGrpSpPr>
          <xdr:grpSpPr>
            <a:xfrm>
              <a:off x="7894692" y="2972457"/>
              <a:ext cx="2556393" cy="1219489"/>
              <a:chOff x="7894692" y="2972457"/>
              <a:chExt cx="2556393" cy="1219489"/>
            </a:xfrm>
          </xdr:grpSpPr>
          <xdr:sp macro="" textlink="'My Calculations Page'!X53">
            <xdr:nvSpPr>
              <xdr:cNvPr id="2265" name="Dial Scale Value #6"/>
              <xdr:cNvSpPr txBox="1"/>
            </xdr:nvSpPr>
            <xdr:spPr bwMode="auto">
              <a:xfrm>
                <a:off x="9890389" y="3915656"/>
                <a:ext cx="560696" cy="27629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ctr"/>
              <a:lstStyle/>
              <a:p>
                <a:pPr algn="ctr"/>
                <a:fld id="{B0901CDC-6803-45DA-AB96-D9612F8426BC}" type="TxLink">
                  <a:rPr lang="en-US" sz="1000" b="1" i="0" u="none" strike="noStrike" cap="none" spc="0">
                    <a:ln>
                      <a:noFill/>
                    </a:ln>
                    <a:solidFill>
                      <a:srgbClr val="000000"/>
                    </a:solidFill>
                    <a:effectLst/>
                    <a:latin typeface="Arialri"/>
                    <a:cs typeface="Arial"/>
                  </a:rPr>
                  <a:pPr algn="ctr"/>
                  <a:t>50,0</a:t>
                </a:fld>
                <a:endParaRPr lang="en-US" sz="1100" b="1" cap="none" spc="0">
                  <a:ln>
                    <a:noFill/>
                  </a:ln>
                  <a:solidFill>
                    <a:schemeClr val="tx1"/>
                  </a:solidFill>
                  <a:effectLst/>
                </a:endParaRPr>
              </a:p>
            </xdr:txBody>
          </xdr:sp>
          <xdr:sp macro="" textlink="'My Calculations Page'!X58">
            <xdr:nvSpPr>
              <xdr:cNvPr id="2266" name="Dial Scale Value #5"/>
              <xdr:cNvSpPr txBox="1"/>
            </xdr:nvSpPr>
            <xdr:spPr bwMode="auto">
              <a:xfrm>
                <a:off x="9719329" y="3382130"/>
                <a:ext cx="551193" cy="27629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ctr"/>
              <a:lstStyle/>
              <a:p>
                <a:pPr algn="ctr"/>
                <a:fld id="{B5380CB7-BD4B-45BE-853E-C028E6E0BEAC}" type="TxLink">
                  <a:rPr lang="en-US" sz="1000" b="1" i="0" u="none" strike="noStrike" cap="none" spc="0">
                    <a:ln>
                      <a:noFill/>
                    </a:ln>
                    <a:solidFill>
                      <a:srgbClr val="000000"/>
                    </a:solidFill>
                    <a:effectLst/>
                    <a:latin typeface="Arialri"/>
                    <a:cs typeface="Arial"/>
                  </a:rPr>
                  <a:pPr algn="ctr"/>
                  <a:t>30,0</a:t>
                </a:fld>
                <a:endParaRPr lang="en-US" sz="1100" b="1" cap="none" spc="0">
                  <a:ln>
                    <a:noFill/>
                  </a:ln>
                  <a:solidFill>
                    <a:schemeClr val="tx1"/>
                  </a:solidFill>
                  <a:effectLst/>
                </a:endParaRPr>
              </a:p>
            </xdr:txBody>
          </xdr:sp>
          <xdr:sp macro="" textlink="'My Calculations Page'!X57">
            <xdr:nvSpPr>
              <xdr:cNvPr id="2267" name="Dial Scale Value #4"/>
              <xdr:cNvSpPr txBox="1"/>
            </xdr:nvSpPr>
            <xdr:spPr bwMode="auto">
              <a:xfrm>
                <a:off x="9234659" y="2981985"/>
                <a:ext cx="560696" cy="27629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ctr"/>
              <a:lstStyle/>
              <a:p>
                <a:pPr algn="ctr"/>
                <a:fld id="{F7E7F63A-B797-48FA-9B9D-325470410C44}" type="TxLink">
                  <a:rPr lang="en-US" sz="1000" b="1" i="0" u="none" strike="noStrike" cap="none" spc="0">
                    <a:ln>
                      <a:noFill/>
                    </a:ln>
                    <a:solidFill>
                      <a:srgbClr val="000000"/>
                    </a:solidFill>
                    <a:effectLst/>
                    <a:latin typeface="Arialri"/>
                    <a:cs typeface="Arial"/>
                  </a:rPr>
                  <a:pPr algn="ctr"/>
                  <a:t>10,0</a:t>
                </a:fld>
                <a:endParaRPr lang="en-US" sz="1100" b="1" cap="none" spc="0">
                  <a:ln>
                    <a:noFill/>
                  </a:ln>
                  <a:solidFill>
                    <a:schemeClr val="tx1"/>
                  </a:solidFill>
                  <a:effectLst/>
                </a:endParaRPr>
              </a:p>
            </xdr:txBody>
          </xdr:sp>
          <xdr:sp macro="" textlink="'My Calculations Page'!X56">
            <xdr:nvSpPr>
              <xdr:cNvPr id="2268" name="Dial Scale Value #3"/>
              <xdr:cNvSpPr txBox="1"/>
            </xdr:nvSpPr>
            <xdr:spPr bwMode="auto">
              <a:xfrm>
                <a:off x="8588434" y="2972457"/>
                <a:ext cx="560696" cy="27629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ctr"/>
              <a:lstStyle/>
              <a:p>
                <a:pPr algn="ctr"/>
                <a:fld id="{18ABEE59-4579-47D4-915B-D7AA93235B21}" type="TxLink">
                  <a:rPr lang="en-US" sz="1000" b="1" i="0" u="none" strike="noStrike" cap="none" spc="0">
                    <a:ln>
                      <a:noFill/>
                    </a:ln>
                    <a:solidFill>
                      <a:srgbClr val="000000"/>
                    </a:solidFill>
                    <a:effectLst/>
                    <a:latin typeface="Arialri"/>
                    <a:cs typeface="Arial"/>
                  </a:rPr>
                  <a:pPr algn="ctr"/>
                  <a:t>-10,0</a:t>
                </a:fld>
                <a:endParaRPr lang="en-US" sz="1100" b="1" cap="none" spc="0">
                  <a:ln>
                    <a:noFill/>
                  </a:ln>
                  <a:solidFill>
                    <a:schemeClr val="tx1"/>
                  </a:solidFill>
                  <a:effectLst/>
                </a:endParaRPr>
              </a:p>
            </xdr:txBody>
          </xdr:sp>
          <xdr:sp macro="" textlink="'My Calculations Page'!X55">
            <xdr:nvSpPr>
              <xdr:cNvPr id="2269" name="Dial Scale Value #2"/>
              <xdr:cNvSpPr txBox="1"/>
            </xdr:nvSpPr>
            <xdr:spPr bwMode="auto">
              <a:xfrm>
                <a:off x="8094261" y="3372603"/>
                <a:ext cx="551193" cy="27629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ctr"/>
              <a:lstStyle/>
              <a:p>
                <a:pPr algn="ctr"/>
                <a:fld id="{3D965DA5-9020-448D-899E-D7D86DFA0621}" type="TxLink">
                  <a:rPr lang="en-US" sz="1000" b="1" i="0" u="none" strike="noStrike" cap="none" spc="0">
                    <a:ln>
                      <a:noFill/>
                    </a:ln>
                    <a:solidFill>
                      <a:srgbClr val="000000"/>
                    </a:solidFill>
                    <a:effectLst/>
                    <a:latin typeface="Arialri"/>
                    <a:cs typeface="Arial"/>
                  </a:rPr>
                  <a:pPr algn="ctr"/>
                  <a:t>-30,0</a:t>
                </a:fld>
                <a:endParaRPr lang="en-US" sz="1100" b="1" cap="none" spc="0">
                  <a:ln>
                    <a:noFill/>
                  </a:ln>
                  <a:solidFill>
                    <a:schemeClr val="tx1"/>
                  </a:solidFill>
                  <a:effectLst/>
                </a:endParaRPr>
              </a:p>
            </xdr:txBody>
          </xdr:sp>
          <xdr:sp macro="" textlink="'My Calculations Page'!X52">
            <xdr:nvSpPr>
              <xdr:cNvPr id="2270" name="Dial Scale Value #1"/>
              <xdr:cNvSpPr txBox="1"/>
            </xdr:nvSpPr>
            <xdr:spPr bwMode="auto">
              <a:xfrm>
                <a:off x="7894692" y="3915656"/>
                <a:ext cx="541689" cy="27629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ctr"/>
              <a:lstStyle/>
              <a:p>
                <a:pPr algn="ctr"/>
                <a:fld id="{68AEE51B-F4E8-46E7-A30E-E60AA3271096}" type="TxLink">
                  <a:rPr lang="en-US" sz="1000" b="1" i="0" u="none" strike="noStrike" cap="none" spc="0">
                    <a:ln>
                      <a:noFill/>
                    </a:ln>
                    <a:solidFill>
                      <a:srgbClr val="000000"/>
                    </a:solidFill>
                    <a:effectLst/>
                    <a:latin typeface="Arialri"/>
                    <a:cs typeface="Arial"/>
                  </a:rPr>
                  <a:pPr algn="ctr"/>
                  <a:t>-50,0</a:t>
                </a:fld>
                <a:endParaRPr lang="en-US" sz="1100" b="1" cap="none" spc="0">
                  <a:ln>
                    <a:noFill/>
                  </a:ln>
                  <a:solidFill>
                    <a:schemeClr val="tx1"/>
                  </a:solidFill>
                  <a:effectLst/>
                </a:endParaRPr>
              </a:p>
            </xdr:txBody>
          </xdr:sp>
        </xdr:grpSp>
        <xdr:sp macro="" textlink="'My Configuration Page'!Y35">
          <xdr:nvSpPr>
            <xdr:cNvPr id="2260" name="Linear Dial Units"/>
            <xdr:cNvSpPr txBox="1"/>
          </xdr:nvSpPr>
          <xdr:spPr bwMode="auto">
            <a:xfrm>
              <a:off x="7419525" y="4544456"/>
              <a:ext cx="3563745" cy="4287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fld id="{0DDCA874-4B1E-4413-BAC3-AEC4B08D481C}" type="TxLink">
                <a:rPr lang="en-US" sz="1200" b="1" i="0" u="none" strike="noStrike">
                  <a:solidFill>
                    <a:srgbClr val="000000"/>
                  </a:solidFill>
                  <a:latin typeface="Arialri"/>
                  <a:cs typeface="Arial" pitchFamily="34" charset="0"/>
                </a:rPr>
                <a:pPr algn="ctr"/>
                <a:t>X 10,000 USD$</a:t>
              </a:fld>
              <a:endParaRPr lang="en-US" sz="1200" b="1">
                <a:latin typeface="Arial" pitchFamily="34" charset="0"/>
                <a:cs typeface="Arial" pitchFamily="34" charset="0"/>
              </a:endParaRPr>
            </a:p>
          </xdr:txBody>
        </xdr:sp>
        <xdr:graphicFrame macro="">
          <xdr:nvGraphicFramePr>
            <xdr:cNvPr id="2261" name="Linear Dial Needle"/>
            <xdr:cNvGraphicFramePr>
              <a:graphicFrameLocks/>
            </xdr:cNvGraphicFramePr>
          </xdr:nvGraphicFramePr>
          <xdr:xfrm>
            <a:off x="7175472" y="1740051"/>
            <a:ext cx="4038172" cy="272245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3"/>
            </a:graphicData>
          </a:graphic>
        </xdr:graphicFrame>
        <xdr:sp macro="" textlink="">
          <xdr:nvSpPr>
            <xdr:cNvPr id="2262" name="Dial Needle Circle"/>
            <xdr:cNvSpPr/>
          </xdr:nvSpPr>
          <xdr:spPr bwMode="auto">
            <a:xfrm>
              <a:off x="8702475" y="3544092"/>
              <a:ext cx="950332" cy="1000362"/>
            </a:xfrm>
            <a:prstGeom prst="ellipse">
              <a:avLst/>
            </a:prstGeom>
            <a:solidFill>
              <a:schemeClr val="tx1">
                <a:lumMod val="85000"/>
                <a:lumOff val="15000"/>
              </a:schemeClr>
            </a:solidFill>
            <a:ln>
              <a:solidFill>
                <a:schemeClr val="tx1">
                  <a:lumMod val="95000"/>
                  <a:lumOff val="5000"/>
                </a:schemeClr>
              </a:solidFill>
            </a:ln>
            <a:scene3d>
              <a:camera prst="orthographicFront"/>
              <a:lightRig rig="threePt" dir="t"/>
            </a:scene3d>
            <a:sp3d>
              <a:bevelT/>
            </a:sp3d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sp macro="" textlink="'My Configuration Page'!Y37">
          <xdr:nvSpPr>
            <xdr:cNvPr id="2263" name="Linear Dial Main Value"/>
            <xdr:cNvSpPr txBox="1"/>
          </xdr:nvSpPr>
          <xdr:spPr bwMode="auto">
            <a:xfrm>
              <a:off x="8648562" y="3804729"/>
              <a:ext cx="1045365" cy="479283"/>
            </a:xfrm>
            <a:prstGeom prst="rect">
              <a:avLst/>
            </a:prstGeom>
            <a:noFill/>
            <a:ln w="9525" cmpd="sng">
              <a:noFill/>
            </a:ln>
            <a:scene3d>
              <a:camera prst="orthographicFront"/>
              <a:lightRig rig="threePt" dir="t"/>
            </a:scene3d>
            <a:sp3d>
              <a:bevelT/>
            </a:sp3d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fld id="{3195847B-C3D9-411A-8834-A93EE2F57D1E}" type="TxLink">
                <a:rPr lang="en-US" sz="3000" b="1" i="0" u="none" strike="noStrike" cap="none" spc="50">
                  <a:ln w="12700" cmpd="sng">
                    <a:solidFill>
                      <a:schemeClr val="tx1"/>
                    </a:solidFill>
                    <a:prstDash val="solid"/>
                  </a:ln>
                  <a:solidFill>
                    <a:schemeClr val="bg1"/>
                  </a:solidFill>
                  <a:effectLst>
                    <a:glow rad="53100">
                      <a:schemeClr val="bg1">
                        <a:lumMod val="50000"/>
                        <a:alpha val="30000"/>
                      </a:schemeClr>
                    </a:glow>
                  </a:effectLst>
                  <a:latin typeface="Arialri"/>
                  <a:cs typeface="Arial" pitchFamily="34" charset="0"/>
                </a:rPr>
                <a:pPr algn="ctr"/>
                <a:t>-3,9</a:t>
              </a:fld>
              <a:endParaRPr lang="en-US" sz="3000" b="1" cap="none" spc="50">
                <a:ln w="12700" cmpd="sng">
                  <a:solidFill>
                    <a:schemeClr val="tx1"/>
                  </a:solidFill>
                  <a:prstDash val="solid"/>
                </a:ln>
                <a:solidFill>
                  <a:schemeClr val="bg1"/>
                </a:solidFill>
                <a:effectLst>
                  <a:glow rad="53100">
                    <a:schemeClr val="bg1">
                      <a:lumMod val="50000"/>
                      <a:alpha val="30000"/>
                    </a:schemeClr>
                  </a:glow>
                </a:effectLst>
                <a:latin typeface="Arial" pitchFamily="34" charset="0"/>
                <a:cs typeface="Arial" pitchFamily="34" charset="0"/>
              </a:endParaRPr>
            </a:p>
          </xdr:txBody>
        </xdr:sp>
        <xdr:sp macro="" textlink="'My Configuration Page'!Y33">
          <xdr:nvSpPr>
            <xdr:cNvPr id="2264" name="Linear Dial Title"/>
            <xdr:cNvSpPr txBox="1"/>
          </xdr:nvSpPr>
          <xdr:spPr bwMode="auto">
            <a:xfrm>
              <a:off x="7552573" y="1295659"/>
              <a:ext cx="3278645" cy="84792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fld id="{EDBA46F1-D1F4-4075-802B-E5006250BC82}" type="TxLink">
                <a:rPr lang="en-US" sz="2800" b="1" i="0" u="none" strike="noStrike">
                  <a:solidFill>
                    <a:srgbClr val="000000"/>
                  </a:solidFill>
                  <a:latin typeface="Arialri"/>
                  <a:cs typeface="Arial" pitchFamily="34" charset="0"/>
                </a:rPr>
                <a:pPr algn="ctr"/>
                <a:t>Weekly Profit</a:t>
              </a:fld>
              <a:endParaRPr lang="en-US" sz="2800" b="1">
                <a:latin typeface="Arial" pitchFamily="34" charset="0"/>
                <a:cs typeface="Arial" pitchFamily="34" charset="0"/>
              </a:endParaRPr>
            </a:p>
          </xdr:txBody>
        </xdr:sp>
      </xdr:grpSp>
      <xdr:grpSp>
        <xdr:nvGrpSpPr>
          <xdr:cNvPr id="2236" name="Finance Dial Widget #2"/>
          <xdr:cNvGrpSpPr/>
        </xdr:nvGrpSpPr>
        <xdr:grpSpPr>
          <a:xfrm>
            <a:off x="4635500" y="12096750"/>
            <a:ext cx="4248000" cy="3744000"/>
            <a:chOff x="7105916" y="1209913"/>
            <a:chExt cx="4224215" cy="3783803"/>
          </a:xfrm>
        </xdr:grpSpPr>
        <xdr:sp macro="" textlink="">
          <xdr:nvSpPr>
            <xdr:cNvPr id="2237" name="Light Linear Dial Background Rectangle"/>
            <xdr:cNvSpPr/>
          </xdr:nvSpPr>
          <xdr:spPr bwMode="auto">
            <a:xfrm>
              <a:off x="7105916" y="1209913"/>
              <a:ext cx="4224215" cy="3783803"/>
            </a:xfrm>
            <a:prstGeom prst="roundRect">
              <a:avLst>
                <a:gd name="adj" fmla="val 10723"/>
              </a:avLst>
            </a:prstGeom>
            <a:gradFill flip="none" rotWithShape="1">
              <a:gsLst>
                <a:gs pos="0">
                  <a:srgbClr val="FFFFFF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 scaled="0"/>
              <a:tileRect/>
            </a:gra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grpSp>
          <xdr:nvGrpSpPr>
            <xdr:cNvPr id="2238" name="Linear Dial Scale Coloured Panels"/>
            <xdr:cNvGrpSpPr>
              <a:grpSpLocks/>
            </xdr:cNvGrpSpPr>
          </xdr:nvGrpSpPr>
          <xdr:grpSpPr bwMode="auto">
            <a:xfrm>
              <a:off x="7364743" y="2273914"/>
              <a:ext cx="3656481" cy="1796956"/>
              <a:chOff x="193063" y="1155645"/>
              <a:chExt cx="3658893" cy="1807321"/>
            </a:xfrm>
          </xdr:grpSpPr>
          <xdr:sp macro="" textlink="">
            <xdr:nvSpPr>
              <xdr:cNvPr id="2251" name="Dial Panel #5"/>
              <xdr:cNvSpPr>
                <a:spLocks/>
              </xdr:cNvSpPr>
            </xdr:nvSpPr>
            <xdr:spPr bwMode="auto">
              <a:xfrm>
                <a:off x="3024822" y="1944261"/>
                <a:ext cx="827134" cy="1018705"/>
              </a:xfrm>
              <a:custGeom>
                <a:avLst/>
                <a:gdLst>
                  <a:gd name="T0" fmla="*/ 2147483647 w 1838"/>
                  <a:gd name="T1" fmla="*/ 2147483647 h 2258"/>
                  <a:gd name="T2" fmla="*/ 2147483647 w 1838"/>
                  <a:gd name="T3" fmla="*/ 2147483647 h 2258"/>
                  <a:gd name="T4" fmla="*/ 2147483647 w 1838"/>
                  <a:gd name="T5" fmla="*/ 2147483647 h 2258"/>
                  <a:gd name="T6" fmla="*/ 2147483647 w 1838"/>
                  <a:gd name="T7" fmla="*/ 2147483647 h 2258"/>
                  <a:gd name="T8" fmla="*/ 2147483647 w 1838"/>
                  <a:gd name="T9" fmla="*/ 2147483647 h 2258"/>
                  <a:gd name="T10" fmla="*/ 2147483647 w 1838"/>
                  <a:gd name="T11" fmla="*/ 2147483647 h 2258"/>
                  <a:gd name="T12" fmla="*/ 2147483647 w 1838"/>
                  <a:gd name="T13" fmla="*/ 2147483647 h 2258"/>
                  <a:gd name="T14" fmla="*/ 2147483647 w 1838"/>
                  <a:gd name="T15" fmla="*/ 2147483647 h 2258"/>
                  <a:gd name="T16" fmla="*/ 2147483647 w 1838"/>
                  <a:gd name="T17" fmla="*/ 2147483647 h 2258"/>
                  <a:gd name="T18" fmla="*/ 2147483647 w 1838"/>
                  <a:gd name="T19" fmla="*/ 2147483647 h 2258"/>
                  <a:gd name="T20" fmla="*/ 2147483647 w 1838"/>
                  <a:gd name="T21" fmla="*/ 2147483647 h 2258"/>
                  <a:gd name="T22" fmla="*/ 2147483647 w 1838"/>
                  <a:gd name="T23" fmla="*/ 2147483647 h 2258"/>
                  <a:gd name="T24" fmla="*/ 2147483647 w 1838"/>
                  <a:gd name="T25" fmla="*/ 2147483647 h 2258"/>
                  <a:gd name="T26" fmla="*/ 2147483647 w 1838"/>
                  <a:gd name="T27" fmla="*/ 2147483647 h 2258"/>
                  <a:gd name="T28" fmla="*/ 2147483647 w 1838"/>
                  <a:gd name="T29" fmla="*/ 2147483647 h 2258"/>
                  <a:gd name="T30" fmla="*/ 2147483647 w 1838"/>
                  <a:gd name="T31" fmla="*/ 2147483647 h 2258"/>
                  <a:gd name="T32" fmla="*/ 2147483647 w 1838"/>
                  <a:gd name="T33" fmla="*/ 2147483647 h 2258"/>
                  <a:gd name="T34" fmla="*/ 2147483647 w 1838"/>
                  <a:gd name="T35" fmla="*/ 2147483647 h 2258"/>
                  <a:gd name="T36" fmla="*/ 2147483647 w 1838"/>
                  <a:gd name="T37" fmla="*/ 2147483647 h 2258"/>
                  <a:gd name="T38" fmla="*/ 2147483647 w 1838"/>
                  <a:gd name="T39" fmla="*/ 2147483647 h 2258"/>
                  <a:gd name="T40" fmla="*/ 2147483647 w 1838"/>
                  <a:gd name="T41" fmla="*/ 2147483647 h 2258"/>
                  <a:gd name="T42" fmla="*/ 2147483647 w 1838"/>
                  <a:gd name="T43" fmla="*/ 2147483647 h 2258"/>
                  <a:gd name="T44" fmla="*/ 2147483647 w 1838"/>
                  <a:gd name="T45" fmla="*/ 2147483647 h 2258"/>
                  <a:gd name="T46" fmla="*/ 2147483647 w 1838"/>
                  <a:gd name="T47" fmla="*/ 2147483647 h 2258"/>
                  <a:gd name="T48" fmla="*/ 2147483647 w 1838"/>
                  <a:gd name="T49" fmla="*/ 2147483647 h 2258"/>
                  <a:gd name="T50" fmla="*/ 2147483647 w 1838"/>
                  <a:gd name="T51" fmla="*/ 2147483647 h 2258"/>
                  <a:gd name="T52" fmla="*/ 2147483647 w 1838"/>
                  <a:gd name="T53" fmla="*/ 2147483647 h 2258"/>
                  <a:gd name="T54" fmla="*/ 2147483647 w 1838"/>
                  <a:gd name="T55" fmla="*/ 2147483647 h 2258"/>
                  <a:gd name="T56" fmla="*/ 2147483647 w 1838"/>
                  <a:gd name="T57" fmla="*/ 2147483647 h 2258"/>
                  <a:gd name="T58" fmla="*/ 2147483647 w 1838"/>
                  <a:gd name="T59" fmla="*/ 2147483647 h 2258"/>
                  <a:gd name="T60" fmla="*/ 2147483647 w 1838"/>
                  <a:gd name="T61" fmla="*/ 2147483647 h 2258"/>
                  <a:gd name="T62" fmla="*/ 2147483647 w 1838"/>
                  <a:gd name="T63" fmla="*/ 2147483647 h 2258"/>
                  <a:gd name="T64" fmla="*/ 2147483647 w 1838"/>
                  <a:gd name="T65" fmla="*/ 2147483647 h 2258"/>
                  <a:gd name="T66" fmla="*/ 2147483647 w 1838"/>
                  <a:gd name="T67" fmla="*/ 2147483647 h 2258"/>
                  <a:gd name="T68" fmla="*/ 2147483647 w 1838"/>
                  <a:gd name="T69" fmla="*/ 2147483647 h 2258"/>
                  <a:gd name="T70" fmla="*/ 2147483647 w 1838"/>
                  <a:gd name="T71" fmla="*/ 2147483647 h 2258"/>
                  <a:gd name="T72" fmla="*/ 2147483647 w 1838"/>
                  <a:gd name="T73" fmla="*/ 2147483647 h 2258"/>
                  <a:gd name="T74" fmla="*/ 2147483647 w 1838"/>
                  <a:gd name="T75" fmla="*/ 2147483647 h 2258"/>
                  <a:gd name="T76" fmla="*/ 2147483647 w 1838"/>
                  <a:gd name="T77" fmla="*/ 2147483647 h 2258"/>
                  <a:gd name="T78" fmla="*/ 2147483647 w 1838"/>
                  <a:gd name="T79" fmla="*/ 2147483647 h 2258"/>
                  <a:gd name="T80" fmla="*/ 2147483647 w 1838"/>
                  <a:gd name="T81" fmla="*/ 2147483647 h 2258"/>
                  <a:gd name="T82" fmla="*/ 2147483647 w 1838"/>
                  <a:gd name="T83" fmla="*/ 2147483647 h 2258"/>
                  <a:gd name="T84" fmla="*/ 2147483647 w 1838"/>
                  <a:gd name="T85" fmla="*/ 2147483647 h 2258"/>
                  <a:gd name="T86" fmla="*/ 2147483647 w 1838"/>
                  <a:gd name="T87" fmla="*/ 2147483647 h 2258"/>
                  <a:gd name="T88" fmla="*/ 2147483647 w 1838"/>
                  <a:gd name="T89" fmla="*/ 2147483647 h 2258"/>
                  <a:gd name="T90" fmla="*/ 2147483647 w 1838"/>
                  <a:gd name="T91" fmla="*/ 2147483647 h 2258"/>
                  <a:gd name="T92" fmla="*/ 2147483647 w 1838"/>
                  <a:gd name="T93" fmla="*/ 2147483647 h 2258"/>
                  <a:gd name="T94" fmla="*/ 2147483647 w 1838"/>
                  <a:gd name="T95" fmla="*/ 2147483647 h 2258"/>
                  <a:gd name="T96" fmla="*/ 2147483647 w 1838"/>
                  <a:gd name="T97" fmla="*/ 2147483647 h 2258"/>
                  <a:gd name="T98" fmla="*/ 2147483647 w 1838"/>
                  <a:gd name="T99" fmla="*/ 2147483647 h 2258"/>
                  <a:gd name="T100" fmla="*/ 2147483647 w 1838"/>
                  <a:gd name="T101" fmla="*/ 2147483647 h 2258"/>
                  <a:gd name="T102" fmla="*/ 2147483647 w 1838"/>
                  <a:gd name="T103" fmla="*/ 2147483647 h 2258"/>
                  <a:gd name="T104" fmla="*/ 2147483647 w 1838"/>
                  <a:gd name="T105" fmla="*/ 2147483647 h 2258"/>
                  <a:gd name="T106" fmla="*/ 2147483647 w 1838"/>
                  <a:gd name="T107" fmla="*/ 2147483647 h 2258"/>
                  <a:gd name="T108" fmla="*/ 2147483647 w 1838"/>
                  <a:gd name="T109" fmla="*/ 2147483647 h 2258"/>
                  <a:gd name="T110" fmla="*/ 2147483647 w 1838"/>
                  <a:gd name="T111" fmla="*/ 2147483647 h 2258"/>
                  <a:gd name="T112" fmla="*/ 2147483647 w 1838"/>
                  <a:gd name="T113" fmla="*/ 2147483647 h 2258"/>
                  <a:gd name="T114" fmla="*/ 2147483647 w 1838"/>
                  <a:gd name="T115" fmla="*/ 2147483647 h 2258"/>
                  <a:gd name="T116" fmla="*/ 2147483647 w 1838"/>
                  <a:gd name="T117" fmla="*/ 2147483647 h 2258"/>
                  <a:gd name="T118" fmla="*/ 2147483647 w 1838"/>
                  <a:gd name="T119" fmla="*/ 2147483647 h 2258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w 1838"/>
                  <a:gd name="T181" fmla="*/ 0 h 2258"/>
                  <a:gd name="T182" fmla="*/ 1838 w 1838"/>
                  <a:gd name="T183" fmla="*/ 2258 h 2258"/>
                </a:gdLst>
                <a:ahLst/>
                <a:cxnLst>
                  <a:cxn ang="T120">
                    <a:pos x="T0" y="T1"/>
                  </a:cxn>
                  <a:cxn ang="T121">
                    <a:pos x="T2" y="T3"/>
                  </a:cxn>
                  <a:cxn ang="T122">
                    <a:pos x="T4" y="T5"/>
                  </a:cxn>
                  <a:cxn ang="T123">
                    <a:pos x="T6" y="T7"/>
                  </a:cxn>
                  <a:cxn ang="T124">
                    <a:pos x="T8" y="T9"/>
                  </a:cxn>
                  <a:cxn ang="T125">
                    <a:pos x="T10" y="T11"/>
                  </a:cxn>
                  <a:cxn ang="T126">
                    <a:pos x="T12" y="T13"/>
                  </a:cxn>
                  <a:cxn ang="T127">
                    <a:pos x="T14" y="T15"/>
                  </a:cxn>
                  <a:cxn ang="T128">
                    <a:pos x="T16" y="T17"/>
                  </a:cxn>
                  <a:cxn ang="T129">
                    <a:pos x="T18" y="T19"/>
                  </a:cxn>
                  <a:cxn ang="T130">
                    <a:pos x="T20" y="T21"/>
                  </a:cxn>
                  <a:cxn ang="T131">
                    <a:pos x="T22" y="T23"/>
                  </a:cxn>
                  <a:cxn ang="T132">
                    <a:pos x="T24" y="T25"/>
                  </a:cxn>
                  <a:cxn ang="T133">
                    <a:pos x="T26" y="T27"/>
                  </a:cxn>
                  <a:cxn ang="T134">
                    <a:pos x="T28" y="T29"/>
                  </a:cxn>
                  <a:cxn ang="T135">
                    <a:pos x="T30" y="T31"/>
                  </a:cxn>
                  <a:cxn ang="T136">
                    <a:pos x="T32" y="T33"/>
                  </a:cxn>
                  <a:cxn ang="T137">
                    <a:pos x="T34" y="T35"/>
                  </a:cxn>
                  <a:cxn ang="T138">
                    <a:pos x="T36" y="T37"/>
                  </a:cxn>
                  <a:cxn ang="T139">
                    <a:pos x="T38" y="T39"/>
                  </a:cxn>
                  <a:cxn ang="T140">
                    <a:pos x="T40" y="T41"/>
                  </a:cxn>
                  <a:cxn ang="T141">
                    <a:pos x="T42" y="T43"/>
                  </a:cxn>
                  <a:cxn ang="T142">
                    <a:pos x="T44" y="T45"/>
                  </a:cxn>
                  <a:cxn ang="T143">
                    <a:pos x="T46" y="T47"/>
                  </a:cxn>
                  <a:cxn ang="T144">
                    <a:pos x="T48" y="T49"/>
                  </a:cxn>
                  <a:cxn ang="T145">
                    <a:pos x="T50" y="T51"/>
                  </a:cxn>
                  <a:cxn ang="T146">
                    <a:pos x="T52" y="T53"/>
                  </a:cxn>
                  <a:cxn ang="T147">
                    <a:pos x="T54" y="T55"/>
                  </a:cxn>
                  <a:cxn ang="T148">
                    <a:pos x="T56" y="T57"/>
                  </a:cxn>
                  <a:cxn ang="T149">
                    <a:pos x="T58" y="T59"/>
                  </a:cxn>
                  <a:cxn ang="T150">
                    <a:pos x="T60" y="T61"/>
                  </a:cxn>
                  <a:cxn ang="T151">
                    <a:pos x="T62" y="T63"/>
                  </a:cxn>
                  <a:cxn ang="T152">
                    <a:pos x="T64" y="T65"/>
                  </a:cxn>
                  <a:cxn ang="T153">
                    <a:pos x="T66" y="T67"/>
                  </a:cxn>
                  <a:cxn ang="T154">
                    <a:pos x="T68" y="T69"/>
                  </a:cxn>
                  <a:cxn ang="T155">
                    <a:pos x="T70" y="T71"/>
                  </a:cxn>
                  <a:cxn ang="T156">
                    <a:pos x="T72" y="T73"/>
                  </a:cxn>
                  <a:cxn ang="T157">
                    <a:pos x="T74" y="T75"/>
                  </a:cxn>
                  <a:cxn ang="T158">
                    <a:pos x="T76" y="T77"/>
                  </a:cxn>
                  <a:cxn ang="T159">
                    <a:pos x="T78" y="T79"/>
                  </a:cxn>
                  <a:cxn ang="T160">
                    <a:pos x="T80" y="T81"/>
                  </a:cxn>
                  <a:cxn ang="T161">
                    <a:pos x="T82" y="T83"/>
                  </a:cxn>
                  <a:cxn ang="T162">
                    <a:pos x="T84" y="T85"/>
                  </a:cxn>
                  <a:cxn ang="T163">
                    <a:pos x="T86" y="T87"/>
                  </a:cxn>
                  <a:cxn ang="T164">
                    <a:pos x="T88" y="T89"/>
                  </a:cxn>
                  <a:cxn ang="T165">
                    <a:pos x="T90" y="T91"/>
                  </a:cxn>
                  <a:cxn ang="T166">
                    <a:pos x="T92" y="T93"/>
                  </a:cxn>
                  <a:cxn ang="T167">
                    <a:pos x="T94" y="T95"/>
                  </a:cxn>
                  <a:cxn ang="T168">
                    <a:pos x="T96" y="T97"/>
                  </a:cxn>
                  <a:cxn ang="T169">
                    <a:pos x="T98" y="T99"/>
                  </a:cxn>
                  <a:cxn ang="T170">
                    <a:pos x="T100" y="T101"/>
                  </a:cxn>
                  <a:cxn ang="T171">
                    <a:pos x="T102" y="T103"/>
                  </a:cxn>
                  <a:cxn ang="T172">
                    <a:pos x="T104" y="T105"/>
                  </a:cxn>
                  <a:cxn ang="T173">
                    <a:pos x="T106" y="T107"/>
                  </a:cxn>
                  <a:cxn ang="T174">
                    <a:pos x="T108" y="T109"/>
                  </a:cxn>
                  <a:cxn ang="T175">
                    <a:pos x="T110" y="T111"/>
                  </a:cxn>
                  <a:cxn ang="T176">
                    <a:pos x="T112" y="T113"/>
                  </a:cxn>
                  <a:cxn ang="T177">
                    <a:pos x="T114" y="T115"/>
                  </a:cxn>
                  <a:cxn ang="T178">
                    <a:pos x="T116" y="T117"/>
                  </a:cxn>
                  <a:cxn ang="T179">
                    <a:pos x="T118" y="T119"/>
                  </a:cxn>
                </a:cxnLst>
                <a:rect l="T180" t="T181" r="T182" b="T183"/>
                <a:pathLst>
                  <a:path w="1838" h="2258">
                    <a:moveTo>
                      <a:pt x="483" y="2258"/>
                    </a:moveTo>
                    <a:lnTo>
                      <a:pt x="596" y="2256"/>
                    </a:lnTo>
                    <a:lnTo>
                      <a:pt x="709" y="2253"/>
                    </a:lnTo>
                    <a:lnTo>
                      <a:pt x="822" y="2251"/>
                    </a:lnTo>
                    <a:lnTo>
                      <a:pt x="935" y="2248"/>
                    </a:lnTo>
                    <a:lnTo>
                      <a:pt x="1047" y="2246"/>
                    </a:lnTo>
                    <a:lnTo>
                      <a:pt x="1160" y="2243"/>
                    </a:lnTo>
                    <a:lnTo>
                      <a:pt x="1273" y="2241"/>
                    </a:lnTo>
                    <a:lnTo>
                      <a:pt x="1386" y="2239"/>
                    </a:lnTo>
                    <a:lnTo>
                      <a:pt x="1499" y="2236"/>
                    </a:lnTo>
                    <a:lnTo>
                      <a:pt x="1612" y="2234"/>
                    </a:lnTo>
                    <a:lnTo>
                      <a:pt x="1725" y="2231"/>
                    </a:lnTo>
                    <a:lnTo>
                      <a:pt x="1838" y="2229"/>
                    </a:lnTo>
                    <a:lnTo>
                      <a:pt x="1836" y="2179"/>
                    </a:lnTo>
                    <a:lnTo>
                      <a:pt x="1834" y="2130"/>
                    </a:lnTo>
                    <a:lnTo>
                      <a:pt x="1832" y="2080"/>
                    </a:lnTo>
                    <a:lnTo>
                      <a:pt x="1829" y="2031"/>
                    </a:lnTo>
                    <a:lnTo>
                      <a:pt x="1825" y="1982"/>
                    </a:lnTo>
                    <a:lnTo>
                      <a:pt x="1820" y="1932"/>
                    </a:lnTo>
                    <a:lnTo>
                      <a:pt x="1815" y="1883"/>
                    </a:lnTo>
                    <a:lnTo>
                      <a:pt x="1810" y="1834"/>
                    </a:lnTo>
                    <a:lnTo>
                      <a:pt x="1804" y="1785"/>
                    </a:lnTo>
                    <a:lnTo>
                      <a:pt x="1797" y="1736"/>
                    </a:lnTo>
                    <a:lnTo>
                      <a:pt x="1789" y="1687"/>
                    </a:lnTo>
                    <a:lnTo>
                      <a:pt x="1782" y="1638"/>
                    </a:lnTo>
                    <a:lnTo>
                      <a:pt x="1773" y="1589"/>
                    </a:lnTo>
                    <a:lnTo>
                      <a:pt x="1764" y="1540"/>
                    </a:lnTo>
                    <a:lnTo>
                      <a:pt x="1754" y="1492"/>
                    </a:lnTo>
                    <a:lnTo>
                      <a:pt x="1744" y="1443"/>
                    </a:lnTo>
                    <a:lnTo>
                      <a:pt x="1733" y="1395"/>
                    </a:lnTo>
                    <a:lnTo>
                      <a:pt x="1721" y="1347"/>
                    </a:lnTo>
                    <a:lnTo>
                      <a:pt x="1709" y="1299"/>
                    </a:lnTo>
                    <a:lnTo>
                      <a:pt x="1696" y="1251"/>
                    </a:lnTo>
                    <a:lnTo>
                      <a:pt x="1683" y="1203"/>
                    </a:lnTo>
                    <a:lnTo>
                      <a:pt x="1669" y="1156"/>
                    </a:lnTo>
                    <a:lnTo>
                      <a:pt x="1655" y="1108"/>
                    </a:lnTo>
                    <a:lnTo>
                      <a:pt x="1640" y="1061"/>
                    </a:lnTo>
                    <a:lnTo>
                      <a:pt x="1624" y="1014"/>
                    </a:lnTo>
                    <a:lnTo>
                      <a:pt x="1608" y="967"/>
                    </a:lnTo>
                    <a:lnTo>
                      <a:pt x="1591" y="921"/>
                    </a:lnTo>
                    <a:lnTo>
                      <a:pt x="1574" y="874"/>
                    </a:lnTo>
                    <a:lnTo>
                      <a:pt x="1556" y="828"/>
                    </a:lnTo>
                    <a:lnTo>
                      <a:pt x="1538" y="782"/>
                    </a:lnTo>
                    <a:lnTo>
                      <a:pt x="1519" y="736"/>
                    </a:lnTo>
                    <a:lnTo>
                      <a:pt x="1499" y="691"/>
                    </a:lnTo>
                    <a:lnTo>
                      <a:pt x="1479" y="646"/>
                    </a:lnTo>
                    <a:lnTo>
                      <a:pt x="1458" y="601"/>
                    </a:lnTo>
                    <a:lnTo>
                      <a:pt x="1437" y="556"/>
                    </a:lnTo>
                    <a:lnTo>
                      <a:pt x="1416" y="511"/>
                    </a:lnTo>
                    <a:lnTo>
                      <a:pt x="1393" y="467"/>
                    </a:lnTo>
                    <a:lnTo>
                      <a:pt x="1370" y="423"/>
                    </a:lnTo>
                    <a:lnTo>
                      <a:pt x="1347" y="379"/>
                    </a:lnTo>
                    <a:lnTo>
                      <a:pt x="1323" y="336"/>
                    </a:lnTo>
                    <a:lnTo>
                      <a:pt x="1299" y="293"/>
                    </a:lnTo>
                    <a:lnTo>
                      <a:pt x="1274" y="250"/>
                    </a:lnTo>
                    <a:lnTo>
                      <a:pt x="1248" y="208"/>
                    </a:lnTo>
                    <a:lnTo>
                      <a:pt x="1222" y="165"/>
                    </a:lnTo>
                    <a:lnTo>
                      <a:pt x="1196" y="124"/>
                    </a:lnTo>
                    <a:lnTo>
                      <a:pt x="1169" y="82"/>
                    </a:lnTo>
                    <a:lnTo>
                      <a:pt x="1142" y="41"/>
                    </a:lnTo>
                    <a:lnTo>
                      <a:pt x="1114" y="0"/>
                    </a:lnTo>
                    <a:lnTo>
                      <a:pt x="1021" y="64"/>
                    </a:lnTo>
                    <a:lnTo>
                      <a:pt x="928" y="129"/>
                    </a:lnTo>
                    <a:lnTo>
                      <a:pt x="835" y="193"/>
                    </a:lnTo>
                    <a:lnTo>
                      <a:pt x="742" y="258"/>
                    </a:lnTo>
                    <a:lnTo>
                      <a:pt x="650" y="322"/>
                    </a:lnTo>
                    <a:lnTo>
                      <a:pt x="557" y="386"/>
                    </a:lnTo>
                    <a:lnTo>
                      <a:pt x="464" y="451"/>
                    </a:lnTo>
                    <a:lnTo>
                      <a:pt x="371" y="515"/>
                    </a:lnTo>
                    <a:lnTo>
                      <a:pt x="279" y="579"/>
                    </a:lnTo>
                    <a:lnTo>
                      <a:pt x="186" y="644"/>
                    </a:lnTo>
                    <a:lnTo>
                      <a:pt x="93" y="708"/>
                    </a:lnTo>
                    <a:lnTo>
                      <a:pt x="0" y="773"/>
                    </a:lnTo>
                    <a:lnTo>
                      <a:pt x="19" y="800"/>
                    </a:lnTo>
                    <a:lnTo>
                      <a:pt x="37" y="827"/>
                    </a:lnTo>
                    <a:lnTo>
                      <a:pt x="55" y="855"/>
                    </a:lnTo>
                    <a:lnTo>
                      <a:pt x="73" y="883"/>
                    </a:lnTo>
                    <a:lnTo>
                      <a:pt x="90" y="911"/>
                    </a:lnTo>
                    <a:lnTo>
                      <a:pt x="107" y="939"/>
                    </a:lnTo>
                    <a:lnTo>
                      <a:pt x="124" y="968"/>
                    </a:lnTo>
                    <a:lnTo>
                      <a:pt x="140" y="996"/>
                    </a:lnTo>
                    <a:lnTo>
                      <a:pt x="156" y="1025"/>
                    </a:lnTo>
                    <a:lnTo>
                      <a:pt x="171" y="1055"/>
                    </a:lnTo>
                    <a:lnTo>
                      <a:pt x="187" y="1084"/>
                    </a:lnTo>
                    <a:lnTo>
                      <a:pt x="201" y="1113"/>
                    </a:lnTo>
                    <a:lnTo>
                      <a:pt x="216" y="1143"/>
                    </a:lnTo>
                    <a:lnTo>
                      <a:pt x="230" y="1173"/>
                    </a:lnTo>
                    <a:lnTo>
                      <a:pt x="244" y="1203"/>
                    </a:lnTo>
                    <a:lnTo>
                      <a:pt x="257" y="1233"/>
                    </a:lnTo>
                    <a:lnTo>
                      <a:pt x="270" y="1263"/>
                    </a:lnTo>
                    <a:lnTo>
                      <a:pt x="283" y="1294"/>
                    </a:lnTo>
                    <a:lnTo>
                      <a:pt x="295" y="1325"/>
                    </a:lnTo>
                    <a:lnTo>
                      <a:pt x="307" y="1355"/>
                    </a:lnTo>
                    <a:lnTo>
                      <a:pt x="319" y="1386"/>
                    </a:lnTo>
                    <a:lnTo>
                      <a:pt x="330" y="1417"/>
                    </a:lnTo>
                    <a:lnTo>
                      <a:pt x="341" y="1449"/>
                    </a:lnTo>
                    <a:lnTo>
                      <a:pt x="351" y="1480"/>
                    </a:lnTo>
                    <a:lnTo>
                      <a:pt x="361" y="1511"/>
                    </a:lnTo>
                    <a:lnTo>
                      <a:pt x="371" y="1543"/>
                    </a:lnTo>
                    <a:lnTo>
                      <a:pt x="380" y="1575"/>
                    </a:lnTo>
                    <a:lnTo>
                      <a:pt x="389" y="1606"/>
                    </a:lnTo>
                    <a:lnTo>
                      <a:pt x="397" y="1638"/>
                    </a:lnTo>
                    <a:lnTo>
                      <a:pt x="405" y="1670"/>
                    </a:lnTo>
                    <a:lnTo>
                      <a:pt x="413" y="1702"/>
                    </a:lnTo>
                    <a:lnTo>
                      <a:pt x="420" y="1735"/>
                    </a:lnTo>
                    <a:lnTo>
                      <a:pt x="427" y="1767"/>
                    </a:lnTo>
                    <a:lnTo>
                      <a:pt x="434" y="1799"/>
                    </a:lnTo>
                    <a:lnTo>
                      <a:pt x="440" y="1832"/>
                    </a:lnTo>
                    <a:lnTo>
                      <a:pt x="445" y="1864"/>
                    </a:lnTo>
                    <a:lnTo>
                      <a:pt x="451" y="1897"/>
                    </a:lnTo>
                    <a:lnTo>
                      <a:pt x="456" y="1930"/>
                    </a:lnTo>
                    <a:lnTo>
                      <a:pt x="460" y="1962"/>
                    </a:lnTo>
                    <a:lnTo>
                      <a:pt x="464" y="1995"/>
                    </a:lnTo>
                    <a:lnTo>
                      <a:pt x="468" y="2028"/>
                    </a:lnTo>
                    <a:lnTo>
                      <a:pt x="471" y="2061"/>
                    </a:lnTo>
                    <a:lnTo>
                      <a:pt x="474" y="2094"/>
                    </a:lnTo>
                    <a:lnTo>
                      <a:pt x="477" y="2126"/>
                    </a:lnTo>
                    <a:lnTo>
                      <a:pt x="479" y="2159"/>
                    </a:lnTo>
                    <a:lnTo>
                      <a:pt x="481" y="2192"/>
                    </a:lnTo>
                    <a:lnTo>
                      <a:pt x="482" y="2225"/>
                    </a:lnTo>
                    <a:lnTo>
                      <a:pt x="483" y="2258"/>
                    </a:lnTo>
                  </a:path>
                </a:pathLst>
              </a:custGeom>
              <a:solidFill>
                <a:srgbClr val="00FF00"/>
              </a:solidFill>
              <a:ln w="25400">
                <a:solidFill>
                  <a:srgbClr val="262626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52" name="Dial Panel #4"/>
              <xdr:cNvSpPr>
                <a:spLocks/>
              </xdr:cNvSpPr>
            </xdr:nvSpPr>
            <xdr:spPr bwMode="auto">
              <a:xfrm>
                <a:off x="2424832" y="1258057"/>
                <a:ext cx="1054247" cy="991636"/>
              </a:xfrm>
              <a:custGeom>
                <a:avLst/>
                <a:gdLst>
                  <a:gd name="T0" fmla="*/ 2147483647 w 2342"/>
                  <a:gd name="T1" fmla="*/ 2147483647 h 2198"/>
                  <a:gd name="T2" fmla="*/ 2147483647 w 2342"/>
                  <a:gd name="T3" fmla="*/ 2147483647 h 2198"/>
                  <a:gd name="T4" fmla="*/ 2147483647 w 2342"/>
                  <a:gd name="T5" fmla="*/ 2147483647 h 2198"/>
                  <a:gd name="T6" fmla="*/ 2147483647 w 2342"/>
                  <a:gd name="T7" fmla="*/ 2147483647 h 2198"/>
                  <a:gd name="T8" fmla="*/ 2147483647 w 2342"/>
                  <a:gd name="T9" fmla="*/ 2147483647 h 2198"/>
                  <a:gd name="T10" fmla="*/ 2147483647 w 2342"/>
                  <a:gd name="T11" fmla="*/ 2147483647 h 2198"/>
                  <a:gd name="T12" fmla="*/ 2147483647 w 2342"/>
                  <a:gd name="T13" fmla="*/ 2147483647 h 2198"/>
                  <a:gd name="T14" fmla="*/ 2147483647 w 2342"/>
                  <a:gd name="T15" fmla="*/ 2147483647 h 2198"/>
                  <a:gd name="T16" fmla="*/ 2147483647 w 2342"/>
                  <a:gd name="T17" fmla="*/ 2147483647 h 2198"/>
                  <a:gd name="T18" fmla="*/ 2147483647 w 2342"/>
                  <a:gd name="T19" fmla="*/ 2147483647 h 2198"/>
                  <a:gd name="T20" fmla="*/ 2147483647 w 2342"/>
                  <a:gd name="T21" fmla="*/ 2147483647 h 2198"/>
                  <a:gd name="T22" fmla="*/ 2147483647 w 2342"/>
                  <a:gd name="T23" fmla="*/ 2147483647 h 2198"/>
                  <a:gd name="T24" fmla="*/ 2147483647 w 2342"/>
                  <a:gd name="T25" fmla="*/ 2147483647 h 2198"/>
                  <a:gd name="T26" fmla="*/ 2147483647 w 2342"/>
                  <a:gd name="T27" fmla="*/ 2147483647 h 2198"/>
                  <a:gd name="T28" fmla="*/ 2147483647 w 2342"/>
                  <a:gd name="T29" fmla="*/ 2147483647 h 2198"/>
                  <a:gd name="T30" fmla="*/ 2147483647 w 2342"/>
                  <a:gd name="T31" fmla="*/ 2147483647 h 2198"/>
                  <a:gd name="T32" fmla="*/ 2147483647 w 2342"/>
                  <a:gd name="T33" fmla="*/ 2147483647 h 2198"/>
                  <a:gd name="T34" fmla="*/ 2147483647 w 2342"/>
                  <a:gd name="T35" fmla="*/ 2147483647 h 2198"/>
                  <a:gd name="T36" fmla="*/ 2147483647 w 2342"/>
                  <a:gd name="T37" fmla="*/ 2147483647 h 2198"/>
                  <a:gd name="T38" fmla="*/ 2147483647 w 2342"/>
                  <a:gd name="T39" fmla="*/ 2147483647 h 2198"/>
                  <a:gd name="T40" fmla="*/ 2147483647 w 2342"/>
                  <a:gd name="T41" fmla="*/ 2147483647 h 2198"/>
                  <a:gd name="T42" fmla="*/ 2147483647 w 2342"/>
                  <a:gd name="T43" fmla="*/ 2147483647 h 2198"/>
                  <a:gd name="T44" fmla="*/ 2147483647 w 2342"/>
                  <a:gd name="T45" fmla="*/ 2147483647 h 2198"/>
                  <a:gd name="T46" fmla="*/ 2147483647 w 2342"/>
                  <a:gd name="T47" fmla="*/ 2147483647 h 2198"/>
                  <a:gd name="T48" fmla="*/ 2147483647 w 2342"/>
                  <a:gd name="T49" fmla="*/ 2147483647 h 2198"/>
                  <a:gd name="T50" fmla="*/ 2147483647 w 2342"/>
                  <a:gd name="T51" fmla="*/ 2147483647 h 2198"/>
                  <a:gd name="T52" fmla="*/ 2147483647 w 2342"/>
                  <a:gd name="T53" fmla="*/ 2147483647 h 2198"/>
                  <a:gd name="T54" fmla="*/ 2147483647 w 2342"/>
                  <a:gd name="T55" fmla="*/ 2147483647 h 2198"/>
                  <a:gd name="T56" fmla="*/ 2147483647 w 2342"/>
                  <a:gd name="T57" fmla="*/ 2147483647 h 2198"/>
                  <a:gd name="T58" fmla="*/ 2147483647 w 2342"/>
                  <a:gd name="T59" fmla="*/ 2147483647 h 2198"/>
                  <a:gd name="T60" fmla="*/ 2147483647 w 2342"/>
                  <a:gd name="T61" fmla="*/ 2147483647 h 2198"/>
                  <a:gd name="T62" fmla="*/ 2147483647 w 2342"/>
                  <a:gd name="T63" fmla="*/ 2147483647 h 2198"/>
                  <a:gd name="T64" fmla="*/ 2147483647 w 2342"/>
                  <a:gd name="T65" fmla="*/ 2147483647 h 2198"/>
                  <a:gd name="T66" fmla="*/ 2147483647 w 2342"/>
                  <a:gd name="T67" fmla="*/ 2147483647 h 2198"/>
                  <a:gd name="T68" fmla="*/ 2147483647 w 2342"/>
                  <a:gd name="T69" fmla="*/ 2147483647 h 2198"/>
                  <a:gd name="T70" fmla="*/ 2147483647 w 2342"/>
                  <a:gd name="T71" fmla="*/ 2147483647 h 2198"/>
                  <a:gd name="T72" fmla="*/ 2147483647 w 2342"/>
                  <a:gd name="T73" fmla="*/ 2147483647 h 2198"/>
                  <a:gd name="T74" fmla="*/ 2147483647 w 2342"/>
                  <a:gd name="T75" fmla="*/ 2147483647 h 2198"/>
                  <a:gd name="T76" fmla="*/ 2147483647 w 2342"/>
                  <a:gd name="T77" fmla="*/ 2147483647 h 2198"/>
                  <a:gd name="T78" fmla="*/ 2147483647 w 2342"/>
                  <a:gd name="T79" fmla="*/ 2147483647 h 2198"/>
                  <a:gd name="T80" fmla="*/ 2147483647 w 2342"/>
                  <a:gd name="T81" fmla="*/ 2147483647 h 2198"/>
                  <a:gd name="T82" fmla="*/ 2147483647 w 2342"/>
                  <a:gd name="T83" fmla="*/ 2147483647 h 2198"/>
                  <a:gd name="T84" fmla="*/ 2147483647 w 2342"/>
                  <a:gd name="T85" fmla="*/ 2147483647 h 2198"/>
                  <a:gd name="T86" fmla="*/ 2147483647 w 2342"/>
                  <a:gd name="T87" fmla="*/ 2147483647 h 2198"/>
                  <a:gd name="T88" fmla="*/ 2147483647 w 2342"/>
                  <a:gd name="T89" fmla="*/ 2147483647 h 2198"/>
                  <a:gd name="T90" fmla="*/ 2147483647 w 2342"/>
                  <a:gd name="T91" fmla="*/ 2147483647 h 2198"/>
                  <a:gd name="T92" fmla="*/ 2147483647 w 2342"/>
                  <a:gd name="T93" fmla="*/ 2147483647 h 2198"/>
                  <a:gd name="T94" fmla="*/ 2147483647 w 2342"/>
                  <a:gd name="T95" fmla="*/ 2147483647 h 2198"/>
                  <a:gd name="T96" fmla="*/ 2147483647 w 2342"/>
                  <a:gd name="T97" fmla="*/ 2147483647 h 2198"/>
                  <a:gd name="T98" fmla="*/ 2147483647 w 2342"/>
                  <a:gd name="T99" fmla="*/ 2147483647 h 2198"/>
                  <a:gd name="T100" fmla="*/ 2147483647 w 2342"/>
                  <a:gd name="T101" fmla="*/ 2147483647 h 2198"/>
                  <a:gd name="T102" fmla="*/ 2147483647 w 2342"/>
                  <a:gd name="T103" fmla="*/ 2147483647 h 2198"/>
                  <a:gd name="T104" fmla="*/ 2147483647 w 2342"/>
                  <a:gd name="T105" fmla="*/ 2147483647 h 2198"/>
                  <a:gd name="T106" fmla="*/ 2147483647 w 2342"/>
                  <a:gd name="T107" fmla="*/ 2147483647 h 2198"/>
                  <a:gd name="T108" fmla="*/ 2147483647 w 2342"/>
                  <a:gd name="T109" fmla="*/ 2147483647 h 2198"/>
                  <a:gd name="T110" fmla="*/ 2147483647 w 2342"/>
                  <a:gd name="T111" fmla="*/ 2147483647 h 2198"/>
                  <a:gd name="T112" fmla="*/ 2147483647 w 2342"/>
                  <a:gd name="T113" fmla="*/ 2147483647 h 2198"/>
                  <a:gd name="T114" fmla="*/ 2147483647 w 2342"/>
                  <a:gd name="T115" fmla="*/ 2147483647 h 2198"/>
                  <a:gd name="T116" fmla="*/ 2147483647 w 2342"/>
                  <a:gd name="T117" fmla="*/ 2147483647 h 2198"/>
                  <a:gd name="T118" fmla="*/ 2147483647 w 2342"/>
                  <a:gd name="T119" fmla="*/ 2147483647 h 2198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w 2342"/>
                  <a:gd name="T181" fmla="*/ 0 h 2198"/>
                  <a:gd name="T182" fmla="*/ 2342 w 2342"/>
                  <a:gd name="T183" fmla="*/ 2198 h 2198"/>
                </a:gdLst>
                <a:ahLst/>
                <a:cxnLst>
                  <a:cxn ang="T120">
                    <a:pos x="T0" y="T1"/>
                  </a:cxn>
                  <a:cxn ang="T121">
                    <a:pos x="T2" y="T3"/>
                  </a:cxn>
                  <a:cxn ang="T122">
                    <a:pos x="T4" y="T5"/>
                  </a:cxn>
                  <a:cxn ang="T123">
                    <a:pos x="T6" y="T7"/>
                  </a:cxn>
                  <a:cxn ang="T124">
                    <a:pos x="T8" y="T9"/>
                  </a:cxn>
                  <a:cxn ang="T125">
                    <a:pos x="T10" y="T11"/>
                  </a:cxn>
                  <a:cxn ang="T126">
                    <a:pos x="T12" y="T13"/>
                  </a:cxn>
                  <a:cxn ang="T127">
                    <a:pos x="T14" y="T15"/>
                  </a:cxn>
                  <a:cxn ang="T128">
                    <a:pos x="T16" y="T17"/>
                  </a:cxn>
                  <a:cxn ang="T129">
                    <a:pos x="T18" y="T19"/>
                  </a:cxn>
                  <a:cxn ang="T130">
                    <a:pos x="T20" y="T21"/>
                  </a:cxn>
                  <a:cxn ang="T131">
                    <a:pos x="T22" y="T23"/>
                  </a:cxn>
                  <a:cxn ang="T132">
                    <a:pos x="T24" y="T25"/>
                  </a:cxn>
                  <a:cxn ang="T133">
                    <a:pos x="T26" y="T27"/>
                  </a:cxn>
                  <a:cxn ang="T134">
                    <a:pos x="T28" y="T29"/>
                  </a:cxn>
                  <a:cxn ang="T135">
                    <a:pos x="T30" y="T31"/>
                  </a:cxn>
                  <a:cxn ang="T136">
                    <a:pos x="T32" y="T33"/>
                  </a:cxn>
                  <a:cxn ang="T137">
                    <a:pos x="T34" y="T35"/>
                  </a:cxn>
                  <a:cxn ang="T138">
                    <a:pos x="T36" y="T37"/>
                  </a:cxn>
                  <a:cxn ang="T139">
                    <a:pos x="T38" y="T39"/>
                  </a:cxn>
                  <a:cxn ang="T140">
                    <a:pos x="T40" y="T41"/>
                  </a:cxn>
                  <a:cxn ang="T141">
                    <a:pos x="T42" y="T43"/>
                  </a:cxn>
                  <a:cxn ang="T142">
                    <a:pos x="T44" y="T45"/>
                  </a:cxn>
                  <a:cxn ang="T143">
                    <a:pos x="T46" y="T47"/>
                  </a:cxn>
                  <a:cxn ang="T144">
                    <a:pos x="T48" y="T49"/>
                  </a:cxn>
                  <a:cxn ang="T145">
                    <a:pos x="T50" y="T51"/>
                  </a:cxn>
                  <a:cxn ang="T146">
                    <a:pos x="T52" y="T53"/>
                  </a:cxn>
                  <a:cxn ang="T147">
                    <a:pos x="T54" y="T55"/>
                  </a:cxn>
                  <a:cxn ang="T148">
                    <a:pos x="T56" y="T57"/>
                  </a:cxn>
                  <a:cxn ang="T149">
                    <a:pos x="T58" y="T59"/>
                  </a:cxn>
                  <a:cxn ang="T150">
                    <a:pos x="T60" y="T61"/>
                  </a:cxn>
                  <a:cxn ang="T151">
                    <a:pos x="T62" y="T63"/>
                  </a:cxn>
                  <a:cxn ang="T152">
                    <a:pos x="T64" y="T65"/>
                  </a:cxn>
                  <a:cxn ang="T153">
                    <a:pos x="T66" y="T67"/>
                  </a:cxn>
                  <a:cxn ang="T154">
                    <a:pos x="T68" y="T69"/>
                  </a:cxn>
                  <a:cxn ang="T155">
                    <a:pos x="T70" y="T71"/>
                  </a:cxn>
                  <a:cxn ang="T156">
                    <a:pos x="T72" y="T73"/>
                  </a:cxn>
                  <a:cxn ang="T157">
                    <a:pos x="T74" y="T75"/>
                  </a:cxn>
                  <a:cxn ang="T158">
                    <a:pos x="T76" y="T77"/>
                  </a:cxn>
                  <a:cxn ang="T159">
                    <a:pos x="T78" y="T79"/>
                  </a:cxn>
                  <a:cxn ang="T160">
                    <a:pos x="T80" y="T81"/>
                  </a:cxn>
                  <a:cxn ang="T161">
                    <a:pos x="T82" y="T83"/>
                  </a:cxn>
                  <a:cxn ang="T162">
                    <a:pos x="T84" y="T85"/>
                  </a:cxn>
                  <a:cxn ang="T163">
                    <a:pos x="T86" y="T87"/>
                  </a:cxn>
                  <a:cxn ang="T164">
                    <a:pos x="T88" y="T89"/>
                  </a:cxn>
                  <a:cxn ang="T165">
                    <a:pos x="T90" y="T91"/>
                  </a:cxn>
                  <a:cxn ang="T166">
                    <a:pos x="T92" y="T93"/>
                  </a:cxn>
                  <a:cxn ang="T167">
                    <a:pos x="T94" y="T95"/>
                  </a:cxn>
                  <a:cxn ang="T168">
                    <a:pos x="T96" y="T97"/>
                  </a:cxn>
                  <a:cxn ang="T169">
                    <a:pos x="T98" y="T99"/>
                  </a:cxn>
                  <a:cxn ang="T170">
                    <a:pos x="T100" y="T101"/>
                  </a:cxn>
                  <a:cxn ang="T171">
                    <a:pos x="T102" y="T103"/>
                  </a:cxn>
                  <a:cxn ang="T172">
                    <a:pos x="T104" y="T105"/>
                  </a:cxn>
                  <a:cxn ang="T173">
                    <a:pos x="T106" y="T107"/>
                  </a:cxn>
                  <a:cxn ang="T174">
                    <a:pos x="T108" y="T109"/>
                  </a:cxn>
                  <a:cxn ang="T175">
                    <a:pos x="T110" y="T111"/>
                  </a:cxn>
                  <a:cxn ang="T176">
                    <a:pos x="T112" y="T113"/>
                  </a:cxn>
                  <a:cxn ang="T177">
                    <a:pos x="T114" y="T115"/>
                  </a:cxn>
                  <a:cxn ang="T178">
                    <a:pos x="T116" y="T117"/>
                  </a:cxn>
                  <a:cxn ang="T179">
                    <a:pos x="T118" y="T119"/>
                  </a:cxn>
                </a:cxnLst>
                <a:rect l="T180" t="T181" r="T182" b="T183"/>
                <a:pathLst>
                  <a:path w="2342" h="2198">
                    <a:moveTo>
                      <a:pt x="1264" y="2198"/>
                    </a:moveTo>
                    <a:lnTo>
                      <a:pt x="1354" y="2130"/>
                    </a:lnTo>
                    <a:lnTo>
                      <a:pt x="1443" y="2061"/>
                    </a:lnTo>
                    <a:lnTo>
                      <a:pt x="1533" y="1993"/>
                    </a:lnTo>
                    <a:lnTo>
                      <a:pt x="1623" y="1924"/>
                    </a:lnTo>
                    <a:lnTo>
                      <a:pt x="1713" y="1856"/>
                    </a:lnTo>
                    <a:lnTo>
                      <a:pt x="1803" y="1788"/>
                    </a:lnTo>
                    <a:lnTo>
                      <a:pt x="1893" y="1719"/>
                    </a:lnTo>
                    <a:lnTo>
                      <a:pt x="1983" y="1651"/>
                    </a:lnTo>
                    <a:lnTo>
                      <a:pt x="2073" y="1583"/>
                    </a:lnTo>
                    <a:lnTo>
                      <a:pt x="2163" y="1514"/>
                    </a:lnTo>
                    <a:lnTo>
                      <a:pt x="2252" y="1446"/>
                    </a:lnTo>
                    <a:lnTo>
                      <a:pt x="2342" y="1378"/>
                    </a:lnTo>
                    <a:lnTo>
                      <a:pt x="2312" y="1338"/>
                    </a:lnTo>
                    <a:lnTo>
                      <a:pt x="2282" y="1300"/>
                    </a:lnTo>
                    <a:lnTo>
                      <a:pt x="2250" y="1261"/>
                    </a:lnTo>
                    <a:lnTo>
                      <a:pt x="2219" y="1223"/>
                    </a:lnTo>
                    <a:lnTo>
                      <a:pt x="2187" y="1185"/>
                    </a:lnTo>
                    <a:lnTo>
                      <a:pt x="2154" y="1148"/>
                    </a:lnTo>
                    <a:lnTo>
                      <a:pt x="2121" y="1111"/>
                    </a:lnTo>
                    <a:lnTo>
                      <a:pt x="2088" y="1075"/>
                    </a:lnTo>
                    <a:lnTo>
                      <a:pt x="2054" y="1038"/>
                    </a:lnTo>
                    <a:lnTo>
                      <a:pt x="2019" y="1003"/>
                    </a:lnTo>
                    <a:lnTo>
                      <a:pt x="1985" y="967"/>
                    </a:lnTo>
                    <a:lnTo>
                      <a:pt x="1949" y="933"/>
                    </a:lnTo>
                    <a:lnTo>
                      <a:pt x="1914" y="898"/>
                    </a:lnTo>
                    <a:lnTo>
                      <a:pt x="1878" y="864"/>
                    </a:lnTo>
                    <a:lnTo>
                      <a:pt x="1841" y="831"/>
                    </a:lnTo>
                    <a:lnTo>
                      <a:pt x="1805" y="797"/>
                    </a:lnTo>
                    <a:lnTo>
                      <a:pt x="1767" y="765"/>
                    </a:lnTo>
                    <a:lnTo>
                      <a:pt x="1730" y="733"/>
                    </a:lnTo>
                    <a:lnTo>
                      <a:pt x="1692" y="701"/>
                    </a:lnTo>
                    <a:lnTo>
                      <a:pt x="1653" y="670"/>
                    </a:lnTo>
                    <a:lnTo>
                      <a:pt x="1614" y="639"/>
                    </a:lnTo>
                    <a:lnTo>
                      <a:pt x="1575" y="609"/>
                    </a:lnTo>
                    <a:lnTo>
                      <a:pt x="1536" y="579"/>
                    </a:lnTo>
                    <a:lnTo>
                      <a:pt x="1496" y="549"/>
                    </a:lnTo>
                    <a:lnTo>
                      <a:pt x="1456" y="521"/>
                    </a:lnTo>
                    <a:lnTo>
                      <a:pt x="1415" y="492"/>
                    </a:lnTo>
                    <a:lnTo>
                      <a:pt x="1374" y="464"/>
                    </a:lnTo>
                    <a:lnTo>
                      <a:pt x="1333" y="437"/>
                    </a:lnTo>
                    <a:lnTo>
                      <a:pt x="1291" y="410"/>
                    </a:lnTo>
                    <a:lnTo>
                      <a:pt x="1249" y="384"/>
                    </a:lnTo>
                    <a:lnTo>
                      <a:pt x="1207" y="358"/>
                    </a:lnTo>
                    <a:lnTo>
                      <a:pt x="1165" y="333"/>
                    </a:lnTo>
                    <a:lnTo>
                      <a:pt x="1122" y="308"/>
                    </a:lnTo>
                    <a:lnTo>
                      <a:pt x="1079" y="283"/>
                    </a:lnTo>
                    <a:lnTo>
                      <a:pt x="1035" y="260"/>
                    </a:lnTo>
                    <a:lnTo>
                      <a:pt x="991" y="236"/>
                    </a:lnTo>
                    <a:lnTo>
                      <a:pt x="947" y="214"/>
                    </a:lnTo>
                    <a:lnTo>
                      <a:pt x="903" y="192"/>
                    </a:lnTo>
                    <a:lnTo>
                      <a:pt x="858" y="170"/>
                    </a:lnTo>
                    <a:lnTo>
                      <a:pt x="813" y="149"/>
                    </a:lnTo>
                    <a:lnTo>
                      <a:pt x="768" y="128"/>
                    </a:lnTo>
                    <a:lnTo>
                      <a:pt x="723" y="108"/>
                    </a:lnTo>
                    <a:lnTo>
                      <a:pt x="678" y="89"/>
                    </a:lnTo>
                    <a:lnTo>
                      <a:pt x="632" y="70"/>
                    </a:lnTo>
                    <a:lnTo>
                      <a:pt x="586" y="52"/>
                    </a:lnTo>
                    <a:lnTo>
                      <a:pt x="540" y="34"/>
                    </a:lnTo>
                    <a:lnTo>
                      <a:pt x="493" y="17"/>
                    </a:lnTo>
                    <a:lnTo>
                      <a:pt x="447" y="0"/>
                    </a:lnTo>
                    <a:lnTo>
                      <a:pt x="409" y="107"/>
                    </a:lnTo>
                    <a:lnTo>
                      <a:pt x="372" y="213"/>
                    </a:lnTo>
                    <a:lnTo>
                      <a:pt x="335" y="320"/>
                    </a:lnTo>
                    <a:lnTo>
                      <a:pt x="298" y="427"/>
                    </a:lnTo>
                    <a:lnTo>
                      <a:pt x="260" y="533"/>
                    </a:lnTo>
                    <a:lnTo>
                      <a:pt x="223" y="640"/>
                    </a:lnTo>
                    <a:lnTo>
                      <a:pt x="186" y="747"/>
                    </a:lnTo>
                    <a:lnTo>
                      <a:pt x="149" y="853"/>
                    </a:lnTo>
                    <a:lnTo>
                      <a:pt x="111" y="960"/>
                    </a:lnTo>
                    <a:lnTo>
                      <a:pt x="74" y="1066"/>
                    </a:lnTo>
                    <a:lnTo>
                      <a:pt x="37" y="1173"/>
                    </a:lnTo>
                    <a:lnTo>
                      <a:pt x="0" y="1280"/>
                    </a:lnTo>
                    <a:lnTo>
                      <a:pt x="31" y="1291"/>
                    </a:lnTo>
                    <a:lnTo>
                      <a:pt x="62" y="1302"/>
                    </a:lnTo>
                    <a:lnTo>
                      <a:pt x="93" y="1314"/>
                    </a:lnTo>
                    <a:lnTo>
                      <a:pt x="123" y="1326"/>
                    </a:lnTo>
                    <a:lnTo>
                      <a:pt x="154" y="1339"/>
                    </a:lnTo>
                    <a:lnTo>
                      <a:pt x="184" y="1352"/>
                    </a:lnTo>
                    <a:lnTo>
                      <a:pt x="214" y="1365"/>
                    </a:lnTo>
                    <a:lnTo>
                      <a:pt x="244" y="1379"/>
                    </a:lnTo>
                    <a:lnTo>
                      <a:pt x="274" y="1393"/>
                    </a:lnTo>
                    <a:lnTo>
                      <a:pt x="304" y="1407"/>
                    </a:lnTo>
                    <a:lnTo>
                      <a:pt x="334" y="1422"/>
                    </a:lnTo>
                    <a:lnTo>
                      <a:pt x="363" y="1437"/>
                    </a:lnTo>
                    <a:lnTo>
                      <a:pt x="392" y="1453"/>
                    </a:lnTo>
                    <a:lnTo>
                      <a:pt x="421" y="1468"/>
                    </a:lnTo>
                    <a:lnTo>
                      <a:pt x="450" y="1485"/>
                    </a:lnTo>
                    <a:lnTo>
                      <a:pt x="478" y="1501"/>
                    </a:lnTo>
                    <a:lnTo>
                      <a:pt x="507" y="1518"/>
                    </a:lnTo>
                    <a:lnTo>
                      <a:pt x="535" y="1535"/>
                    </a:lnTo>
                    <a:lnTo>
                      <a:pt x="563" y="1553"/>
                    </a:lnTo>
                    <a:lnTo>
                      <a:pt x="591" y="1571"/>
                    </a:lnTo>
                    <a:lnTo>
                      <a:pt x="618" y="1589"/>
                    </a:lnTo>
                    <a:lnTo>
                      <a:pt x="645" y="1608"/>
                    </a:lnTo>
                    <a:lnTo>
                      <a:pt x="672" y="1626"/>
                    </a:lnTo>
                    <a:lnTo>
                      <a:pt x="699" y="1646"/>
                    </a:lnTo>
                    <a:lnTo>
                      <a:pt x="726" y="1665"/>
                    </a:lnTo>
                    <a:lnTo>
                      <a:pt x="752" y="1685"/>
                    </a:lnTo>
                    <a:lnTo>
                      <a:pt x="778" y="1705"/>
                    </a:lnTo>
                    <a:lnTo>
                      <a:pt x="804" y="1726"/>
                    </a:lnTo>
                    <a:lnTo>
                      <a:pt x="830" y="1747"/>
                    </a:lnTo>
                    <a:lnTo>
                      <a:pt x="855" y="1768"/>
                    </a:lnTo>
                    <a:lnTo>
                      <a:pt x="880" y="1789"/>
                    </a:lnTo>
                    <a:lnTo>
                      <a:pt x="905" y="1811"/>
                    </a:lnTo>
                    <a:lnTo>
                      <a:pt x="930" y="1833"/>
                    </a:lnTo>
                    <a:lnTo>
                      <a:pt x="954" y="1856"/>
                    </a:lnTo>
                    <a:lnTo>
                      <a:pt x="978" y="1878"/>
                    </a:lnTo>
                    <a:lnTo>
                      <a:pt x="1002" y="1901"/>
                    </a:lnTo>
                    <a:lnTo>
                      <a:pt x="1025" y="1924"/>
                    </a:lnTo>
                    <a:lnTo>
                      <a:pt x="1048" y="1948"/>
                    </a:lnTo>
                    <a:lnTo>
                      <a:pt x="1071" y="1972"/>
                    </a:lnTo>
                    <a:lnTo>
                      <a:pt x="1094" y="1996"/>
                    </a:lnTo>
                    <a:lnTo>
                      <a:pt x="1116" y="2020"/>
                    </a:lnTo>
                    <a:lnTo>
                      <a:pt x="1138" y="2045"/>
                    </a:lnTo>
                    <a:lnTo>
                      <a:pt x="1160" y="2070"/>
                    </a:lnTo>
                    <a:lnTo>
                      <a:pt x="1181" y="2095"/>
                    </a:lnTo>
                    <a:lnTo>
                      <a:pt x="1202" y="2120"/>
                    </a:lnTo>
                    <a:lnTo>
                      <a:pt x="1223" y="2146"/>
                    </a:lnTo>
                    <a:lnTo>
                      <a:pt x="1244" y="2172"/>
                    </a:lnTo>
                    <a:lnTo>
                      <a:pt x="1264" y="2198"/>
                    </a:lnTo>
                  </a:path>
                </a:pathLst>
              </a:custGeom>
              <a:solidFill>
                <a:srgbClr val="66FF66"/>
              </a:solidFill>
              <a:ln w="25400">
                <a:solidFill>
                  <a:srgbClr val="262626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53" name="Dial Panel #3"/>
              <xdr:cNvSpPr>
                <a:spLocks/>
              </xdr:cNvSpPr>
            </xdr:nvSpPr>
            <xdr:spPr bwMode="auto">
              <a:xfrm>
                <a:off x="1495146" y="1155645"/>
                <a:ext cx="1054728" cy="663196"/>
              </a:xfrm>
              <a:custGeom>
                <a:avLst/>
                <a:gdLst>
                  <a:gd name="T0" fmla="*/ 2147483647 w 2344"/>
                  <a:gd name="T1" fmla="*/ 2147483647 h 1470"/>
                  <a:gd name="T2" fmla="*/ 2147483647 w 2344"/>
                  <a:gd name="T3" fmla="*/ 2147483647 h 1470"/>
                  <a:gd name="T4" fmla="*/ 2147483647 w 2344"/>
                  <a:gd name="T5" fmla="*/ 2147483647 h 1470"/>
                  <a:gd name="T6" fmla="*/ 2147483647 w 2344"/>
                  <a:gd name="T7" fmla="*/ 2147483647 h 1470"/>
                  <a:gd name="T8" fmla="*/ 2147483647 w 2344"/>
                  <a:gd name="T9" fmla="*/ 2147483647 h 1470"/>
                  <a:gd name="T10" fmla="*/ 2147483647 w 2344"/>
                  <a:gd name="T11" fmla="*/ 2147483647 h 1470"/>
                  <a:gd name="T12" fmla="*/ 2147483647 w 2344"/>
                  <a:gd name="T13" fmla="*/ 2147483647 h 1470"/>
                  <a:gd name="T14" fmla="*/ 2147483647 w 2344"/>
                  <a:gd name="T15" fmla="*/ 2147483647 h 1470"/>
                  <a:gd name="T16" fmla="*/ 2147483647 w 2344"/>
                  <a:gd name="T17" fmla="*/ 2147483647 h 1470"/>
                  <a:gd name="T18" fmla="*/ 2147483647 w 2344"/>
                  <a:gd name="T19" fmla="*/ 2147483647 h 1470"/>
                  <a:gd name="T20" fmla="*/ 2147483647 w 2344"/>
                  <a:gd name="T21" fmla="*/ 2147483647 h 1470"/>
                  <a:gd name="T22" fmla="*/ 2147483647 w 2344"/>
                  <a:gd name="T23" fmla="*/ 2147483647 h 1470"/>
                  <a:gd name="T24" fmla="*/ 2147483647 w 2344"/>
                  <a:gd name="T25" fmla="*/ 2147483647 h 1470"/>
                  <a:gd name="T26" fmla="*/ 2147483647 w 2344"/>
                  <a:gd name="T27" fmla="*/ 2147483647 h 1470"/>
                  <a:gd name="T28" fmla="*/ 2147483647 w 2344"/>
                  <a:gd name="T29" fmla="*/ 2147483647 h 1470"/>
                  <a:gd name="T30" fmla="*/ 2147483647 w 2344"/>
                  <a:gd name="T31" fmla="*/ 2147483647 h 1470"/>
                  <a:gd name="T32" fmla="*/ 2147483647 w 2344"/>
                  <a:gd name="T33" fmla="*/ 2147483647 h 1470"/>
                  <a:gd name="T34" fmla="*/ 2147483647 w 2344"/>
                  <a:gd name="T35" fmla="*/ 0 h 1470"/>
                  <a:gd name="T36" fmla="*/ 2147483647 w 2344"/>
                  <a:gd name="T37" fmla="*/ 0 h 1470"/>
                  <a:gd name="T38" fmla="*/ 2147483647 w 2344"/>
                  <a:gd name="T39" fmla="*/ 2147483647 h 1470"/>
                  <a:gd name="T40" fmla="*/ 2147483647 w 2344"/>
                  <a:gd name="T41" fmla="*/ 2147483647 h 1470"/>
                  <a:gd name="T42" fmla="*/ 2147483647 w 2344"/>
                  <a:gd name="T43" fmla="*/ 2147483647 h 1470"/>
                  <a:gd name="T44" fmla="*/ 2147483647 w 2344"/>
                  <a:gd name="T45" fmla="*/ 2147483647 h 1470"/>
                  <a:gd name="T46" fmla="*/ 2147483647 w 2344"/>
                  <a:gd name="T47" fmla="*/ 2147483647 h 1470"/>
                  <a:gd name="T48" fmla="*/ 2147483647 w 2344"/>
                  <a:gd name="T49" fmla="*/ 2147483647 h 1470"/>
                  <a:gd name="T50" fmla="*/ 2147483647 w 2344"/>
                  <a:gd name="T51" fmla="*/ 2147483647 h 1470"/>
                  <a:gd name="T52" fmla="*/ 2147483647 w 2344"/>
                  <a:gd name="T53" fmla="*/ 2147483647 h 1470"/>
                  <a:gd name="T54" fmla="*/ 2147483647 w 2344"/>
                  <a:gd name="T55" fmla="*/ 2147483647 h 1470"/>
                  <a:gd name="T56" fmla="*/ 2147483647 w 2344"/>
                  <a:gd name="T57" fmla="*/ 2147483647 h 1470"/>
                  <a:gd name="T58" fmla="*/ 2147483647 w 2344"/>
                  <a:gd name="T59" fmla="*/ 2147483647 h 1470"/>
                  <a:gd name="T60" fmla="*/ 2147483647 w 2344"/>
                  <a:gd name="T61" fmla="*/ 2147483647 h 1470"/>
                  <a:gd name="T62" fmla="*/ 2147483647 w 2344"/>
                  <a:gd name="T63" fmla="*/ 2147483647 h 1470"/>
                  <a:gd name="T64" fmla="*/ 2147483647 w 2344"/>
                  <a:gd name="T65" fmla="*/ 2147483647 h 1470"/>
                  <a:gd name="T66" fmla="*/ 2147483647 w 2344"/>
                  <a:gd name="T67" fmla="*/ 2147483647 h 1470"/>
                  <a:gd name="T68" fmla="*/ 2147483647 w 2344"/>
                  <a:gd name="T69" fmla="*/ 2147483647 h 1470"/>
                  <a:gd name="T70" fmla="*/ 2147483647 w 2344"/>
                  <a:gd name="T71" fmla="*/ 2147483647 h 1470"/>
                  <a:gd name="T72" fmla="*/ 2147483647 w 2344"/>
                  <a:gd name="T73" fmla="*/ 2147483647 h 1470"/>
                  <a:gd name="T74" fmla="*/ 2147483647 w 2344"/>
                  <a:gd name="T75" fmla="*/ 2147483647 h 1470"/>
                  <a:gd name="T76" fmla="*/ 2147483647 w 2344"/>
                  <a:gd name="T77" fmla="*/ 2147483647 h 1470"/>
                  <a:gd name="T78" fmla="*/ 2147483647 w 2344"/>
                  <a:gd name="T79" fmla="*/ 2147483647 h 1470"/>
                  <a:gd name="T80" fmla="*/ 2147483647 w 2344"/>
                  <a:gd name="T81" fmla="*/ 2147483647 h 1470"/>
                  <a:gd name="T82" fmla="*/ 2147483647 w 2344"/>
                  <a:gd name="T83" fmla="*/ 2147483647 h 1470"/>
                  <a:gd name="T84" fmla="*/ 2147483647 w 2344"/>
                  <a:gd name="T85" fmla="*/ 2147483647 h 1470"/>
                  <a:gd name="T86" fmla="*/ 2147483647 w 2344"/>
                  <a:gd name="T87" fmla="*/ 2147483647 h 1470"/>
                  <a:gd name="T88" fmla="*/ 2147483647 w 2344"/>
                  <a:gd name="T89" fmla="*/ 2147483647 h 1470"/>
                  <a:gd name="T90" fmla="*/ 2147483647 w 2344"/>
                  <a:gd name="T91" fmla="*/ 2147483647 h 1470"/>
                  <a:gd name="T92" fmla="*/ 2147483647 w 2344"/>
                  <a:gd name="T93" fmla="*/ 2147483647 h 1470"/>
                  <a:gd name="T94" fmla="*/ 2147483647 w 2344"/>
                  <a:gd name="T95" fmla="*/ 2147483647 h 1470"/>
                  <a:gd name="T96" fmla="*/ 2147483647 w 2344"/>
                  <a:gd name="T97" fmla="*/ 2147483647 h 1470"/>
                  <a:gd name="T98" fmla="*/ 2147483647 w 2344"/>
                  <a:gd name="T99" fmla="*/ 2147483647 h 1470"/>
                  <a:gd name="T100" fmla="*/ 2147483647 w 2344"/>
                  <a:gd name="T101" fmla="*/ 2147483647 h 1470"/>
                  <a:gd name="T102" fmla="*/ 2147483647 w 2344"/>
                  <a:gd name="T103" fmla="*/ 2147483647 h 1470"/>
                  <a:gd name="T104" fmla="*/ 2147483647 w 2344"/>
                  <a:gd name="T105" fmla="*/ 2147483647 h 1470"/>
                  <a:gd name="T106" fmla="*/ 2147483647 w 2344"/>
                  <a:gd name="T107" fmla="*/ 2147483647 h 1470"/>
                  <a:gd name="T108" fmla="*/ 2147483647 w 2344"/>
                  <a:gd name="T109" fmla="*/ 2147483647 h 1470"/>
                  <a:gd name="T110" fmla="*/ 2147483647 w 2344"/>
                  <a:gd name="T111" fmla="*/ 2147483647 h 1470"/>
                  <a:gd name="T112" fmla="*/ 2147483647 w 2344"/>
                  <a:gd name="T113" fmla="*/ 2147483647 h 1470"/>
                  <a:gd name="T114" fmla="*/ 2147483647 w 2344"/>
                  <a:gd name="T115" fmla="*/ 2147483647 h 1470"/>
                  <a:gd name="T116" fmla="*/ 2147483647 w 2344"/>
                  <a:gd name="T117" fmla="*/ 2147483647 h 1470"/>
                  <a:gd name="T118" fmla="*/ 2147483647 w 2344"/>
                  <a:gd name="T119" fmla="*/ 2147483647 h 1470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w 2344"/>
                  <a:gd name="T181" fmla="*/ 0 h 1470"/>
                  <a:gd name="T182" fmla="*/ 2344 w 2344"/>
                  <a:gd name="T183" fmla="*/ 1470 h 1470"/>
                </a:gdLst>
                <a:ahLst/>
                <a:cxnLst>
                  <a:cxn ang="T120">
                    <a:pos x="T0" y="T1"/>
                  </a:cxn>
                  <a:cxn ang="T121">
                    <a:pos x="T2" y="T3"/>
                  </a:cxn>
                  <a:cxn ang="T122">
                    <a:pos x="T4" y="T5"/>
                  </a:cxn>
                  <a:cxn ang="T123">
                    <a:pos x="T6" y="T7"/>
                  </a:cxn>
                  <a:cxn ang="T124">
                    <a:pos x="T8" y="T9"/>
                  </a:cxn>
                  <a:cxn ang="T125">
                    <a:pos x="T10" y="T11"/>
                  </a:cxn>
                  <a:cxn ang="T126">
                    <a:pos x="T12" y="T13"/>
                  </a:cxn>
                  <a:cxn ang="T127">
                    <a:pos x="T14" y="T15"/>
                  </a:cxn>
                  <a:cxn ang="T128">
                    <a:pos x="T16" y="T17"/>
                  </a:cxn>
                  <a:cxn ang="T129">
                    <a:pos x="T18" y="T19"/>
                  </a:cxn>
                  <a:cxn ang="T130">
                    <a:pos x="T20" y="T21"/>
                  </a:cxn>
                  <a:cxn ang="T131">
                    <a:pos x="T22" y="T23"/>
                  </a:cxn>
                  <a:cxn ang="T132">
                    <a:pos x="T24" y="T25"/>
                  </a:cxn>
                  <a:cxn ang="T133">
                    <a:pos x="T26" y="T27"/>
                  </a:cxn>
                  <a:cxn ang="T134">
                    <a:pos x="T28" y="T29"/>
                  </a:cxn>
                  <a:cxn ang="T135">
                    <a:pos x="T30" y="T31"/>
                  </a:cxn>
                  <a:cxn ang="T136">
                    <a:pos x="T32" y="T33"/>
                  </a:cxn>
                  <a:cxn ang="T137">
                    <a:pos x="T34" y="T35"/>
                  </a:cxn>
                  <a:cxn ang="T138">
                    <a:pos x="T36" y="T37"/>
                  </a:cxn>
                  <a:cxn ang="T139">
                    <a:pos x="T38" y="T39"/>
                  </a:cxn>
                  <a:cxn ang="T140">
                    <a:pos x="T40" y="T41"/>
                  </a:cxn>
                  <a:cxn ang="T141">
                    <a:pos x="T42" y="T43"/>
                  </a:cxn>
                  <a:cxn ang="T142">
                    <a:pos x="T44" y="T45"/>
                  </a:cxn>
                  <a:cxn ang="T143">
                    <a:pos x="T46" y="T47"/>
                  </a:cxn>
                  <a:cxn ang="T144">
                    <a:pos x="T48" y="T49"/>
                  </a:cxn>
                  <a:cxn ang="T145">
                    <a:pos x="T50" y="T51"/>
                  </a:cxn>
                  <a:cxn ang="T146">
                    <a:pos x="T52" y="T53"/>
                  </a:cxn>
                  <a:cxn ang="T147">
                    <a:pos x="T54" y="T55"/>
                  </a:cxn>
                  <a:cxn ang="T148">
                    <a:pos x="T56" y="T57"/>
                  </a:cxn>
                  <a:cxn ang="T149">
                    <a:pos x="T58" y="T59"/>
                  </a:cxn>
                  <a:cxn ang="T150">
                    <a:pos x="T60" y="T61"/>
                  </a:cxn>
                  <a:cxn ang="T151">
                    <a:pos x="T62" y="T63"/>
                  </a:cxn>
                  <a:cxn ang="T152">
                    <a:pos x="T64" y="T65"/>
                  </a:cxn>
                  <a:cxn ang="T153">
                    <a:pos x="T66" y="T67"/>
                  </a:cxn>
                  <a:cxn ang="T154">
                    <a:pos x="T68" y="T69"/>
                  </a:cxn>
                  <a:cxn ang="T155">
                    <a:pos x="T70" y="T71"/>
                  </a:cxn>
                  <a:cxn ang="T156">
                    <a:pos x="T72" y="T73"/>
                  </a:cxn>
                  <a:cxn ang="T157">
                    <a:pos x="T74" y="T75"/>
                  </a:cxn>
                  <a:cxn ang="T158">
                    <a:pos x="T76" y="T77"/>
                  </a:cxn>
                  <a:cxn ang="T159">
                    <a:pos x="T78" y="T79"/>
                  </a:cxn>
                  <a:cxn ang="T160">
                    <a:pos x="T80" y="T81"/>
                  </a:cxn>
                  <a:cxn ang="T161">
                    <a:pos x="T82" y="T83"/>
                  </a:cxn>
                  <a:cxn ang="T162">
                    <a:pos x="T84" y="T85"/>
                  </a:cxn>
                  <a:cxn ang="T163">
                    <a:pos x="T86" y="T87"/>
                  </a:cxn>
                  <a:cxn ang="T164">
                    <a:pos x="T88" y="T89"/>
                  </a:cxn>
                  <a:cxn ang="T165">
                    <a:pos x="T90" y="T91"/>
                  </a:cxn>
                  <a:cxn ang="T166">
                    <a:pos x="T92" y="T93"/>
                  </a:cxn>
                  <a:cxn ang="T167">
                    <a:pos x="T94" y="T95"/>
                  </a:cxn>
                  <a:cxn ang="T168">
                    <a:pos x="T96" y="T97"/>
                  </a:cxn>
                  <a:cxn ang="T169">
                    <a:pos x="T98" y="T99"/>
                  </a:cxn>
                  <a:cxn ang="T170">
                    <a:pos x="T100" y="T101"/>
                  </a:cxn>
                  <a:cxn ang="T171">
                    <a:pos x="T102" y="T103"/>
                  </a:cxn>
                  <a:cxn ang="T172">
                    <a:pos x="T104" y="T105"/>
                  </a:cxn>
                  <a:cxn ang="T173">
                    <a:pos x="T106" y="T107"/>
                  </a:cxn>
                  <a:cxn ang="T174">
                    <a:pos x="T108" y="T109"/>
                  </a:cxn>
                  <a:cxn ang="T175">
                    <a:pos x="T110" y="T111"/>
                  </a:cxn>
                  <a:cxn ang="T176">
                    <a:pos x="T112" y="T113"/>
                  </a:cxn>
                  <a:cxn ang="T177">
                    <a:pos x="T114" y="T115"/>
                  </a:cxn>
                  <a:cxn ang="T178">
                    <a:pos x="T116" y="T117"/>
                  </a:cxn>
                  <a:cxn ang="T179">
                    <a:pos x="T118" y="T119"/>
                  </a:cxn>
                </a:cxnLst>
                <a:rect l="T180" t="T181" r="T182" b="T183"/>
                <a:pathLst>
                  <a:path w="2344" h="1470">
                    <a:moveTo>
                      <a:pt x="1953" y="1470"/>
                    </a:moveTo>
                    <a:lnTo>
                      <a:pt x="1986" y="1362"/>
                    </a:lnTo>
                    <a:lnTo>
                      <a:pt x="2018" y="1254"/>
                    </a:lnTo>
                    <a:lnTo>
                      <a:pt x="2051" y="1146"/>
                    </a:lnTo>
                    <a:lnTo>
                      <a:pt x="2083" y="1038"/>
                    </a:lnTo>
                    <a:lnTo>
                      <a:pt x="2116" y="929"/>
                    </a:lnTo>
                    <a:lnTo>
                      <a:pt x="2149" y="821"/>
                    </a:lnTo>
                    <a:lnTo>
                      <a:pt x="2181" y="713"/>
                    </a:lnTo>
                    <a:lnTo>
                      <a:pt x="2214" y="605"/>
                    </a:lnTo>
                    <a:lnTo>
                      <a:pt x="2246" y="497"/>
                    </a:lnTo>
                    <a:lnTo>
                      <a:pt x="2279" y="389"/>
                    </a:lnTo>
                    <a:lnTo>
                      <a:pt x="2311" y="281"/>
                    </a:lnTo>
                    <a:lnTo>
                      <a:pt x="2344" y="172"/>
                    </a:lnTo>
                    <a:lnTo>
                      <a:pt x="2296" y="158"/>
                    </a:lnTo>
                    <a:lnTo>
                      <a:pt x="2249" y="145"/>
                    </a:lnTo>
                    <a:lnTo>
                      <a:pt x="2201" y="132"/>
                    </a:lnTo>
                    <a:lnTo>
                      <a:pt x="2153" y="120"/>
                    </a:lnTo>
                    <a:lnTo>
                      <a:pt x="2105" y="108"/>
                    </a:lnTo>
                    <a:lnTo>
                      <a:pt x="2057" y="97"/>
                    </a:lnTo>
                    <a:lnTo>
                      <a:pt x="2008" y="87"/>
                    </a:lnTo>
                    <a:lnTo>
                      <a:pt x="1960" y="77"/>
                    </a:lnTo>
                    <a:lnTo>
                      <a:pt x="1911" y="68"/>
                    </a:lnTo>
                    <a:lnTo>
                      <a:pt x="1862" y="59"/>
                    </a:lnTo>
                    <a:lnTo>
                      <a:pt x="1813" y="51"/>
                    </a:lnTo>
                    <a:lnTo>
                      <a:pt x="1764" y="43"/>
                    </a:lnTo>
                    <a:lnTo>
                      <a:pt x="1715" y="36"/>
                    </a:lnTo>
                    <a:lnTo>
                      <a:pt x="1666" y="30"/>
                    </a:lnTo>
                    <a:lnTo>
                      <a:pt x="1617" y="24"/>
                    </a:lnTo>
                    <a:lnTo>
                      <a:pt x="1568" y="19"/>
                    </a:lnTo>
                    <a:lnTo>
                      <a:pt x="1518" y="15"/>
                    </a:lnTo>
                    <a:lnTo>
                      <a:pt x="1469" y="11"/>
                    </a:lnTo>
                    <a:lnTo>
                      <a:pt x="1420" y="7"/>
                    </a:lnTo>
                    <a:lnTo>
                      <a:pt x="1370" y="5"/>
                    </a:lnTo>
                    <a:lnTo>
                      <a:pt x="1321" y="3"/>
                    </a:lnTo>
                    <a:lnTo>
                      <a:pt x="1271" y="1"/>
                    </a:lnTo>
                    <a:lnTo>
                      <a:pt x="1222" y="0"/>
                    </a:lnTo>
                    <a:lnTo>
                      <a:pt x="1172" y="0"/>
                    </a:lnTo>
                    <a:lnTo>
                      <a:pt x="1123" y="0"/>
                    </a:lnTo>
                    <a:lnTo>
                      <a:pt x="1073" y="1"/>
                    </a:lnTo>
                    <a:lnTo>
                      <a:pt x="1024" y="3"/>
                    </a:lnTo>
                    <a:lnTo>
                      <a:pt x="974" y="5"/>
                    </a:lnTo>
                    <a:lnTo>
                      <a:pt x="925" y="7"/>
                    </a:lnTo>
                    <a:lnTo>
                      <a:pt x="875" y="11"/>
                    </a:lnTo>
                    <a:lnTo>
                      <a:pt x="826" y="15"/>
                    </a:lnTo>
                    <a:lnTo>
                      <a:pt x="777" y="19"/>
                    </a:lnTo>
                    <a:lnTo>
                      <a:pt x="727" y="24"/>
                    </a:lnTo>
                    <a:lnTo>
                      <a:pt x="678" y="30"/>
                    </a:lnTo>
                    <a:lnTo>
                      <a:pt x="629" y="36"/>
                    </a:lnTo>
                    <a:lnTo>
                      <a:pt x="580" y="43"/>
                    </a:lnTo>
                    <a:lnTo>
                      <a:pt x="531" y="51"/>
                    </a:lnTo>
                    <a:lnTo>
                      <a:pt x="482" y="59"/>
                    </a:lnTo>
                    <a:lnTo>
                      <a:pt x="433" y="68"/>
                    </a:lnTo>
                    <a:lnTo>
                      <a:pt x="385" y="77"/>
                    </a:lnTo>
                    <a:lnTo>
                      <a:pt x="336" y="87"/>
                    </a:lnTo>
                    <a:lnTo>
                      <a:pt x="288" y="97"/>
                    </a:lnTo>
                    <a:lnTo>
                      <a:pt x="239" y="108"/>
                    </a:lnTo>
                    <a:lnTo>
                      <a:pt x="191" y="120"/>
                    </a:lnTo>
                    <a:lnTo>
                      <a:pt x="143" y="132"/>
                    </a:lnTo>
                    <a:lnTo>
                      <a:pt x="96" y="145"/>
                    </a:lnTo>
                    <a:lnTo>
                      <a:pt x="48" y="158"/>
                    </a:lnTo>
                    <a:lnTo>
                      <a:pt x="0" y="172"/>
                    </a:lnTo>
                    <a:lnTo>
                      <a:pt x="33" y="281"/>
                    </a:lnTo>
                    <a:lnTo>
                      <a:pt x="66" y="389"/>
                    </a:lnTo>
                    <a:lnTo>
                      <a:pt x="98" y="497"/>
                    </a:lnTo>
                    <a:lnTo>
                      <a:pt x="131" y="605"/>
                    </a:lnTo>
                    <a:lnTo>
                      <a:pt x="163" y="713"/>
                    </a:lnTo>
                    <a:lnTo>
                      <a:pt x="196" y="821"/>
                    </a:lnTo>
                    <a:lnTo>
                      <a:pt x="228" y="929"/>
                    </a:lnTo>
                    <a:lnTo>
                      <a:pt x="261" y="1038"/>
                    </a:lnTo>
                    <a:lnTo>
                      <a:pt x="293" y="1146"/>
                    </a:lnTo>
                    <a:lnTo>
                      <a:pt x="326" y="1254"/>
                    </a:lnTo>
                    <a:lnTo>
                      <a:pt x="358" y="1362"/>
                    </a:lnTo>
                    <a:lnTo>
                      <a:pt x="391" y="1470"/>
                    </a:lnTo>
                    <a:lnTo>
                      <a:pt x="423" y="1461"/>
                    </a:lnTo>
                    <a:lnTo>
                      <a:pt x="454" y="1452"/>
                    </a:lnTo>
                    <a:lnTo>
                      <a:pt x="486" y="1443"/>
                    </a:lnTo>
                    <a:lnTo>
                      <a:pt x="518" y="1435"/>
                    </a:lnTo>
                    <a:lnTo>
                      <a:pt x="550" y="1427"/>
                    </a:lnTo>
                    <a:lnTo>
                      <a:pt x="583" y="1420"/>
                    </a:lnTo>
                    <a:lnTo>
                      <a:pt x="615" y="1413"/>
                    </a:lnTo>
                    <a:lnTo>
                      <a:pt x="647" y="1406"/>
                    </a:lnTo>
                    <a:lnTo>
                      <a:pt x="680" y="1400"/>
                    </a:lnTo>
                    <a:lnTo>
                      <a:pt x="712" y="1394"/>
                    </a:lnTo>
                    <a:lnTo>
                      <a:pt x="745" y="1389"/>
                    </a:lnTo>
                    <a:lnTo>
                      <a:pt x="777" y="1384"/>
                    </a:lnTo>
                    <a:lnTo>
                      <a:pt x="810" y="1379"/>
                    </a:lnTo>
                    <a:lnTo>
                      <a:pt x="843" y="1375"/>
                    </a:lnTo>
                    <a:lnTo>
                      <a:pt x="876" y="1371"/>
                    </a:lnTo>
                    <a:lnTo>
                      <a:pt x="909" y="1368"/>
                    </a:lnTo>
                    <a:lnTo>
                      <a:pt x="941" y="1365"/>
                    </a:lnTo>
                    <a:lnTo>
                      <a:pt x="974" y="1362"/>
                    </a:lnTo>
                    <a:lnTo>
                      <a:pt x="1007" y="1360"/>
                    </a:lnTo>
                    <a:lnTo>
                      <a:pt x="1040" y="1358"/>
                    </a:lnTo>
                    <a:lnTo>
                      <a:pt x="1073" y="1357"/>
                    </a:lnTo>
                    <a:lnTo>
                      <a:pt x="1106" y="1356"/>
                    </a:lnTo>
                    <a:lnTo>
                      <a:pt x="1139" y="1355"/>
                    </a:lnTo>
                    <a:lnTo>
                      <a:pt x="1172" y="1355"/>
                    </a:lnTo>
                    <a:lnTo>
                      <a:pt x="1205" y="1355"/>
                    </a:lnTo>
                    <a:lnTo>
                      <a:pt x="1238" y="1356"/>
                    </a:lnTo>
                    <a:lnTo>
                      <a:pt x="1271" y="1357"/>
                    </a:lnTo>
                    <a:lnTo>
                      <a:pt x="1304" y="1358"/>
                    </a:lnTo>
                    <a:lnTo>
                      <a:pt x="1337" y="1360"/>
                    </a:lnTo>
                    <a:lnTo>
                      <a:pt x="1370" y="1362"/>
                    </a:lnTo>
                    <a:lnTo>
                      <a:pt x="1403" y="1365"/>
                    </a:lnTo>
                    <a:lnTo>
                      <a:pt x="1436" y="1368"/>
                    </a:lnTo>
                    <a:lnTo>
                      <a:pt x="1469" y="1371"/>
                    </a:lnTo>
                    <a:lnTo>
                      <a:pt x="1501" y="1375"/>
                    </a:lnTo>
                    <a:lnTo>
                      <a:pt x="1534" y="1379"/>
                    </a:lnTo>
                    <a:lnTo>
                      <a:pt x="1567" y="1384"/>
                    </a:lnTo>
                    <a:lnTo>
                      <a:pt x="1600" y="1389"/>
                    </a:lnTo>
                    <a:lnTo>
                      <a:pt x="1632" y="1394"/>
                    </a:lnTo>
                    <a:lnTo>
                      <a:pt x="1665" y="1400"/>
                    </a:lnTo>
                    <a:lnTo>
                      <a:pt x="1697" y="1406"/>
                    </a:lnTo>
                    <a:lnTo>
                      <a:pt x="1730" y="1413"/>
                    </a:lnTo>
                    <a:lnTo>
                      <a:pt x="1762" y="1420"/>
                    </a:lnTo>
                    <a:lnTo>
                      <a:pt x="1794" y="1427"/>
                    </a:lnTo>
                    <a:lnTo>
                      <a:pt x="1826" y="1435"/>
                    </a:lnTo>
                    <a:lnTo>
                      <a:pt x="1858" y="1443"/>
                    </a:lnTo>
                    <a:lnTo>
                      <a:pt x="1890" y="1452"/>
                    </a:lnTo>
                    <a:lnTo>
                      <a:pt x="1922" y="1461"/>
                    </a:lnTo>
                    <a:lnTo>
                      <a:pt x="1953" y="1470"/>
                    </a:lnTo>
                  </a:path>
                </a:pathLst>
              </a:custGeom>
              <a:solidFill>
                <a:srgbClr val="FAC090"/>
              </a:solidFill>
              <a:ln w="25400">
                <a:solidFill>
                  <a:srgbClr val="262626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54" name="Dial Panel #2"/>
              <xdr:cNvSpPr>
                <a:spLocks/>
              </xdr:cNvSpPr>
            </xdr:nvSpPr>
            <xdr:spPr bwMode="auto">
              <a:xfrm>
                <a:off x="565940" y="1258057"/>
                <a:ext cx="1054698" cy="991636"/>
              </a:xfrm>
              <a:custGeom>
                <a:avLst/>
                <a:gdLst>
                  <a:gd name="T0" fmla="*/ 2147483647 w 2343"/>
                  <a:gd name="T1" fmla="*/ 2147483647 h 2198"/>
                  <a:gd name="T2" fmla="*/ 2147483647 w 2343"/>
                  <a:gd name="T3" fmla="*/ 2147483647 h 2198"/>
                  <a:gd name="T4" fmla="*/ 2147483647 w 2343"/>
                  <a:gd name="T5" fmla="*/ 2147483647 h 2198"/>
                  <a:gd name="T6" fmla="*/ 2147483647 w 2343"/>
                  <a:gd name="T7" fmla="*/ 2147483647 h 2198"/>
                  <a:gd name="T8" fmla="*/ 2147483647 w 2343"/>
                  <a:gd name="T9" fmla="*/ 2147483647 h 2198"/>
                  <a:gd name="T10" fmla="*/ 2147483647 w 2343"/>
                  <a:gd name="T11" fmla="*/ 2147483647 h 2198"/>
                  <a:gd name="T12" fmla="*/ 2147483647 w 2343"/>
                  <a:gd name="T13" fmla="*/ 2147483647 h 2198"/>
                  <a:gd name="T14" fmla="*/ 2147483647 w 2343"/>
                  <a:gd name="T15" fmla="*/ 2147483647 h 2198"/>
                  <a:gd name="T16" fmla="*/ 2147483647 w 2343"/>
                  <a:gd name="T17" fmla="*/ 2147483647 h 2198"/>
                  <a:gd name="T18" fmla="*/ 2147483647 w 2343"/>
                  <a:gd name="T19" fmla="*/ 2147483647 h 2198"/>
                  <a:gd name="T20" fmla="*/ 2147483647 w 2343"/>
                  <a:gd name="T21" fmla="*/ 2147483647 h 2198"/>
                  <a:gd name="T22" fmla="*/ 2147483647 w 2343"/>
                  <a:gd name="T23" fmla="*/ 2147483647 h 2198"/>
                  <a:gd name="T24" fmla="*/ 2147483647 w 2343"/>
                  <a:gd name="T25" fmla="*/ 2147483647 h 2198"/>
                  <a:gd name="T26" fmla="*/ 2147483647 w 2343"/>
                  <a:gd name="T27" fmla="*/ 2147483647 h 2198"/>
                  <a:gd name="T28" fmla="*/ 2147483647 w 2343"/>
                  <a:gd name="T29" fmla="*/ 2147483647 h 2198"/>
                  <a:gd name="T30" fmla="*/ 2147483647 w 2343"/>
                  <a:gd name="T31" fmla="*/ 2147483647 h 2198"/>
                  <a:gd name="T32" fmla="*/ 2147483647 w 2343"/>
                  <a:gd name="T33" fmla="*/ 2147483647 h 2198"/>
                  <a:gd name="T34" fmla="*/ 2147483647 w 2343"/>
                  <a:gd name="T35" fmla="*/ 2147483647 h 2198"/>
                  <a:gd name="T36" fmla="*/ 2147483647 w 2343"/>
                  <a:gd name="T37" fmla="*/ 2147483647 h 2198"/>
                  <a:gd name="T38" fmla="*/ 2147483647 w 2343"/>
                  <a:gd name="T39" fmla="*/ 2147483647 h 2198"/>
                  <a:gd name="T40" fmla="*/ 2147483647 w 2343"/>
                  <a:gd name="T41" fmla="*/ 2147483647 h 2198"/>
                  <a:gd name="T42" fmla="*/ 2147483647 w 2343"/>
                  <a:gd name="T43" fmla="*/ 2147483647 h 2198"/>
                  <a:gd name="T44" fmla="*/ 2147483647 w 2343"/>
                  <a:gd name="T45" fmla="*/ 2147483647 h 2198"/>
                  <a:gd name="T46" fmla="*/ 2147483647 w 2343"/>
                  <a:gd name="T47" fmla="*/ 2147483647 h 2198"/>
                  <a:gd name="T48" fmla="*/ 2147483647 w 2343"/>
                  <a:gd name="T49" fmla="*/ 2147483647 h 2198"/>
                  <a:gd name="T50" fmla="*/ 2147483647 w 2343"/>
                  <a:gd name="T51" fmla="*/ 2147483647 h 2198"/>
                  <a:gd name="T52" fmla="*/ 2147483647 w 2343"/>
                  <a:gd name="T53" fmla="*/ 2147483647 h 2198"/>
                  <a:gd name="T54" fmla="*/ 2147483647 w 2343"/>
                  <a:gd name="T55" fmla="*/ 2147483647 h 2198"/>
                  <a:gd name="T56" fmla="*/ 2147483647 w 2343"/>
                  <a:gd name="T57" fmla="*/ 2147483647 h 2198"/>
                  <a:gd name="T58" fmla="*/ 2147483647 w 2343"/>
                  <a:gd name="T59" fmla="*/ 2147483647 h 2198"/>
                  <a:gd name="T60" fmla="*/ 2147483647 w 2343"/>
                  <a:gd name="T61" fmla="*/ 2147483647 h 2198"/>
                  <a:gd name="T62" fmla="*/ 2147483647 w 2343"/>
                  <a:gd name="T63" fmla="*/ 2147483647 h 2198"/>
                  <a:gd name="T64" fmla="*/ 2147483647 w 2343"/>
                  <a:gd name="T65" fmla="*/ 2147483647 h 2198"/>
                  <a:gd name="T66" fmla="*/ 2147483647 w 2343"/>
                  <a:gd name="T67" fmla="*/ 2147483647 h 2198"/>
                  <a:gd name="T68" fmla="*/ 2147483647 w 2343"/>
                  <a:gd name="T69" fmla="*/ 2147483647 h 2198"/>
                  <a:gd name="T70" fmla="*/ 2147483647 w 2343"/>
                  <a:gd name="T71" fmla="*/ 2147483647 h 2198"/>
                  <a:gd name="T72" fmla="*/ 2147483647 w 2343"/>
                  <a:gd name="T73" fmla="*/ 2147483647 h 2198"/>
                  <a:gd name="T74" fmla="*/ 2147483647 w 2343"/>
                  <a:gd name="T75" fmla="*/ 2147483647 h 2198"/>
                  <a:gd name="T76" fmla="*/ 2147483647 w 2343"/>
                  <a:gd name="T77" fmla="*/ 2147483647 h 2198"/>
                  <a:gd name="T78" fmla="*/ 2147483647 w 2343"/>
                  <a:gd name="T79" fmla="*/ 2147483647 h 2198"/>
                  <a:gd name="T80" fmla="*/ 2147483647 w 2343"/>
                  <a:gd name="T81" fmla="*/ 2147483647 h 2198"/>
                  <a:gd name="T82" fmla="*/ 2147483647 w 2343"/>
                  <a:gd name="T83" fmla="*/ 2147483647 h 2198"/>
                  <a:gd name="T84" fmla="*/ 2147483647 w 2343"/>
                  <a:gd name="T85" fmla="*/ 2147483647 h 2198"/>
                  <a:gd name="T86" fmla="*/ 2147483647 w 2343"/>
                  <a:gd name="T87" fmla="*/ 2147483647 h 2198"/>
                  <a:gd name="T88" fmla="*/ 2147483647 w 2343"/>
                  <a:gd name="T89" fmla="*/ 2147483647 h 2198"/>
                  <a:gd name="T90" fmla="*/ 2147483647 w 2343"/>
                  <a:gd name="T91" fmla="*/ 2147483647 h 2198"/>
                  <a:gd name="T92" fmla="*/ 2147483647 w 2343"/>
                  <a:gd name="T93" fmla="*/ 2147483647 h 2198"/>
                  <a:gd name="T94" fmla="*/ 2147483647 w 2343"/>
                  <a:gd name="T95" fmla="*/ 2147483647 h 2198"/>
                  <a:gd name="T96" fmla="*/ 2147483647 w 2343"/>
                  <a:gd name="T97" fmla="*/ 2147483647 h 2198"/>
                  <a:gd name="T98" fmla="*/ 2147483647 w 2343"/>
                  <a:gd name="T99" fmla="*/ 2147483647 h 2198"/>
                  <a:gd name="T100" fmla="*/ 2147483647 w 2343"/>
                  <a:gd name="T101" fmla="*/ 2147483647 h 2198"/>
                  <a:gd name="T102" fmla="*/ 2147483647 w 2343"/>
                  <a:gd name="T103" fmla="*/ 2147483647 h 2198"/>
                  <a:gd name="T104" fmla="*/ 2147483647 w 2343"/>
                  <a:gd name="T105" fmla="*/ 2147483647 h 2198"/>
                  <a:gd name="T106" fmla="*/ 2147483647 w 2343"/>
                  <a:gd name="T107" fmla="*/ 2147483647 h 2198"/>
                  <a:gd name="T108" fmla="*/ 2147483647 w 2343"/>
                  <a:gd name="T109" fmla="*/ 2147483647 h 2198"/>
                  <a:gd name="T110" fmla="*/ 2147483647 w 2343"/>
                  <a:gd name="T111" fmla="*/ 2147483647 h 2198"/>
                  <a:gd name="T112" fmla="*/ 2147483647 w 2343"/>
                  <a:gd name="T113" fmla="*/ 2147483647 h 2198"/>
                  <a:gd name="T114" fmla="*/ 2147483647 w 2343"/>
                  <a:gd name="T115" fmla="*/ 2147483647 h 2198"/>
                  <a:gd name="T116" fmla="*/ 2147483647 w 2343"/>
                  <a:gd name="T117" fmla="*/ 2147483647 h 2198"/>
                  <a:gd name="T118" fmla="*/ 2147483647 w 2343"/>
                  <a:gd name="T119" fmla="*/ 2147483647 h 2198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w 2343"/>
                  <a:gd name="T181" fmla="*/ 0 h 2198"/>
                  <a:gd name="T182" fmla="*/ 2343 w 2343"/>
                  <a:gd name="T183" fmla="*/ 2198 h 2198"/>
                </a:gdLst>
                <a:ahLst/>
                <a:cxnLst>
                  <a:cxn ang="T120">
                    <a:pos x="T0" y="T1"/>
                  </a:cxn>
                  <a:cxn ang="T121">
                    <a:pos x="T2" y="T3"/>
                  </a:cxn>
                  <a:cxn ang="T122">
                    <a:pos x="T4" y="T5"/>
                  </a:cxn>
                  <a:cxn ang="T123">
                    <a:pos x="T6" y="T7"/>
                  </a:cxn>
                  <a:cxn ang="T124">
                    <a:pos x="T8" y="T9"/>
                  </a:cxn>
                  <a:cxn ang="T125">
                    <a:pos x="T10" y="T11"/>
                  </a:cxn>
                  <a:cxn ang="T126">
                    <a:pos x="T12" y="T13"/>
                  </a:cxn>
                  <a:cxn ang="T127">
                    <a:pos x="T14" y="T15"/>
                  </a:cxn>
                  <a:cxn ang="T128">
                    <a:pos x="T16" y="T17"/>
                  </a:cxn>
                  <a:cxn ang="T129">
                    <a:pos x="T18" y="T19"/>
                  </a:cxn>
                  <a:cxn ang="T130">
                    <a:pos x="T20" y="T21"/>
                  </a:cxn>
                  <a:cxn ang="T131">
                    <a:pos x="T22" y="T23"/>
                  </a:cxn>
                  <a:cxn ang="T132">
                    <a:pos x="T24" y="T25"/>
                  </a:cxn>
                  <a:cxn ang="T133">
                    <a:pos x="T26" y="T27"/>
                  </a:cxn>
                  <a:cxn ang="T134">
                    <a:pos x="T28" y="T29"/>
                  </a:cxn>
                  <a:cxn ang="T135">
                    <a:pos x="T30" y="T31"/>
                  </a:cxn>
                  <a:cxn ang="T136">
                    <a:pos x="T32" y="T33"/>
                  </a:cxn>
                  <a:cxn ang="T137">
                    <a:pos x="T34" y="T35"/>
                  </a:cxn>
                  <a:cxn ang="T138">
                    <a:pos x="T36" y="T37"/>
                  </a:cxn>
                  <a:cxn ang="T139">
                    <a:pos x="T38" y="T39"/>
                  </a:cxn>
                  <a:cxn ang="T140">
                    <a:pos x="T40" y="T41"/>
                  </a:cxn>
                  <a:cxn ang="T141">
                    <a:pos x="T42" y="T43"/>
                  </a:cxn>
                  <a:cxn ang="T142">
                    <a:pos x="T44" y="T45"/>
                  </a:cxn>
                  <a:cxn ang="T143">
                    <a:pos x="T46" y="T47"/>
                  </a:cxn>
                  <a:cxn ang="T144">
                    <a:pos x="T48" y="T49"/>
                  </a:cxn>
                  <a:cxn ang="T145">
                    <a:pos x="T50" y="T51"/>
                  </a:cxn>
                  <a:cxn ang="T146">
                    <a:pos x="T52" y="T53"/>
                  </a:cxn>
                  <a:cxn ang="T147">
                    <a:pos x="T54" y="T55"/>
                  </a:cxn>
                  <a:cxn ang="T148">
                    <a:pos x="T56" y="T57"/>
                  </a:cxn>
                  <a:cxn ang="T149">
                    <a:pos x="T58" y="T59"/>
                  </a:cxn>
                  <a:cxn ang="T150">
                    <a:pos x="T60" y="T61"/>
                  </a:cxn>
                  <a:cxn ang="T151">
                    <a:pos x="T62" y="T63"/>
                  </a:cxn>
                  <a:cxn ang="T152">
                    <a:pos x="T64" y="T65"/>
                  </a:cxn>
                  <a:cxn ang="T153">
                    <a:pos x="T66" y="T67"/>
                  </a:cxn>
                  <a:cxn ang="T154">
                    <a:pos x="T68" y="T69"/>
                  </a:cxn>
                  <a:cxn ang="T155">
                    <a:pos x="T70" y="T71"/>
                  </a:cxn>
                  <a:cxn ang="T156">
                    <a:pos x="T72" y="T73"/>
                  </a:cxn>
                  <a:cxn ang="T157">
                    <a:pos x="T74" y="T75"/>
                  </a:cxn>
                  <a:cxn ang="T158">
                    <a:pos x="T76" y="T77"/>
                  </a:cxn>
                  <a:cxn ang="T159">
                    <a:pos x="T78" y="T79"/>
                  </a:cxn>
                  <a:cxn ang="T160">
                    <a:pos x="T80" y="T81"/>
                  </a:cxn>
                  <a:cxn ang="T161">
                    <a:pos x="T82" y="T83"/>
                  </a:cxn>
                  <a:cxn ang="T162">
                    <a:pos x="T84" y="T85"/>
                  </a:cxn>
                  <a:cxn ang="T163">
                    <a:pos x="T86" y="T87"/>
                  </a:cxn>
                  <a:cxn ang="T164">
                    <a:pos x="T88" y="T89"/>
                  </a:cxn>
                  <a:cxn ang="T165">
                    <a:pos x="T90" y="T91"/>
                  </a:cxn>
                  <a:cxn ang="T166">
                    <a:pos x="T92" y="T93"/>
                  </a:cxn>
                  <a:cxn ang="T167">
                    <a:pos x="T94" y="T95"/>
                  </a:cxn>
                  <a:cxn ang="T168">
                    <a:pos x="T96" y="T97"/>
                  </a:cxn>
                  <a:cxn ang="T169">
                    <a:pos x="T98" y="T99"/>
                  </a:cxn>
                  <a:cxn ang="T170">
                    <a:pos x="T100" y="T101"/>
                  </a:cxn>
                  <a:cxn ang="T171">
                    <a:pos x="T102" y="T103"/>
                  </a:cxn>
                  <a:cxn ang="T172">
                    <a:pos x="T104" y="T105"/>
                  </a:cxn>
                  <a:cxn ang="T173">
                    <a:pos x="T106" y="T107"/>
                  </a:cxn>
                  <a:cxn ang="T174">
                    <a:pos x="T108" y="T109"/>
                  </a:cxn>
                  <a:cxn ang="T175">
                    <a:pos x="T110" y="T111"/>
                  </a:cxn>
                  <a:cxn ang="T176">
                    <a:pos x="T112" y="T113"/>
                  </a:cxn>
                  <a:cxn ang="T177">
                    <a:pos x="T114" y="T115"/>
                  </a:cxn>
                  <a:cxn ang="T178">
                    <a:pos x="T116" y="T117"/>
                  </a:cxn>
                  <a:cxn ang="T179">
                    <a:pos x="T118" y="T119"/>
                  </a:cxn>
                </a:cxnLst>
                <a:rect l="T180" t="T181" r="T182" b="T183"/>
                <a:pathLst>
                  <a:path w="2343" h="2198">
                    <a:moveTo>
                      <a:pt x="2343" y="1280"/>
                    </a:moveTo>
                    <a:lnTo>
                      <a:pt x="2305" y="1173"/>
                    </a:lnTo>
                    <a:lnTo>
                      <a:pt x="2268" y="1066"/>
                    </a:lnTo>
                    <a:lnTo>
                      <a:pt x="2231" y="960"/>
                    </a:lnTo>
                    <a:lnTo>
                      <a:pt x="2194" y="853"/>
                    </a:lnTo>
                    <a:lnTo>
                      <a:pt x="2156" y="747"/>
                    </a:lnTo>
                    <a:lnTo>
                      <a:pt x="2119" y="640"/>
                    </a:lnTo>
                    <a:lnTo>
                      <a:pt x="2082" y="533"/>
                    </a:lnTo>
                    <a:lnTo>
                      <a:pt x="2045" y="427"/>
                    </a:lnTo>
                    <a:lnTo>
                      <a:pt x="2007" y="320"/>
                    </a:lnTo>
                    <a:lnTo>
                      <a:pt x="1970" y="213"/>
                    </a:lnTo>
                    <a:lnTo>
                      <a:pt x="1933" y="107"/>
                    </a:lnTo>
                    <a:lnTo>
                      <a:pt x="1896" y="0"/>
                    </a:lnTo>
                    <a:lnTo>
                      <a:pt x="1849" y="17"/>
                    </a:lnTo>
                    <a:lnTo>
                      <a:pt x="1803" y="34"/>
                    </a:lnTo>
                    <a:lnTo>
                      <a:pt x="1757" y="52"/>
                    </a:lnTo>
                    <a:lnTo>
                      <a:pt x="1711" y="70"/>
                    </a:lnTo>
                    <a:lnTo>
                      <a:pt x="1665" y="89"/>
                    </a:lnTo>
                    <a:lnTo>
                      <a:pt x="1619" y="108"/>
                    </a:lnTo>
                    <a:lnTo>
                      <a:pt x="1574" y="128"/>
                    </a:lnTo>
                    <a:lnTo>
                      <a:pt x="1529" y="149"/>
                    </a:lnTo>
                    <a:lnTo>
                      <a:pt x="1484" y="170"/>
                    </a:lnTo>
                    <a:lnTo>
                      <a:pt x="1439" y="192"/>
                    </a:lnTo>
                    <a:lnTo>
                      <a:pt x="1395" y="214"/>
                    </a:lnTo>
                    <a:lnTo>
                      <a:pt x="1351" y="236"/>
                    </a:lnTo>
                    <a:lnTo>
                      <a:pt x="1307" y="260"/>
                    </a:lnTo>
                    <a:lnTo>
                      <a:pt x="1264" y="283"/>
                    </a:lnTo>
                    <a:lnTo>
                      <a:pt x="1221" y="308"/>
                    </a:lnTo>
                    <a:lnTo>
                      <a:pt x="1178" y="333"/>
                    </a:lnTo>
                    <a:lnTo>
                      <a:pt x="1135" y="358"/>
                    </a:lnTo>
                    <a:lnTo>
                      <a:pt x="1093" y="384"/>
                    </a:lnTo>
                    <a:lnTo>
                      <a:pt x="1051" y="410"/>
                    </a:lnTo>
                    <a:lnTo>
                      <a:pt x="1009" y="437"/>
                    </a:lnTo>
                    <a:lnTo>
                      <a:pt x="968" y="464"/>
                    </a:lnTo>
                    <a:lnTo>
                      <a:pt x="927" y="492"/>
                    </a:lnTo>
                    <a:lnTo>
                      <a:pt x="887" y="520"/>
                    </a:lnTo>
                    <a:lnTo>
                      <a:pt x="846" y="549"/>
                    </a:lnTo>
                    <a:lnTo>
                      <a:pt x="807" y="579"/>
                    </a:lnTo>
                    <a:lnTo>
                      <a:pt x="767" y="609"/>
                    </a:lnTo>
                    <a:lnTo>
                      <a:pt x="728" y="639"/>
                    </a:lnTo>
                    <a:lnTo>
                      <a:pt x="689" y="670"/>
                    </a:lnTo>
                    <a:lnTo>
                      <a:pt x="651" y="701"/>
                    </a:lnTo>
                    <a:lnTo>
                      <a:pt x="613" y="733"/>
                    </a:lnTo>
                    <a:lnTo>
                      <a:pt x="575" y="765"/>
                    </a:lnTo>
                    <a:lnTo>
                      <a:pt x="538" y="797"/>
                    </a:lnTo>
                    <a:lnTo>
                      <a:pt x="501" y="831"/>
                    </a:lnTo>
                    <a:lnTo>
                      <a:pt x="465" y="864"/>
                    </a:lnTo>
                    <a:lnTo>
                      <a:pt x="428" y="898"/>
                    </a:lnTo>
                    <a:lnTo>
                      <a:pt x="393" y="933"/>
                    </a:lnTo>
                    <a:lnTo>
                      <a:pt x="358" y="967"/>
                    </a:lnTo>
                    <a:lnTo>
                      <a:pt x="323" y="1003"/>
                    </a:lnTo>
                    <a:lnTo>
                      <a:pt x="289" y="1038"/>
                    </a:lnTo>
                    <a:lnTo>
                      <a:pt x="255" y="1075"/>
                    </a:lnTo>
                    <a:lnTo>
                      <a:pt x="221" y="1111"/>
                    </a:lnTo>
                    <a:lnTo>
                      <a:pt x="188" y="1148"/>
                    </a:lnTo>
                    <a:lnTo>
                      <a:pt x="156" y="1185"/>
                    </a:lnTo>
                    <a:lnTo>
                      <a:pt x="124" y="1223"/>
                    </a:lnTo>
                    <a:lnTo>
                      <a:pt x="92" y="1261"/>
                    </a:lnTo>
                    <a:lnTo>
                      <a:pt x="61" y="1300"/>
                    </a:lnTo>
                    <a:lnTo>
                      <a:pt x="30" y="1338"/>
                    </a:lnTo>
                    <a:lnTo>
                      <a:pt x="0" y="1378"/>
                    </a:lnTo>
                    <a:lnTo>
                      <a:pt x="90" y="1446"/>
                    </a:lnTo>
                    <a:lnTo>
                      <a:pt x="180" y="1514"/>
                    </a:lnTo>
                    <a:lnTo>
                      <a:pt x="270" y="1583"/>
                    </a:lnTo>
                    <a:lnTo>
                      <a:pt x="359" y="1651"/>
                    </a:lnTo>
                    <a:lnTo>
                      <a:pt x="449" y="1719"/>
                    </a:lnTo>
                    <a:lnTo>
                      <a:pt x="539" y="1788"/>
                    </a:lnTo>
                    <a:lnTo>
                      <a:pt x="629" y="1856"/>
                    </a:lnTo>
                    <a:lnTo>
                      <a:pt x="719" y="1924"/>
                    </a:lnTo>
                    <a:lnTo>
                      <a:pt x="809" y="1993"/>
                    </a:lnTo>
                    <a:lnTo>
                      <a:pt x="899" y="2061"/>
                    </a:lnTo>
                    <a:lnTo>
                      <a:pt x="989" y="2130"/>
                    </a:lnTo>
                    <a:lnTo>
                      <a:pt x="1079" y="2198"/>
                    </a:lnTo>
                    <a:lnTo>
                      <a:pt x="1099" y="2172"/>
                    </a:lnTo>
                    <a:lnTo>
                      <a:pt x="1119" y="2146"/>
                    </a:lnTo>
                    <a:lnTo>
                      <a:pt x="1140" y="2120"/>
                    </a:lnTo>
                    <a:lnTo>
                      <a:pt x="1161" y="2095"/>
                    </a:lnTo>
                    <a:lnTo>
                      <a:pt x="1182" y="2070"/>
                    </a:lnTo>
                    <a:lnTo>
                      <a:pt x="1204" y="2045"/>
                    </a:lnTo>
                    <a:lnTo>
                      <a:pt x="1226" y="2020"/>
                    </a:lnTo>
                    <a:lnTo>
                      <a:pt x="1248" y="1996"/>
                    </a:lnTo>
                    <a:lnTo>
                      <a:pt x="1271" y="1972"/>
                    </a:lnTo>
                    <a:lnTo>
                      <a:pt x="1294" y="1948"/>
                    </a:lnTo>
                    <a:lnTo>
                      <a:pt x="1317" y="1924"/>
                    </a:lnTo>
                    <a:lnTo>
                      <a:pt x="1341" y="1901"/>
                    </a:lnTo>
                    <a:lnTo>
                      <a:pt x="1364" y="1878"/>
                    </a:lnTo>
                    <a:lnTo>
                      <a:pt x="1388" y="1856"/>
                    </a:lnTo>
                    <a:lnTo>
                      <a:pt x="1413" y="1833"/>
                    </a:lnTo>
                    <a:lnTo>
                      <a:pt x="1437" y="1811"/>
                    </a:lnTo>
                    <a:lnTo>
                      <a:pt x="1462" y="1789"/>
                    </a:lnTo>
                    <a:lnTo>
                      <a:pt x="1487" y="1768"/>
                    </a:lnTo>
                    <a:lnTo>
                      <a:pt x="1513" y="1747"/>
                    </a:lnTo>
                    <a:lnTo>
                      <a:pt x="1538" y="1726"/>
                    </a:lnTo>
                    <a:lnTo>
                      <a:pt x="1564" y="1705"/>
                    </a:lnTo>
                    <a:lnTo>
                      <a:pt x="1590" y="1685"/>
                    </a:lnTo>
                    <a:lnTo>
                      <a:pt x="1616" y="1665"/>
                    </a:lnTo>
                    <a:lnTo>
                      <a:pt x="1643" y="1646"/>
                    </a:lnTo>
                    <a:lnTo>
                      <a:pt x="1670" y="1626"/>
                    </a:lnTo>
                    <a:lnTo>
                      <a:pt x="1697" y="1608"/>
                    </a:lnTo>
                    <a:lnTo>
                      <a:pt x="1724" y="1589"/>
                    </a:lnTo>
                    <a:lnTo>
                      <a:pt x="1752" y="1571"/>
                    </a:lnTo>
                    <a:lnTo>
                      <a:pt x="1779" y="1553"/>
                    </a:lnTo>
                    <a:lnTo>
                      <a:pt x="1807" y="1535"/>
                    </a:lnTo>
                    <a:lnTo>
                      <a:pt x="1836" y="1518"/>
                    </a:lnTo>
                    <a:lnTo>
                      <a:pt x="1864" y="1501"/>
                    </a:lnTo>
                    <a:lnTo>
                      <a:pt x="1892" y="1485"/>
                    </a:lnTo>
                    <a:lnTo>
                      <a:pt x="1921" y="1468"/>
                    </a:lnTo>
                    <a:lnTo>
                      <a:pt x="1950" y="1453"/>
                    </a:lnTo>
                    <a:lnTo>
                      <a:pt x="1979" y="1437"/>
                    </a:lnTo>
                    <a:lnTo>
                      <a:pt x="2009" y="1422"/>
                    </a:lnTo>
                    <a:lnTo>
                      <a:pt x="2038" y="1407"/>
                    </a:lnTo>
                    <a:lnTo>
                      <a:pt x="2068" y="1393"/>
                    </a:lnTo>
                    <a:lnTo>
                      <a:pt x="2098" y="1379"/>
                    </a:lnTo>
                    <a:lnTo>
                      <a:pt x="2128" y="1365"/>
                    </a:lnTo>
                    <a:lnTo>
                      <a:pt x="2158" y="1352"/>
                    </a:lnTo>
                    <a:lnTo>
                      <a:pt x="2189" y="1339"/>
                    </a:lnTo>
                    <a:lnTo>
                      <a:pt x="2219" y="1326"/>
                    </a:lnTo>
                    <a:lnTo>
                      <a:pt x="2250" y="1314"/>
                    </a:lnTo>
                    <a:lnTo>
                      <a:pt x="2281" y="1302"/>
                    </a:lnTo>
                    <a:lnTo>
                      <a:pt x="2311" y="1291"/>
                    </a:lnTo>
                    <a:lnTo>
                      <a:pt x="2343" y="1280"/>
                    </a:lnTo>
                  </a:path>
                </a:pathLst>
              </a:custGeom>
              <a:solidFill>
                <a:srgbClr val="FF6565"/>
              </a:solidFill>
              <a:ln w="25400">
                <a:solidFill>
                  <a:srgbClr val="262626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55" name="Dial Panel #1"/>
              <xdr:cNvSpPr>
                <a:spLocks/>
              </xdr:cNvSpPr>
            </xdr:nvSpPr>
            <xdr:spPr bwMode="auto">
              <a:xfrm>
                <a:off x="193063" y="1944261"/>
                <a:ext cx="827134" cy="1018705"/>
              </a:xfrm>
              <a:custGeom>
                <a:avLst/>
                <a:gdLst>
                  <a:gd name="T0" fmla="*/ 2147483647 w 1838"/>
                  <a:gd name="T1" fmla="*/ 2147483647 h 2258"/>
                  <a:gd name="T2" fmla="*/ 2147483647 w 1838"/>
                  <a:gd name="T3" fmla="*/ 2147483647 h 2258"/>
                  <a:gd name="T4" fmla="*/ 2147483647 w 1838"/>
                  <a:gd name="T5" fmla="*/ 2147483647 h 2258"/>
                  <a:gd name="T6" fmla="*/ 2147483647 w 1838"/>
                  <a:gd name="T7" fmla="*/ 2147483647 h 2258"/>
                  <a:gd name="T8" fmla="*/ 2147483647 w 1838"/>
                  <a:gd name="T9" fmla="*/ 2147483647 h 2258"/>
                  <a:gd name="T10" fmla="*/ 2147483647 w 1838"/>
                  <a:gd name="T11" fmla="*/ 2147483647 h 2258"/>
                  <a:gd name="T12" fmla="*/ 2147483647 w 1838"/>
                  <a:gd name="T13" fmla="*/ 2147483647 h 2258"/>
                  <a:gd name="T14" fmla="*/ 2147483647 w 1838"/>
                  <a:gd name="T15" fmla="*/ 2147483647 h 2258"/>
                  <a:gd name="T16" fmla="*/ 2147483647 w 1838"/>
                  <a:gd name="T17" fmla="*/ 2147483647 h 2258"/>
                  <a:gd name="T18" fmla="*/ 2147483647 w 1838"/>
                  <a:gd name="T19" fmla="*/ 2147483647 h 2258"/>
                  <a:gd name="T20" fmla="*/ 2147483647 w 1838"/>
                  <a:gd name="T21" fmla="*/ 2147483647 h 2258"/>
                  <a:gd name="T22" fmla="*/ 2147483647 w 1838"/>
                  <a:gd name="T23" fmla="*/ 2147483647 h 2258"/>
                  <a:gd name="T24" fmla="*/ 2147483647 w 1838"/>
                  <a:gd name="T25" fmla="*/ 2147483647 h 2258"/>
                  <a:gd name="T26" fmla="*/ 2147483647 w 1838"/>
                  <a:gd name="T27" fmla="*/ 2147483647 h 2258"/>
                  <a:gd name="T28" fmla="*/ 2147483647 w 1838"/>
                  <a:gd name="T29" fmla="*/ 2147483647 h 2258"/>
                  <a:gd name="T30" fmla="*/ 2147483647 w 1838"/>
                  <a:gd name="T31" fmla="*/ 2147483647 h 2258"/>
                  <a:gd name="T32" fmla="*/ 2147483647 w 1838"/>
                  <a:gd name="T33" fmla="*/ 2147483647 h 2258"/>
                  <a:gd name="T34" fmla="*/ 2147483647 w 1838"/>
                  <a:gd name="T35" fmla="*/ 2147483647 h 2258"/>
                  <a:gd name="T36" fmla="*/ 2147483647 w 1838"/>
                  <a:gd name="T37" fmla="*/ 2147483647 h 2258"/>
                  <a:gd name="T38" fmla="*/ 2147483647 w 1838"/>
                  <a:gd name="T39" fmla="*/ 2147483647 h 2258"/>
                  <a:gd name="T40" fmla="*/ 2147483647 w 1838"/>
                  <a:gd name="T41" fmla="*/ 2147483647 h 2258"/>
                  <a:gd name="T42" fmla="*/ 2147483647 w 1838"/>
                  <a:gd name="T43" fmla="*/ 2147483647 h 2258"/>
                  <a:gd name="T44" fmla="*/ 2147483647 w 1838"/>
                  <a:gd name="T45" fmla="*/ 2147483647 h 2258"/>
                  <a:gd name="T46" fmla="*/ 2147483647 w 1838"/>
                  <a:gd name="T47" fmla="*/ 2147483647 h 2258"/>
                  <a:gd name="T48" fmla="*/ 2147483647 w 1838"/>
                  <a:gd name="T49" fmla="*/ 2147483647 h 2258"/>
                  <a:gd name="T50" fmla="*/ 2147483647 w 1838"/>
                  <a:gd name="T51" fmla="*/ 2147483647 h 2258"/>
                  <a:gd name="T52" fmla="*/ 2147483647 w 1838"/>
                  <a:gd name="T53" fmla="*/ 2147483647 h 2258"/>
                  <a:gd name="T54" fmla="*/ 2147483647 w 1838"/>
                  <a:gd name="T55" fmla="*/ 2147483647 h 2258"/>
                  <a:gd name="T56" fmla="*/ 2147483647 w 1838"/>
                  <a:gd name="T57" fmla="*/ 2147483647 h 2258"/>
                  <a:gd name="T58" fmla="*/ 2147483647 w 1838"/>
                  <a:gd name="T59" fmla="*/ 2147483647 h 2258"/>
                  <a:gd name="T60" fmla="*/ 2147483647 w 1838"/>
                  <a:gd name="T61" fmla="*/ 2147483647 h 2258"/>
                  <a:gd name="T62" fmla="*/ 2147483647 w 1838"/>
                  <a:gd name="T63" fmla="*/ 2147483647 h 2258"/>
                  <a:gd name="T64" fmla="*/ 2147483647 w 1838"/>
                  <a:gd name="T65" fmla="*/ 2147483647 h 2258"/>
                  <a:gd name="T66" fmla="*/ 2147483647 w 1838"/>
                  <a:gd name="T67" fmla="*/ 2147483647 h 2258"/>
                  <a:gd name="T68" fmla="*/ 2147483647 w 1838"/>
                  <a:gd name="T69" fmla="*/ 2147483647 h 2258"/>
                  <a:gd name="T70" fmla="*/ 2147483647 w 1838"/>
                  <a:gd name="T71" fmla="*/ 2147483647 h 2258"/>
                  <a:gd name="T72" fmla="*/ 2147483647 w 1838"/>
                  <a:gd name="T73" fmla="*/ 2147483647 h 2258"/>
                  <a:gd name="T74" fmla="*/ 2147483647 w 1838"/>
                  <a:gd name="T75" fmla="*/ 2147483647 h 2258"/>
                  <a:gd name="T76" fmla="*/ 2147483647 w 1838"/>
                  <a:gd name="T77" fmla="*/ 2147483647 h 2258"/>
                  <a:gd name="T78" fmla="*/ 2147483647 w 1838"/>
                  <a:gd name="T79" fmla="*/ 2147483647 h 2258"/>
                  <a:gd name="T80" fmla="*/ 2147483647 w 1838"/>
                  <a:gd name="T81" fmla="*/ 2147483647 h 2258"/>
                  <a:gd name="T82" fmla="*/ 2147483647 w 1838"/>
                  <a:gd name="T83" fmla="*/ 2147483647 h 2258"/>
                  <a:gd name="T84" fmla="*/ 2147483647 w 1838"/>
                  <a:gd name="T85" fmla="*/ 2147483647 h 2258"/>
                  <a:gd name="T86" fmla="*/ 2147483647 w 1838"/>
                  <a:gd name="T87" fmla="*/ 2147483647 h 2258"/>
                  <a:gd name="T88" fmla="*/ 2147483647 w 1838"/>
                  <a:gd name="T89" fmla="*/ 2147483647 h 2258"/>
                  <a:gd name="T90" fmla="*/ 2147483647 w 1838"/>
                  <a:gd name="T91" fmla="*/ 2147483647 h 2258"/>
                  <a:gd name="T92" fmla="*/ 2147483647 w 1838"/>
                  <a:gd name="T93" fmla="*/ 2147483647 h 2258"/>
                  <a:gd name="T94" fmla="*/ 2147483647 w 1838"/>
                  <a:gd name="T95" fmla="*/ 2147483647 h 2258"/>
                  <a:gd name="T96" fmla="*/ 2147483647 w 1838"/>
                  <a:gd name="T97" fmla="*/ 2147483647 h 2258"/>
                  <a:gd name="T98" fmla="*/ 2147483647 w 1838"/>
                  <a:gd name="T99" fmla="*/ 2147483647 h 2258"/>
                  <a:gd name="T100" fmla="*/ 2147483647 w 1838"/>
                  <a:gd name="T101" fmla="*/ 2147483647 h 2258"/>
                  <a:gd name="T102" fmla="*/ 2147483647 w 1838"/>
                  <a:gd name="T103" fmla="*/ 2147483647 h 2258"/>
                  <a:gd name="T104" fmla="*/ 2147483647 w 1838"/>
                  <a:gd name="T105" fmla="*/ 2147483647 h 2258"/>
                  <a:gd name="T106" fmla="*/ 2147483647 w 1838"/>
                  <a:gd name="T107" fmla="*/ 2147483647 h 2258"/>
                  <a:gd name="T108" fmla="*/ 2147483647 w 1838"/>
                  <a:gd name="T109" fmla="*/ 2147483647 h 2258"/>
                  <a:gd name="T110" fmla="*/ 2147483647 w 1838"/>
                  <a:gd name="T111" fmla="*/ 2147483647 h 2258"/>
                  <a:gd name="T112" fmla="*/ 2147483647 w 1838"/>
                  <a:gd name="T113" fmla="*/ 2147483647 h 2258"/>
                  <a:gd name="T114" fmla="*/ 2147483647 w 1838"/>
                  <a:gd name="T115" fmla="*/ 2147483647 h 2258"/>
                  <a:gd name="T116" fmla="*/ 2147483647 w 1838"/>
                  <a:gd name="T117" fmla="*/ 2147483647 h 2258"/>
                  <a:gd name="T118" fmla="*/ 2147483647 w 1838"/>
                  <a:gd name="T119" fmla="*/ 2147483647 h 2258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w 1838"/>
                  <a:gd name="T181" fmla="*/ 0 h 2258"/>
                  <a:gd name="T182" fmla="*/ 1838 w 1838"/>
                  <a:gd name="T183" fmla="*/ 2258 h 2258"/>
                </a:gdLst>
                <a:ahLst/>
                <a:cxnLst>
                  <a:cxn ang="T120">
                    <a:pos x="T0" y="T1"/>
                  </a:cxn>
                  <a:cxn ang="T121">
                    <a:pos x="T2" y="T3"/>
                  </a:cxn>
                  <a:cxn ang="T122">
                    <a:pos x="T4" y="T5"/>
                  </a:cxn>
                  <a:cxn ang="T123">
                    <a:pos x="T6" y="T7"/>
                  </a:cxn>
                  <a:cxn ang="T124">
                    <a:pos x="T8" y="T9"/>
                  </a:cxn>
                  <a:cxn ang="T125">
                    <a:pos x="T10" y="T11"/>
                  </a:cxn>
                  <a:cxn ang="T126">
                    <a:pos x="T12" y="T13"/>
                  </a:cxn>
                  <a:cxn ang="T127">
                    <a:pos x="T14" y="T15"/>
                  </a:cxn>
                  <a:cxn ang="T128">
                    <a:pos x="T16" y="T17"/>
                  </a:cxn>
                  <a:cxn ang="T129">
                    <a:pos x="T18" y="T19"/>
                  </a:cxn>
                  <a:cxn ang="T130">
                    <a:pos x="T20" y="T21"/>
                  </a:cxn>
                  <a:cxn ang="T131">
                    <a:pos x="T22" y="T23"/>
                  </a:cxn>
                  <a:cxn ang="T132">
                    <a:pos x="T24" y="T25"/>
                  </a:cxn>
                  <a:cxn ang="T133">
                    <a:pos x="T26" y="T27"/>
                  </a:cxn>
                  <a:cxn ang="T134">
                    <a:pos x="T28" y="T29"/>
                  </a:cxn>
                  <a:cxn ang="T135">
                    <a:pos x="T30" y="T31"/>
                  </a:cxn>
                  <a:cxn ang="T136">
                    <a:pos x="T32" y="T33"/>
                  </a:cxn>
                  <a:cxn ang="T137">
                    <a:pos x="T34" y="T35"/>
                  </a:cxn>
                  <a:cxn ang="T138">
                    <a:pos x="T36" y="T37"/>
                  </a:cxn>
                  <a:cxn ang="T139">
                    <a:pos x="T38" y="T39"/>
                  </a:cxn>
                  <a:cxn ang="T140">
                    <a:pos x="T40" y="T41"/>
                  </a:cxn>
                  <a:cxn ang="T141">
                    <a:pos x="T42" y="T43"/>
                  </a:cxn>
                  <a:cxn ang="T142">
                    <a:pos x="T44" y="T45"/>
                  </a:cxn>
                  <a:cxn ang="T143">
                    <a:pos x="T46" y="T47"/>
                  </a:cxn>
                  <a:cxn ang="T144">
                    <a:pos x="T48" y="T49"/>
                  </a:cxn>
                  <a:cxn ang="T145">
                    <a:pos x="T50" y="T51"/>
                  </a:cxn>
                  <a:cxn ang="T146">
                    <a:pos x="T52" y="T53"/>
                  </a:cxn>
                  <a:cxn ang="T147">
                    <a:pos x="T54" y="T55"/>
                  </a:cxn>
                  <a:cxn ang="T148">
                    <a:pos x="T56" y="T57"/>
                  </a:cxn>
                  <a:cxn ang="T149">
                    <a:pos x="T58" y="T59"/>
                  </a:cxn>
                  <a:cxn ang="T150">
                    <a:pos x="T60" y="T61"/>
                  </a:cxn>
                  <a:cxn ang="T151">
                    <a:pos x="T62" y="T63"/>
                  </a:cxn>
                  <a:cxn ang="T152">
                    <a:pos x="T64" y="T65"/>
                  </a:cxn>
                  <a:cxn ang="T153">
                    <a:pos x="T66" y="T67"/>
                  </a:cxn>
                  <a:cxn ang="T154">
                    <a:pos x="T68" y="T69"/>
                  </a:cxn>
                  <a:cxn ang="T155">
                    <a:pos x="T70" y="T71"/>
                  </a:cxn>
                  <a:cxn ang="T156">
                    <a:pos x="T72" y="T73"/>
                  </a:cxn>
                  <a:cxn ang="T157">
                    <a:pos x="T74" y="T75"/>
                  </a:cxn>
                  <a:cxn ang="T158">
                    <a:pos x="T76" y="T77"/>
                  </a:cxn>
                  <a:cxn ang="T159">
                    <a:pos x="T78" y="T79"/>
                  </a:cxn>
                  <a:cxn ang="T160">
                    <a:pos x="T80" y="T81"/>
                  </a:cxn>
                  <a:cxn ang="T161">
                    <a:pos x="T82" y="T83"/>
                  </a:cxn>
                  <a:cxn ang="T162">
                    <a:pos x="T84" y="T85"/>
                  </a:cxn>
                  <a:cxn ang="T163">
                    <a:pos x="T86" y="T87"/>
                  </a:cxn>
                  <a:cxn ang="T164">
                    <a:pos x="T88" y="T89"/>
                  </a:cxn>
                  <a:cxn ang="T165">
                    <a:pos x="T90" y="T91"/>
                  </a:cxn>
                  <a:cxn ang="T166">
                    <a:pos x="T92" y="T93"/>
                  </a:cxn>
                  <a:cxn ang="T167">
                    <a:pos x="T94" y="T95"/>
                  </a:cxn>
                  <a:cxn ang="T168">
                    <a:pos x="T96" y="T97"/>
                  </a:cxn>
                  <a:cxn ang="T169">
                    <a:pos x="T98" y="T99"/>
                  </a:cxn>
                  <a:cxn ang="T170">
                    <a:pos x="T100" y="T101"/>
                  </a:cxn>
                  <a:cxn ang="T171">
                    <a:pos x="T102" y="T103"/>
                  </a:cxn>
                  <a:cxn ang="T172">
                    <a:pos x="T104" y="T105"/>
                  </a:cxn>
                  <a:cxn ang="T173">
                    <a:pos x="T106" y="T107"/>
                  </a:cxn>
                  <a:cxn ang="T174">
                    <a:pos x="T108" y="T109"/>
                  </a:cxn>
                  <a:cxn ang="T175">
                    <a:pos x="T110" y="T111"/>
                  </a:cxn>
                  <a:cxn ang="T176">
                    <a:pos x="T112" y="T113"/>
                  </a:cxn>
                  <a:cxn ang="T177">
                    <a:pos x="T114" y="T115"/>
                  </a:cxn>
                  <a:cxn ang="T178">
                    <a:pos x="T116" y="T117"/>
                  </a:cxn>
                  <a:cxn ang="T179">
                    <a:pos x="T118" y="T119"/>
                  </a:cxn>
                </a:cxnLst>
                <a:rect l="T180" t="T181" r="T182" b="T183"/>
                <a:pathLst>
                  <a:path w="1838" h="2258">
                    <a:moveTo>
                      <a:pt x="1838" y="773"/>
                    </a:moveTo>
                    <a:lnTo>
                      <a:pt x="1745" y="708"/>
                    </a:lnTo>
                    <a:lnTo>
                      <a:pt x="1653" y="644"/>
                    </a:lnTo>
                    <a:lnTo>
                      <a:pt x="1560" y="579"/>
                    </a:lnTo>
                    <a:lnTo>
                      <a:pt x="1467" y="515"/>
                    </a:lnTo>
                    <a:lnTo>
                      <a:pt x="1374" y="451"/>
                    </a:lnTo>
                    <a:lnTo>
                      <a:pt x="1281" y="386"/>
                    </a:lnTo>
                    <a:lnTo>
                      <a:pt x="1189" y="322"/>
                    </a:lnTo>
                    <a:lnTo>
                      <a:pt x="1096" y="258"/>
                    </a:lnTo>
                    <a:lnTo>
                      <a:pt x="1003" y="193"/>
                    </a:lnTo>
                    <a:lnTo>
                      <a:pt x="910" y="129"/>
                    </a:lnTo>
                    <a:lnTo>
                      <a:pt x="817" y="64"/>
                    </a:lnTo>
                    <a:lnTo>
                      <a:pt x="725" y="0"/>
                    </a:lnTo>
                    <a:lnTo>
                      <a:pt x="697" y="41"/>
                    </a:lnTo>
                    <a:lnTo>
                      <a:pt x="669" y="82"/>
                    </a:lnTo>
                    <a:lnTo>
                      <a:pt x="642" y="124"/>
                    </a:lnTo>
                    <a:lnTo>
                      <a:pt x="616" y="165"/>
                    </a:lnTo>
                    <a:lnTo>
                      <a:pt x="590" y="208"/>
                    </a:lnTo>
                    <a:lnTo>
                      <a:pt x="564" y="250"/>
                    </a:lnTo>
                    <a:lnTo>
                      <a:pt x="540" y="293"/>
                    </a:lnTo>
                    <a:lnTo>
                      <a:pt x="515" y="336"/>
                    </a:lnTo>
                    <a:lnTo>
                      <a:pt x="491" y="379"/>
                    </a:lnTo>
                    <a:lnTo>
                      <a:pt x="468" y="423"/>
                    </a:lnTo>
                    <a:lnTo>
                      <a:pt x="445" y="467"/>
                    </a:lnTo>
                    <a:lnTo>
                      <a:pt x="423" y="511"/>
                    </a:lnTo>
                    <a:lnTo>
                      <a:pt x="401" y="556"/>
                    </a:lnTo>
                    <a:lnTo>
                      <a:pt x="380" y="601"/>
                    </a:lnTo>
                    <a:lnTo>
                      <a:pt x="359" y="646"/>
                    </a:lnTo>
                    <a:lnTo>
                      <a:pt x="339" y="691"/>
                    </a:lnTo>
                    <a:lnTo>
                      <a:pt x="320" y="736"/>
                    </a:lnTo>
                    <a:lnTo>
                      <a:pt x="301" y="782"/>
                    </a:lnTo>
                    <a:lnTo>
                      <a:pt x="282" y="828"/>
                    </a:lnTo>
                    <a:lnTo>
                      <a:pt x="264" y="874"/>
                    </a:lnTo>
                    <a:lnTo>
                      <a:pt x="247" y="921"/>
                    </a:lnTo>
                    <a:lnTo>
                      <a:pt x="230" y="967"/>
                    </a:lnTo>
                    <a:lnTo>
                      <a:pt x="214" y="1014"/>
                    </a:lnTo>
                    <a:lnTo>
                      <a:pt x="199" y="1061"/>
                    </a:lnTo>
                    <a:lnTo>
                      <a:pt x="183" y="1108"/>
                    </a:lnTo>
                    <a:lnTo>
                      <a:pt x="169" y="1156"/>
                    </a:lnTo>
                    <a:lnTo>
                      <a:pt x="155" y="1203"/>
                    </a:lnTo>
                    <a:lnTo>
                      <a:pt x="142" y="1251"/>
                    </a:lnTo>
                    <a:lnTo>
                      <a:pt x="129" y="1299"/>
                    </a:lnTo>
                    <a:lnTo>
                      <a:pt x="117" y="1347"/>
                    </a:lnTo>
                    <a:lnTo>
                      <a:pt x="106" y="1395"/>
                    </a:lnTo>
                    <a:lnTo>
                      <a:pt x="95" y="1443"/>
                    </a:lnTo>
                    <a:lnTo>
                      <a:pt x="84" y="1492"/>
                    </a:lnTo>
                    <a:lnTo>
                      <a:pt x="75" y="1540"/>
                    </a:lnTo>
                    <a:lnTo>
                      <a:pt x="65" y="1589"/>
                    </a:lnTo>
                    <a:lnTo>
                      <a:pt x="57" y="1638"/>
                    </a:lnTo>
                    <a:lnTo>
                      <a:pt x="49" y="1687"/>
                    </a:lnTo>
                    <a:lnTo>
                      <a:pt x="41" y="1736"/>
                    </a:lnTo>
                    <a:lnTo>
                      <a:pt x="35" y="1785"/>
                    </a:lnTo>
                    <a:lnTo>
                      <a:pt x="28" y="1834"/>
                    </a:lnTo>
                    <a:lnTo>
                      <a:pt x="23" y="1883"/>
                    </a:lnTo>
                    <a:lnTo>
                      <a:pt x="18" y="1932"/>
                    </a:lnTo>
                    <a:lnTo>
                      <a:pt x="13" y="1982"/>
                    </a:lnTo>
                    <a:lnTo>
                      <a:pt x="10" y="2031"/>
                    </a:lnTo>
                    <a:lnTo>
                      <a:pt x="6" y="2080"/>
                    </a:lnTo>
                    <a:lnTo>
                      <a:pt x="4" y="2130"/>
                    </a:lnTo>
                    <a:lnTo>
                      <a:pt x="2" y="2179"/>
                    </a:lnTo>
                    <a:lnTo>
                      <a:pt x="0" y="2229"/>
                    </a:lnTo>
                    <a:lnTo>
                      <a:pt x="113" y="2231"/>
                    </a:lnTo>
                    <a:lnTo>
                      <a:pt x="226" y="2234"/>
                    </a:lnTo>
                    <a:lnTo>
                      <a:pt x="339" y="2236"/>
                    </a:lnTo>
                    <a:lnTo>
                      <a:pt x="452" y="2239"/>
                    </a:lnTo>
                    <a:lnTo>
                      <a:pt x="565" y="2241"/>
                    </a:lnTo>
                    <a:lnTo>
                      <a:pt x="678" y="2243"/>
                    </a:lnTo>
                    <a:lnTo>
                      <a:pt x="791" y="2246"/>
                    </a:lnTo>
                    <a:lnTo>
                      <a:pt x="904" y="2248"/>
                    </a:lnTo>
                    <a:lnTo>
                      <a:pt x="1017" y="2251"/>
                    </a:lnTo>
                    <a:lnTo>
                      <a:pt x="1130" y="2253"/>
                    </a:lnTo>
                    <a:lnTo>
                      <a:pt x="1242" y="2256"/>
                    </a:lnTo>
                    <a:lnTo>
                      <a:pt x="1355" y="2258"/>
                    </a:lnTo>
                    <a:lnTo>
                      <a:pt x="1356" y="2225"/>
                    </a:lnTo>
                    <a:lnTo>
                      <a:pt x="1358" y="2192"/>
                    </a:lnTo>
                    <a:lnTo>
                      <a:pt x="1359" y="2159"/>
                    </a:lnTo>
                    <a:lnTo>
                      <a:pt x="1361" y="2126"/>
                    </a:lnTo>
                    <a:lnTo>
                      <a:pt x="1364" y="2094"/>
                    </a:lnTo>
                    <a:lnTo>
                      <a:pt x="1367" y="2061"/>
                    </a:lnTo>
                    <a:lnTo>
                      <a:pt x="1370" y="2028"/>
                    </a:lnTo>
                    <a:lnTo>
                      <a:pt x="1374" y="1995"/>
                    </a:lnTo>
                    <a:lnTo>
                      <a:pt x="1378" y="1962"/>
                    </a:lnTo>
                    <a:lnTo>
                      <a:pt x="1383" y="1930"/>
                    </a:lnTo>
                    <a:lnTo>
                      <a:pt x="1388" y="1897"/>
                    </a:lnTo>
                    <a:lnTo>
                      <a:pt x="1393" y="1864"/>
                    </a:lnTo>
                    <a:lnTo>
                      <a:pt x="1399" y="1832"/>
                    </a:lnTo>
                    <a:lnTo>
                      <a:pt x="1405" y="1799"/>
                    </a:lnTo>
                    <a:lnTo>
                      <a:pt x="1411" y="1767"/>
                    </a:lnTo>
                    <a:lnTo>
                      <a:pt x="1418" y="1735"/>
                    </a:lnTo>
                    <a:lnTo>
                      <a:pt x="1425" y="1702"/>
                    </a:lnTo>
                    <a:lnTo>
                      <a:pt x="1433" y="1670"/>
                    </a:lnTo>
                    <a:lnTo>
                      <a:pt x="1441" y="1638"/>
                    </a:lnTo>
                    <a:lnTo>
                      <a:pt x="1450" y="1606"/>
                    </a:lnTo>
                    <a:lnTo>
                      <a:pt x="1459" y="1575"/>
                    </a:lnTo>
                    <a:lnTo>
                      <a:pt x="1468" y="1543"/>
                    </a:lnTo>
                    <a:lnTo>
                      <a:pt x="1477" y="1511"/>
                    </a:lnTo>
                    <a:lnTo>
                      <a:pt x="1487" y="1480"/>
                    </a:lnTo>
                    <a:lnTo>
                      <a:pt x="1498" y="1449"/>
                    </a:lnTo>
                    <a:lnTo>
                      <a:pt x="1509" y="1417"/>
                    </a:lnTo>
                    <a:lnTo>
                      <a:pt x="1520" y="1386"/>
                    </a:lnTo>
                    <a:lnTo>
                      <a:pt x="1531" y="1355"/>
                    </a:lnTo>
                    <a:lnTo>
                      <a:pt x="1543" y="1325"/>
                    </a:lnTo>
                    <a:lnTo>
                      <a:pt x="1555" y="1294"/>
                    </a:lnTo>
                    <a:lnTo>
                      <a:pt x="1568" y="1263"/>
                    </a:lnTo>
                    <a:lnTo>
                      <a:pt x="1581" y="1233"/>
                    </a:lnTo>
                    <a:lnTo>
                      <a:pt x="1595" y="1203"/>
                    </a:lnTo>
                    <a:lnTo>
                      <a:pt x="1608" y="1173"/>
                    </a:lnTo>
                    <a:lnTo>
                      <a:pt x="1622" y="1143"/>
                    </a:lnTo>
                    <a:lnTo>
                      <a:pt x="1637" y="1113"/>
                    </a:lnTo>
                    <a:lnTo>
                      <a:pt x="1652" y="1084"/>
                    </a:lnTo>
                    <a:lnTo>
                      <a:pt x="1667" y="1055"/>
                    </a:lnTo>
                    <a:lnTo>
                      <a:pt x="1683" y="1025"/>
                    </a:lnTo>
                    <a:lnTo>
                      <a:pt x="1698" y="996"/>
                    </a:lnTo>
                    <a:lnTo>
                      <a:pt x="1715" y="968"/>
                    </a:lnTo>
                    <a:lnTo>
                      <a:pt x="1731" y="939"/>
                    </a:lnTo>
                    <a:lnTo>
                      <a:pt x="1748" y="911"/>
                    </a:lnTo>
                    <a:lnTo>
                      <a:pt x="1766" y="883"/>
                    </a:lnTo>
                    <a:lnTo>
                      <a:pt x="1783" y="855"/>
                    </a:lnTo>
                    <a:lnTo>
                      <a:pt x="1801" y="827"/>
                    </a:lnTo>
                    <a:lnTo>
                      <a:pt x="1820" y="800"/>
                    </a:lnTo>
                    <a:lnTo>
                      <a:pt x="1838" y="773"/>
                    </a:lnTo>
                  </a:path>
                </a:pathLst>
              </a:custGeom>
              <a:solidFill>
                <a:srgbClr val="FF3333"/>
              </a:solidFill>
              <a:ln w="25400">
                <a:solidFill>
                  <a:srgbClr val="262626"/>
                </a:solidFill>
                <a:prstDash val="solid"/>
                <a:round/>
                <a:headEnd/>
                <a:tailEnd/>
              </a:ln>
            </xdr:spPr>
          </xdr:sp>
        </xdr:grpSp>
        <xdr:grpSp>
          <xdr:nvGrpSpPr>
            <xdr:cNvPr id="2239" name="Linear Dial Scale"/>
            <xdr:cNvGrpSpPr/>
          </xdr:nvGrpSpPr>
          <xdr:grpSpPr>
            <a:xfrm>
              <a:off x="7894692" y="2972457"/>
              <a:ext cx="2556393" cy="1219489"/>
              <a:chOff x="7894692" y="2972457"/>
              <a:chExt cx="2556393" cy="1219489"/>
            </a:xfrm>
          </xdr:grpSpPr>
          <xdr:sp macro="" textlink="'My Calculations Page'!N53">
            <xdr:nvSpPr>
              <xdr:cNvPr id="2245" name="Dial Scale Value #6"/>
              <xdr:cNvSpPr txBox="1"/>
            </xdr:nvSpPr>
            <xdr:spPr bwMode="auto">
              <a:xfrm>
                <a:off x="9890389" y="3915656"/>
                <a:ext cx="560696" cy="27629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ctr"/>
              <a:lstStyle/>
              <a:p>
                <a:pPr algn="ctr"/>
                <a:fld id="{6083BA11-A015-4652-8408-005EB6F6BC5F}" type="TxLink">
                  <a:rPr lang="en-US" sz="1000" b="1" i="0" u="none" strike="noStrike" cap="none" spc="0">
                    <a:ln>
                      <a:noFill/>
                    </a:ln>
                    <a:solidFill>
                      <a:srgbClr val="000000"/>
                    </a:solidFill>
                    <a:effectLst/>
                    <a:latin typeface="Arialri"/>
                    <a:cs typeface="Arial"/>
                  </a:rPr>
                  <a:pPr algn="ctr"/>
                  <a:t>100,0</a:t>
                </a:fld>
                <a:endParaRPr lang="en-US" sz="1100" b="1" cap="none" spc="0">
                  <a:ln>
                    <a:noFill/>
                  </a:ln>
                  <a:solidFill>
                    <a:schemeClr val="tx1"/>
                  </a:solidFill>
                  <a:effectLst/>
                </a:endParaRPr>
              </a:p>
            </xdr:txBody>
          </xdr:sp>
          <xdr:sp macro="" textlink="'My Calculations Page'!N58">
            <xdr:nvSpPr>
              <xdr:cNvPr id="2246" name="Dial Scale Value #5"/>
              <xdr:cNvSpPr txBox="1"/>
            </xdr:nvSpPr>
            <xdr:spPr bwMode="auto">
              <a:xfrm>
                <a:off x="9719329" y="3382130"/>
                <a:ext cx="551193" cy="27629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ctr"/>
              <a:lstStyle/>
              <a:p>
                <a:pPr algn="ctr"/>
                <a:fld id="{2FBA8EA2-CB06-4813-8531-FA9FB9FFF7B3}" type="TxLink">
                  <a:rPr lang="en-US" sz="1000" b="1" i="0" u="none" strike="noStrike" cap="none" spc="0">
                    <a:ln>
                      <a:noFill/>
                    </a:ln>
                    <a:solidFill>
                      <a:srgbClr val="000000"/>
                    </a:solidFill>
                    <a:effectLst/>
                    <a:latin typeface="Arialri"/>
                    <a:cs typeface="Arial"/>
                  </a:rPr>
                  <a:pPr algn="ctr"/>
                  <a:t>80,0</a:t>
                </a:fld>
                <a:endParaRPr lang="en-US" sz="1100" b="1" cap="none" spc="0">
                  <a:ln>
                    <a:noFill/>
                  </a:ln>
                  <a:solidFill>
                    <a:schemeClr val="tx1"/>
                  </a:solidFill>
                  <a:effectLst/>
                </a:endParaRPr>
              </a:p>
            </xdr:txBody>
          </xdr:sp>
          <xdr:sp macro="" textlink="'My Calculations Page'!N57">
            <xdr:nvSpPr>
              <xdr:cNvPr id="2247" name="Dial Scale Value #4"/>
              <xdr:cNvSpPr txBox="1"/>
            </xdr:nvSpPr>
            <xdr:spPr bwMode="auto">
              <a:xfrm>
                <a:off x="9234659" y="2981985"/>
                <a:ext cx="560696" cy="27629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ctr"/>
              <a:lstStyle/>
              <a:p>
                <a:pPr algn="ctr"/>
                <a:fld id="{B915C7AC-A9AC-410D-B3B1-BB5E59B707C2}" type="TxLink">
                  <a:rPr lang="en-US" sz="1000" b="1" i="0" u="none" strike="noStrike" cap="none" spc="0">
                    <a:ln>
                      <a:noFill/>
                    </a:ln>
                    <a:solidFill>
                      <a:srgbClr val="000000"/>
                    </a:solidFill>
                    <a:effectLst/>
                    <a:latin typeface="Arialri"/>
                    <a:cs typeface="Arial"/>
                  </a:rPr>
                  <a:pPr algn="ctr"/>
                  <a:t>60,0</a:t>
                </a:fld>
                <a:endParaRPr lang="en-US" sz="1100" b="1" cap="none" spc="0">
                  <a:ln>
                    <a:noFill/>
                  </a:ln>
                  <a:solidFill>
                    <a:schemeClr val="tx1"/>
                  </a:solidFill>
                  <a:effectLst/>
                </a:endParaRPr>
              </a:p>
            </xdr:txBody>
          </xdr:sp>
          <xdr:sp macro="" textlink="'My Calculations Page'!N56">
            <xdr:nvSpPr>
              <xdr:cNvPr id="2248" name="Dial Scale Value #3"/>
              <xdr:cNvSpPr txBox="1"/>
            </xdr:nvSpPr>
            <xdr:spPr bwMode="auto">
              <a:xfrm>
                <a:off x="8588434" y="2972457"/>
                <a:ext cx="560696" cy="27629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ctr"/>
              <a:lstStyle/>
              <a:p>
                <a:pPr algn="ctr"/>
                <a:fld id="{A34AE3A9-2F6F-4268-A857-0E40F1CE817E}" type="TxLink">
                  <a:rPr lang="en-US" sz="1000" b="1" i="0" u="none" strike="noStrike" cap="none" spc="0">
                    <a:ln>
                      <a:noFill/>
                    </a:ln>
                    <a:solidFill>
                      <a:srgbClr val="000000"/>
                    </a:solidFill>
                    <a:effectLst/>
                    <a:latin typeface="Arialri"/>
                    <a:cs typeface="Arial"/>
                  </a:rPr>
                  <a:pPr algn="ctr"/>
                  <a:t>40,0</a:t>
                </a:fld>
                <a:endParaRPr lang="en-US" sz="1100" b="1" cap="none" spc="0">
                  <a:ln>
                    <a:noFill/>
                  </a:ln>
                  <a:solidFill>
                    <a:schemeClr val="tx1"/>
                  </a:solidFill>
                  <a:effectLst/>
                </a:endParaRPr>
              </a:p>
            </xdr:txBody>
          </xdr:sp>
          <xdr:sp macro="" textlink="'My Calculations Page'!N55">
            <xdr:nvSpPr>
              <xdr:cNvPr id="2249" name="Dial Scale Value #2"/>
              <xdr:cNvSpPr txBox="1"/>
            </xdr:nvSpPr>
            <xdr:spPr bwMode="auto">
              <a:xfrm>
                <a:off x="8094261" y="3372603"/>
                <a:ext cx="551193" cy="27629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ctr"/>
              <a:lstStyle/>
              <a:p>
                <a:pPr algn="ctr"/>
                <a:fld id="{21434767-F4BB-4415-9B83-EEFF27A8EEC6}" type="TxLink">
                  <a:rPr lang="en-US" sz="1000" b="1" i="0" u="none" strike="noStrike" cap="none" spc="0">
                    <a:ln>
                      <a:noFill/>
                    </a:ln>
                    <a:solidFill>
                      <a:srgbClr val="000000"/>
                    </a:solidFill>
                    <a:effectLst/>
                    <a:latin typeface="Arialri"/>
                    <a:cs typeface="Arial"/>
                  </a:rPr>
                  <a:pPr algn="ctr"/>
                  <a:t>20,0</a:t>
                </a:fld>
                <a:endParaRPr lang="en-US" sz="1100" b="1" cap="none" spc="0">
                  <a:ln>
                    <a:noFill/>
                  </a:ln>
                  <a:solidFill>
                    <a:schemeClr val="tx1"/>
                  </a:solidFill>
                  <a:effectLst/>
                </a:endParaRPr>
              </a:p>
            </xdr:txBody>
          </xdr:sp>
          <xdr:sp macro="" textlink="'My Calculations Page'!N52">
            <xdr:nvSpPr>
              <xdr:cNvPr id="2250" name="Dial Scale Value #1"/>
              <xdr:cNvSpPr txBox="1"/>
            </xdr:nvSpPr>
            <xdr:spPr bwMode="auto">
              <a:xfrm>
                <a:off x="7894692" y="3915656"/>
                <a:ext cx="541689" cy="27629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ctr"/>
              <a:lstStyle/>
              <a:p>
                <a:pPr algn="ctr"/>
                <a:fld id="{0EC0B56A-8020-434F-9D21-3C1CF8CBAA2B}" type="TxLink">
                  <a:rPr lang="en-US" sz="1000" b="1" i="0" u="none" strike="noStrike" cap="none" spc="0">
                    <a:ln>
                      <a:noFill/>
                    </a:ln>
                    <a:solidFill>
                      <a:srgbClr val="000000"/>
                    </a:solidFill>
                    <a:effectLst/>
                    <a:latin typeface="Arialri"/>
                    <a:cs typeface="Arial"/>
                  </a:rPr>
                  <a:pPr algn="ctr"/>
                  <a:t>0,0</a:t>
                </a:fld>
                <a:endParaRPr lang="en-US" sz="1100" b="1" cap="none" spc="0">
                  <a:ln>
                    <a:noFill/>
                  </a:ln>
                  <a:solidFill>
                    <a:schemeClr val="tx1"/>
                  </a:solidFill>
                  <a:effectLst/>
                </a:endParaRPr>
              </a:p>
            </xdr:txBody>
          </xdr:sp>
        </xdr:grpSp>
        <xdr:sp macro="" textlink="'My Configuration Page'!O35">
          <xdr:nvSpPr>
            <xdr:cNvPr id="2240" name="Linear Dial Units"/>
            <xdr:cNvSpPr txBox="1"/>
          </xdr:nvSpPr>
          <xdr:spPr bwMode="auto">
            <a:xfrm>
              <a:off x="7419525" y="4544456"/>
              <a:ext cx="3563745" cy="4287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fld id="{9B937C73-E800-4647-A8D4-4FD98050C240}" type="TxLink">
                <a:rPr lang="en-US" sz="1200" b="1" i="0" u="none" strike="noStrike">
                  <a:solidFill>
                    <a:srgbClr val="000000"/>
                  </a:solidFill>
                  <a:latin typeface="Arialri"/>
                  <a:cs typeface="Arial" pitchFamily="34" charset="0"/>
                </a:rPr>
                <a:pPr algn="ctr"/>
                <a:t>X 10,000 USD$</a:t>
              </a:fld>
              <a:endParaRPr lang="en-US" sz="1200" b="1">
                <a:latin typeface="Arial" pitchFamily="34" charset="0"/>
                <a:cs typeface="Arial" pitchFamily="34" charset="0"/>
              </a:endParaRPr>
            </a:p>
          </xdr:txBody>
        </xdr:sp>
        <xdr:graphicFrame macro="">
          <xdr:nvGraphicFramePr>
            <xdr:cNvPr id="2241" name="Linear Dial Needle"/>
            <xdr:cNvGraphicFramePr>
              <a:graphicFrameLocks/>
            </xdr:cNvGraphicFramePr>
          </xdr:nvGraphicFramePr>
          <xdr:xfrm>
            <a:off x="7175472" y="1740051"/>
            <a:ext cx="4038172" cy="272245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4"/>
            </a:graphicData>
          </a:graphic>
        </xdr:graphicFrame>
        <xdr:sp macro="" textlink="">
          <xdr:nvSpPr>
            <xdr:cNvPr id="2242" name="Dial Needle Circle"/>
            <xdr:cNvSpPr/>
          </xdr:nvSpPr>
          <xdr:spPr bwMode="auto">
            <a:xfrm>
              <a:off x="8702475" y="3544092"/>
              <a:ext cx="950332" cy="1000362"/>
            </a:xfrm>
            <a:prstGeom prst="ellipse">
              <a:avLst/>
            </a:prstGeom>
            <a:solidFill>
              <a:schemeClr val="tx1">
                <a:lumMod val="85000"/>
                <a:lumOff val="15000"/>
              </a:schemeClr>
            </a:solidFill>
            <a:ln>
              <a:solidFill>
                <a:schemeClr val="tx1">
                  <a:lumMod val="95000"/>
                  <a:lumOff val="5000"/>
                </a:schemeClr>
              </a:solidFill>
            </a:ln>
            <a:scene3d>
              <a:camera prst="orthographicFront"/>
              <a:lightRig rig="threePt" dir="t"/>
            </a:scene3d>
            <a:sp3d>
              <a:bevelT/>
            </a:sp3d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sp macro="" textlink="'My Configuration Page'!O37">
          <xdr:nvSpPr>
            <xdr:cNvPr id="2243" name="Linear Dial Main Value"/>
            <xdr:cNvSpPr txBox="1"/>
          </xdr:nvSpPr>
          <xdr:spPr bwMode="auto">
            <a:xfrm>
              <a:off x="8648562" y="3804729"/>
              <a:ext cx="1045365" cy="479283"/>
            </a:xfrm>
            <a:prstGeom prst="rect">
              <a:avLst/>
            </a:prstGeom>
            <a:noFill/>
            <a:ln w="9525" cmpd="sng">
              <a:noFill/>
            </a:ln>
            <a:scene3d>
              <a:camera prst="orthographicFront"/>
              <a:lightRig rig="threePt" dir="t"/>
            </a:scene3d>
            <a:sp3d>
              <a:bevelT/>
            </a:sp3d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fld id="{14C13BA2-D0AF-4358-9214-BA5A6AD753D8}" type="TxLink">
                <a:rPr lang="en-US" sz="3000" b="1" i="0" u="none" strike="noStrike" cap="none" spc="50">
                  <a:ln w="12700" cmpd="sng">
                    <a:solidFill>
                      <a:schemeClr val="tx1"/>
                    </a:solidFill>
                    <a:prstDash val="solid"/>
                  </a:ln>
                  <a:solidFill>
                    <a:schemeClr val="bg1"/>
                  </a:solidFill>
                  <a:effectLst>
                    <a:glow rad="53100">
                      <a:schemeClr val="bg1">
                        <a:lumMod val="50000"/>
                        <a:alpha val="30000"/>
                      </a:schemeClr>
                    </a:glow>
                  </a:effectLst>
                  <a:latin typeface="Arialri"/>
                  <a:cs typeface="Arial" pitchFamily="34" charset="0"/>
                </a:rPr>
                <a:pPr algn="ctr"/>
                <a:t>50,8</a:t>
              </a:fld>
              <a:endParaRPr lang="en-US" sz="3000" b="1" cap="none" spc="50">
                <a:ln w="12700" cmpd="sng">
                  <a:solidFill>
                    <a:schemeClr val="tx1"/>
                  </a:solidFill>
                  <a:prstDash val="solid"/>
                </a:ln>
                <a:solidFill>
                  <a:schemeClr val="bg1"/>
                </a:solidFill>
                <a:effectLst>
                  <a:glow rad="53100">
                    <a:schemeClr val="bg1">
                      <a:lumMod val="50000"/>
                      <a:alpha val="30000"/>
                    </a:schemeClr>
                  </a:glow>
                </a:effectLst>
                <a:latin typeface="Arial" pitchFamily="34" charset="0"/>
                <a:cs typeface="Arial" pitchFamily="34" charset="0"/>
              </a:endParaRPr>
            </a:p>
          </xdr:txBody>
        </xdr:sp>
        <xdr:sp macro="" textlink="'My Configuration Page'!O33">
          <xdr:nvSpPr>
            <xdr:cNvPr id="2244" name="Linear Dial Title"/>
            <xdr:cNvSpPr txBox="1"/>
          </xdr:nvSpPr>
          <xdr:spPr bwMode="auto">
            <a:xfrm>
              <a:off x="7552573" y="1295659"/>
              <a:ext cx="3278645" cy="84792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fld id="{801D1426-6A92-4B09-8078-E2D3BBDC4A47}" type="TxLink">
                <a:rPr lang="en-US" sz="2800" b="1" i="0" u="none" strike="noStrike">
                  <a:solidFill>
                    <a:srgbClr val="000000"/>
                  </a:solidFill>
                  <a:latin typeface="Arialri"/>
                  <a:cs typeface="Arial" pitchFamily="34" charset="0"/>
                </a:rPr>
                <a:pPr algn="ctr"/>
                <a:t>Weekly Income</a:t>
              </a:fld>
              <a:endParaRPr lang="en-US" sz="2800" b="1">
                <a:latin typeface="Arial" pitchFamily="34" charset="0"/>
                <a:cs typeface="Arial" pitchFamily="34" charset="0"/>
              </a:endParaRPr>
            </a:p>
          </xdr:txBody>
        </xdr:sp>
      </xdr:grpSp>
      <xdr:grpSp>
        <xdr:nvGrpSpPr>
          <xdr:cNvPr id="2216" name="Finance Dial Widget #1"/>
          <xdr:cNvGrpSpPr/>
        </xdr:nvGrpSpPr>
        <xdr:grpSpPr>
          <a:xfrm>
            <a:off x="238125" y="12096750"/>
            <a:ext cx="4270375" cy="3744000"/>
            <a:chOff x="7105916" y="1209913"/>
            <a:chExt cx="4246465" cy="3783803"/>
          </a:xfrm>
        </xdr:grpSpPr>
        <xdr:sp macro="" textlink="">
          <xdr:nvSpPr>
            <xdr:cNvPr id="2217" name="Light Linear Dial Background Rectangle"/>
            <xdr:cNvSpPr/>
          </xdr:nvSpPr>
          <xdr:spPr bwMode="auto">
            <a:xfrm>
              <a:off x="7105916" y="1209913"/>
              <a:ext cx="4224215" cy="3783803"/>
            </a:xfrm>
            <a:prstGeom prst="roundRect">
              <a:avLst>
                <a:gd name="adj" fmla="val 10723"/>
              </a:avLst>
            </a:prstGeom>
            <a:gradFill flip="none" rotWithShape="1">
              <a:gsLst>
                <a:gs pos="0">
                  <a:srgbClr val="FFFFFF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 scaled="0"/>
              <a:tileRect/>
            </a:gra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grpSp>
          <xdr:nvGrpSpPr>
            <xdr:cNvPr id="2218" name="Linear Dial Scale Coloured Panels"/>
            <xdr:cNvGrpSpPr>
              <a:grpSpLocks/>
            </xdr:cNvGrpSpPr>
          </xdr:nvGrpSpPr>
          <xdr:grpSpPr bwMode="auto">
            <a:xfrm>
              <a:off x="7364743" y="2273914"/>
              <a:ext cx="3656481" cy="1796956"/>
              <a:chOff x="193063" y="1155645"/>
              <a:chExt cx="3658893" cy="1807321"/>
            </a:xfrm>
          </xdr:grpSpPr>
          <xdr:sp macro="" textlink="">
            <xdr:nvSpPr>
              <xdr:cNvPr id="2231" name="Dial Panel #5"/>
              <xdr:cNvSpPr>
                <a:spLocks/>
              </xdr:cNvSpPr>
            </xdr:nvSpPr>
            <xdr:spPr bwMode="auto">
              <a:xfrm>
                <a:off x="3024822" y="1944261"/>
                <a:ext cx="827134" cy="1018705"/>
              </a:xfrm>
              <a:custGeom>
                <a:avLst/>
                <a:gdLst>
                  <a:gd name="T0" fmla="*/ 2147483647 w 1838"/>
                  <a:gd name="T1" fmla="*/ 2147483647 h 2258"/>
                  <a:gd name="T2" fmla="*/ 2147483647 w 1838"/>
                  <a:gd name="T3" fmla="*/ 2147483647 h 2258"/>
                  <a:gd name="T4" fmla="*/ 2147483647 w 1838"/>
                  <a:gd name="T5" fmla="*/ 2147483647 h 2258"/>
                  <a:gd name="T6" fmla="*/ 2147483647 w 1838"/>
                  <a:gd name="T7" fmla="*/ 2147483647 h 2258"/>
                  <a:gd name="T8" fmla="*/ 2147483647 w 1838"/>
                  <a:gd name="T9" fmla="*/ 2147483647 h 2258"/>
                  <a:gd name="T10" fmla="*/ 2147483647 w 1838"/>
                  <a:gd name="T11" fmla="*/ 2147483647 h 2258"/>
                  <a:gd name="T12" fmla="*/ 2147483647 w 1838"/>
                  <a:gd name="T13" fmla="*/ 2147483647 h 2258"/>
                  <a:gd name="T14" fmla="*/ 2147483647 w 1838"/>
                  <a:gd name="T15" fmla="*/ 2147483647 h 2258"/>
                  <a:gd name="T16" fmla="*/ 2147483647 w 1838"/>
                  <a:gd name="T17" fmla="*/ 2147483647 h 2258"/>
                  <a:gd name="T18" fmla="*/ 2147483647 w 1838"/>
                  <a:gd name="T19" fmla="*/ 2147483647 h 2258"/>
                  <a:gd name="T20" fmla="*/ 2147483647 w 1838"/>
                  <a:gd name="T21" fmla="*/ 2147483647 h 2258"/>
                  <a:gd name="T22" fmla="*/ 2147483647 w 1838"/>
                  <a:gd name="T23" fmla="*/ 2147483647 h 2258"/>
                  <a:gd name="T24" fmla="*/ 2147483647 w 1838"/>
                  <a:gd name="T25" fmla="*/ 2147483647 h 2258"/>
                  <a:gd name="T26" fmla="*/ 2147483647 w 1838"/>
                  <a:gd name="T27" fmla="*/ 2147483647 h 2258"/>
                  <a:gd name="T28" fmla="*/ 2147483647 w 1838"/>
                  <a:gd name="T29" fmla="*/ 2147483647 h 2258"/>
                  <a:gd name="T30" fmla="*/ 2147483647 w 1838"/>
                  <a:gd name="T31" fmla="*/ 2147483647 h 2258"/>
                  <a:gd name="T32" fmla="*/ 2147483647 w 1838"/>
                  <a:gd name="T33" fmla="*/ 2147483647 h 2258"/>
                  <a:gd name="T34" fmla="*/ 2147483647 w 1838"/>
                  <a:gd name="T35" fmla="*/ 2147483647 h 2258"/>
                  <a:gd name="T36" fmla="*/ 2147483647 w 1838"/>
                  <a:gd name="T37" fmla="*/ 2147483647 h 2258"/>
                  <a:gd name="T38" fmla="*/ 2147483647 w 1838"/>
                  <a:gd name="T39" fmla="*/ 2147483647 h 2258"/>
                  <a:gd name="T40" fmla="*/ 2147483647 w 1838"/>
                  <a:gd name="T41" fmla="*/ 2147483647 h 2258"/>
                  <a:gd name="T42" fmla="*/ 2147483647 w 1838"/>
                  <a:gd name="T43" fmla="*/ 2147483647 h 2258"/>
                  <a:gd name="T44" fmla="*/ 2147483647 w 1838"/>
                  <a:gd name="T45" fmla="*/ 2147483647 h 2258"/>
                  <a:gd name="T46" fmla="*/ 2147483647 w 1838"/>
                  <a:gd name="T47" fmla="*/ 2147483647 h 2258"/>
                  <a:gd name="T48" fmla="*/ 2147483647 w 1838"/>
                  <a:gd name="T49" fmla="*/ 2147483647 h 2258"/>
                  <a:gd name="T50" fmla="*/ 2147483647 w 1838"/>
                  <a:gd name="T51" fmla="*/ 2147483647 h 2258"/>
                  <a:gd name="T52" fmla="*/ 2147483647 w 1838"/>
                  <a:gd name="T53" fmla="*/ 2147483647 h 2258"/>
                  <a:gd name="T54" fmla="*/ 2147483647 w 1838"/>
                  <a:gd name="T55" fmla="*/ 2147483647 h 2258"/>
                  <a:gd name="T56" fmla="*/ 2147483647 w 1838"/>
                  <a:gd name="T57" fmla="*/ 2147483647 h 2258"/>
                  <a:gd name="T58" fmla="*/ 2147483647 w 1838"/>
                  <a:gd name="T59" fmla="*/ 2147483647 h 2258"/>
                  <a:gd name="T60" fmla="*/ 2147483647 w 1838"/>
                  <a:gd name="T61" fmla="*/ 2147483647 h 2258"/>
                  <a:gd name="T62" fmla="*/ 2147483647 w 1838"/>
                  <a:gd name="T63" fmla="*/ 2147483647 h 2258"/>
                  <a:gd name="T64" fmla="*/ 2147483647 w 1838"/>
                  <a:gd name="T65" fmla="*/ 2147483647 h 2258"/>
                  <a:gd name="T66" fmla="*/ 2147483647 w 1838"/>
                  <a:gd name="T67" fmla="*/ 2147483647 h 2258"/>
                  <a:gd name="T68" fmla="*/ 2147483647 w 1838"/>
                  <a:gd name="T69" fmla="*/ 2147483647 h 2258"/>
                  <a:gd name="T70" fmla="*/ 2147483647 w 1838"/>
                  <a:gd name="T71" fmla="*/ 2147483647 h 2258"/>
                  <a:gd name="T72" fmla="*/ 2147483647 w 1838"/>
                  <a:gd name="T73" fmla="*/ 2147483647 h 2258"/>
                  <a:gd name="T74" fmla="*/ 2147483647 w 1838"/>
                  <a:gd name="T75" fmla="*/ 2147483647 h 2258"/>
                  <a:gd name="T76" fmla="*/ 2147483647 w 1838"/>
                  <a:gd name="T77" fmla="*/ 2147483647 h 2258"/>
                  <a:gd name="T78" fmla="*/ 2147483647 w 1838"/>
                  <a:gd name="T79" fmla="*/ 2147483647 h 2258"/>
                  <a:gd name="T80" fmla="*/ 2147483647 w 1838"/>
                  <a:gd name="T81" fmla="*/ 2147483647 h 2258"/>
                  <a:gd name="T82" fmla="*/ 2147483647 w 1838"/>
                  <a:gd name="T83" fmla="*/ 2147483647 h 2258"/>
                  <a:gd name="T84" fmla="*/ 2147483647 w 1838"/>
                  <a:gd name="T85" fmla="*/ 2147483647 h 2258"/>
                  <a:gd name="T86" fmla="*/ 2147483647 w 1838"/>
                  <a:gd name="T87" fmla="*/ 2147483647 h 2258"/>
                  <a:gd name="T88" fmla="*/ 2147483647 w 1838"/>
                  <a:gd name="T89" fmla="*/ 2147483647 h 2258"/>
                  <a:gd name="T90" fmla="*/ 2147483647 w 1838"/>
                  <a:gd name="T91" fmla="*/ 2147483647 h 2258"/>
                  <a:gd name="T92" fmla="*/ 2147483647 w 1838"/>
                  <a:gd name="T93" fmla="*/ 2147483647 h 2258"/>
                  <a:gd name="T94" fmla="*/ 2147483647 w 1838"/>
                  <a:gd name="T95" fmla="*/ 2147483647 h 2258"/>
                  <a:gd name="T96" fmla="*/ 2147483647 w 1838"/>
                  <a:gd name="T97" fmla="*/ 2147483647 h 2258"/>
                  <a:gd name="T98" fmla="*/ 2147483647 w 1838"/>
                  <a:gd name="T99" fmla="*/ 2147483647 h 2258"/>
                  <a:gd name="T100" fmla="*/ 2147483647 w 1838"/>
                  <a:gd name="T101" fmla="*/ 2147483647 h 2258"/>
                  <a:gd name="T102" fmla="*/ 2147483647 w 1838"/>
                  <a:gd name="T103" fmla="*/ 2147483647 h 2258"/>
                  <a:gd name="T104" fmla="*/ 2147483647 w 1838"/>
                  <a:gd name="T105" fmla="*/ 2147483647 h 2258"/>
                  <a:gd name="T106" fmla="*/ 2147483647 w 1838"/>
                  <a:gd name="T107" fmla="*/ 2147483647 h 2258"/>
                  <a:gd name="T108" fmla="*/ 2147483647 w 1838"/>
                  <a:gd name="T109" fmla="*/ 2147483647 h 2258"/>
                  <a:gd name="T110" fmla="*/ 2147483647 w 1838"/>
                  <a:gd name="T111" fmla="*/ 2147483647 h 2258"/>
                  <a:gd name="T112" fmla="*/ 2147483647 w 1838"/>
                  <a:gd name="T113" fmla="*/ 2147483647 h 2258"/>
                  <a:gd name="T114" fmla="*/ 2147483647 w 1838"/>
                  <a:gd name="T115" fmla="*/ 2147483647 h 2258"/>
                  <a:gd name="T116" fmla="*/ 2147483647 w 1838"/>
                  <a:gd name="T117" fmla="*/ 2147483647 h 2258"/>
                  <a:gd name="T118" fmla="*/ 2147483647 w 1838"/>
                  <a:gd name="T119" fmla="*/ 2147483647 h 2258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w 1838"/>
                  <a:gd name="T181" fmla="*/ 0 h 2258"/>
                  <a:gd name="T182" fmla="*/ 1838 w 1838"/>
                  <a:gd name="T183" fmla="*/ 2258 h 2258"/>
                </a:gdLst>
                <a:ahLst/>
                <a:cxnLst>
                  <a:cxn ang="T120">
                    <a:pos x="T0" y="T1"/>
                  </a:cxn>
                  <a:cxn ang="T121">
                    <a:pos x="T2" y="T3"/>
                  </a:cxn>
                  <a:cxn ang="T122">
                    <a:pos x="T4" y="T5"/>
                  </a:cxn>
                  <a:cxn ang="T123">
                    <a:pos x="T6" y="T7"/>
                  </a:cxn>
                  <a:cxn ang="T124">
                    <a:pos x="T8" y="T9"/>
                  </a:cxn>
                  <a:cxn ang="T125">
                    <a:pos x="T10" y="T11"/>
                  </a:cxn>
                  <a:cxn ang="T126">
                    <a:pos x="T12" y="T13"/>
                  </a:cxn>
                  <a:cxn ang="T127">
                    <a:pos x="T14" y="T15"/>
                  </a:cxn>
                  <a:cxn ang="T128">
                    <a:pos x="T16" y="T17"/>
                  </a:cxn>
                  <a:cxn ang="T129">
                    <a:pos x="T18" y="T19"/>
                  </a:cxn>
                  <a:cxn ang="T130">
                    <a:pos x="T20" y="T21"/>
                  </a:cxn>
                  <a:cxn ang="T131">
                    <a:pos x="T22" y="T23"/>
                  </a:cxn>
                  <a:cxn ang="T132">
                    <a:pos x="T24" y="T25"/>
                  </a:cxn>
                  <a:cxn ang="T133">
                    <a:pos x="T26" y="T27"/>
                  </a:cxn>
                  <a:cxn ang="T134">
                    <a:pos x="T28" y="T29"/>
                  </a:cxn>
                  <a:cxn ang="T135">
                    <a:pos x="T30" y="T31"/>
                  </a:cxn>
                  <a:cxn ang="T136">
                    <a:pos x="T32" y="T33"/>
                  </a:cxn>
                  <a:cxn ang="T137">
                    <a:pos x="T34" y="T35"/>
                  </a:cxn>
                  <a:cxn ang="T138">
                    <a:pos x="T36" y="T37"/>
                  </a:cxn>
                  <a:cxn ang="T139">
                    <a:pos x="T38" y="T39"/>
                  </a:cxn>
                  <a:cxn ang="T140">
                    <a:pos x="T40" y="T41"/>
                  </a:cxn>
                  <a:cxn ang="T141">
                    <a:pos x="T42" y="T43"/>
                  </a:cxn>
                  <a:cxn ang="T142">
                    <a:pos x="T44" y="T45"/>
                  </a:cxn>
                  <a:cxn ang="T143">
                    <a:pos x="T46" y="T47"/>
                  </a:cxn>
                  <a:cxn ang="T144">
                    <a:pos x="T48" y="T49"/>
                  </a:cxn>
                  <a:cxn ang="T145">
                    <a:pos x="T50" y="T51"/>
                  </a:cxn>
                  <a:cxn ang="T146">
                    <a:pos x="T52" y="T53"/>
                  </a:cxn>
                  <a:cxn ang="T147">
                    <a:pos x="T54" y="T55"/>
                  </a:cxn>
                  <a:cxn ang="T148">
                    <a:pos x="T56" y="T57"/>
                  </a:cxn>
                  <a:cxn ang="T149">
                    <a:pos x="T58" y="T59"/>
                  </a:cxn>
                  <a:cxn ang="T150">
                    <a:pos x="T60" y="T61"/>
                  </a:cxn>
                  <a:cxn ang="T151">
                    <a:pos x="T62" y="T63"/>
                  </a:cxn>
                  <a:cxn ang="T152">
                    <a:pos x="T64" y="T65"/>
                  </a:cxn>
                  <a:cxn ang="T153">
                    <a:pos x="T66" y="T67"/>
                  </a:cxn>
                  <a:cxn ang="T154">
                    <a:pos x="T68" y="T69"/>
                  </a:cxn>
                  <a:cxn ang="T155">
                    <a:pos x="T70" y="T71"/>
                  </a:cxn>
                  <a:cxn ang="T156">
                    <a:pos x="T72" y="T73"/>
                  </a:cxn>
                  <a:cxn ang="T157">
                    <a:pos x="T74" y="T75"/>
                  </a:cxn>
                  <a:cxn ang="T158">
                    <a:pos x="T76" y="T77"/>
                  </a:cxn>
                  <a:cxn ang="T159">
                    <a:pos x="T78" y="T79"/>
                  </a:cxn>
                  <a:cxn ang="T160">
                    <a:pos x="T80" y="T81"/>
                  </a:cxn>
                  <a:cxn ang="T161">
                    <a:pos x="T82" y="T83"/>
                  </a:cxn>
                  <a:cxn ang="T162">
                    <a:pos x="T84" y="T85"/>
                  </a:cxn>
                  <a:cxn ang="T163">
                    <a:pos x="T86" y="T87"/>
                  </a:cxn>
                  <a:cxn ang="T164">
                    <a:pos x="T88" y="T89"/>
                  </a:cxn>
                  <a:cxn ang="T165">
                    <a:pos x="T90" y="T91"/>
                  </a:cxn>
                  <a:cxn ang="T166">
                    <a:pos x="T92" y="T93"/>
                  </a:cxn>
                  <a:cxn ang="T167">
                    <a:pos x="T94" y="T95"/>
                  </a:cxn>
                  <a:cxn ang="T168">
                    <a:pos x="T96" y="T97"/>
                  </a:cxn>
                  <a:cxn ang="T169">
                    <a:pos x="T98" y="T99"/>
                  </a:cxn>
                  <a:cxn ang="T170">
                    <a:pos x="T100" y="T101"/>
                  </a:cxn>
                  <a:cxn ang="T171">
                    <a:pos x="T102" y="T103"/>
                  </a:cxn>
                  <a:cxn ang="T172">
                    <a:pos x="T104" y="T105"/>
                  </a:cxn>
                  <a:cxn ang="T173">
                    <a:pos x="T106" y="T107"/>
                  </a:cxn>
                  <a:cxn ang="T174">
                    <a:pos x="T108" y="T109"/>
                  </a:cxn>
                  <a:cxn ang="T175">
                    <a:pos x="T110" y="T111"/>
                  </a:cxn>
                  <a:cxn ang="T176">
                    <a:pos x="T112" y="T113"/>
                  </a:cxn>
                  <a:cxn ang="T177">
                    <a:pos x="T114" y="T115"/>
                  </a:cxn>
                  <a:cxn ang="T178">
                    <a:pos x="T116" y="T117"/>
                  </a:cxn>
                  <a:cxn ang="T179">
                    <a:pos x="T118" y="T119"/>
                  </a:cxn>
                </a:cxnLst>
                <a:rect l="T180" t="T181" r="T182" b="T183"/>
                <a:pathLst>
                  <a:path w="1838" h="2258">
                    <a:moveTo>
                      <a:pt x="483" y="2258"/>
                    </a:moveTo>
                    <a:lnTo>
                      <a:pt x="596" y="2256"/>
                    </a:lnTo>
                    <a:lnTo>
                      <a:pt x="709" y="2253"/>
                    </a:lnTo>
                    <a:lnTo>
                      <a:pt x="822" y="2251"/>
                    </a:lnTo>
                    <a:lnTo>
                      <a:pt x="935" y="2248"/>
                    </a:lnTo>
                    <a:lnTo>
                      <a:pt x="1047" y="2246"/>
                    </a:lnTo>
                    <a:lnTo>
                      <a:pt x="1160" y="2243"/>
                    </a:lnTo>
                    <a:lnTo>
                      <a:pt x="1273" y="2241"/>
                    </a:lnTo>
                    <a:lnTo>
                      <a:pt x="1386" y="2239"/>
                    </a:lnTo>
                    <a:lnTo>
                      <a:pt x="1499" y="2236"/>
                    </a:lnTo>
                    <a:lnTo>
                      <a:pt x="1612" y="2234"/>
                    </a:lnTo>
                    <a:lnTo>
                      <a:pt x="1725" y="2231"/>
                    </a:lnTo>
                    <a:lnTo>
                      <a:pt x="1838" y="2229"/>
                    </a:lnTo>
                    <a:lnTo>
                      <a:pt x="1836" y="2179"/>
                    </a:lnTo>
                    <a:lnTo>
                      <a:pt x="1834" y="2130"/>
                    </a:lnTo>
                    <a:lnTo>
                      <a:pt x="1832" y="2080"/>
                    </a:lnTo>
                    <a:lnTo>
                      <a:pt x="1829" y="2031"/>
                    </a:lnTo>
                    <a:lnTo>
                      <a:pt x="1825" y="1982"/>
                    </a:lnTo>
                    <a:lnTo>
                      <a:pt x="1820" y="1932"/>
                    </a:lnTo>
                    <a:lnTo>
                      <a:pt x="1815" y="1883"/>
                    </a:lnTo>
                    <a:lnTo>
                      <a:pt x="1810" y="1834"/>
                    </a:lnTo>
                    <a:lnTo>
                      <a:pt x="1804" y="1785"/>
                    </a:lnTo>
                    <a:lnTo>
                      <a:pt x="1797" y="1736"/>
                    </a:lnTo>
                    <a:lnTo>
                      <a:pt x="1789" y="1687"/>
                    </a:lnTo>
                    <a:lnTo>
                      <a:pt x="1782" y="1638"/>
                    </a:lnTo>
                    <a:lnTo>
                      <a:pt x="1773" y="1589"/>
                    </a:lnTo>
                    <a:lnTo>
                      <a:pt x="1764" y="1540"/>
                    </a:lnTo>
                    <a:lnTo>
                      <a:pt x="1754" y="1492"/>
                    </a:lnTo>
                    <a:lnTo>
                      <a:pt x="1744" y="1443"/>
                    </a:lnTo>
                    <a:lnTo>
                      <a:pt x="1733" y="1395"/>
                    </a:lnTo>
                    <a:lnTo>
                      <a:pt x="1721" y="1347"/>
                    </a:lnTo>
                    <a:lnTo>
                      <a:pt x="1709" y="1299"/>
                    </a:lnTo>
                    <a:lnTo>
                      <a:pt x="1696" y="1251"/>
                    </a:lnTo>
                    <a:lnTo>
                      <a:pt x="1683" y="1203"/>
                    </a:lnTo>
                    <a:lnTo>
                      <a:pt x="1669" y="1156"/>
                    </a:lnTo>
                    <a:lnTo>
                      <a:pt x="1655" y="1108"/>
                    </a:lnTo>
                    <a:lnTo>
                      <a:pt x="1640" y="1061"/>
                    </a:lnTo>
                    <a:lnTo>
                      <a:pt x="1624" y="1014"/>
                    </a:lnTo>
                    <a:lnTo>
                      <a:pt x="1608" y="967"/>
                    </a:lnTo>
                    <a:lnTo>
                      <a:pt x="1591" y="921"/>
                    </a:lnTo>
                    <a:lnTo>
                      <a:pt x="1574" y="874"/>
                    </a:lnTo>
                    <a:lnTo>
                      <a:pt x="1556" y="828"/>
                    </a:lnTo>
                    <a:lnTo>
                      <a:pt x="1538" y="782"/>
                    </a:lnTo>
                    <a:lnTo>
                      <a:pt x="1519" y="736"/>
                    </a:lnTo>
                    <a:lnTo>
                      <a:pt x="1499" y="691"/>
                    </a:lnTo>
                    <a:lnTo>
                      <a:pt x="1479" y="646"/>
                    </a:lnTo>
                    <a:lnTo>
                      <a:pt x="1458" y="601"/>
                    </a:lnTo>
                    <a:lnTo>
                      <a:pt x="1437" y="556"/>
                    </a:lnTo>
                    <a:lnTo>
                      <a:pt x="1416" y="511"/>
                    </a:lnTo>
                    <a:lnTo>
                      <a:pt x="1393" y="467"/>
                    </a:lnTo>
                    <a:lnTo>
                      <a:pt x="1370" y="423"/>
                    </a:lnTo>
                    <a:lnTo>
                      <a:pt x="1347" y="379"/>
                    </a:lnTo>
                    <a:lnTo>
                      <a:pt x="1323" y="336"/>
                    </a:lnTo>
                    <a:lnTo>
                      <a:pt x="1299" y="293"/>
                    </a:lnTo>
                    <a:lnTo>
                      <a:pt x="1274" y="250"/>
                    </a:lnTo>
                    <a:lnTo>
                      <a:pt x="1248" y="208"/>
                    </a:lnTo>
                    <a:lnTo>
                      <a:pt x="1222" y="165"/>
                    </a:lnTo>
                    <a:lnTo>
                      <a:pt x="1196" y="124"/>
                    </a:lnTo>
                    <a:lnTo>
                      <a:pt x="1169" y="82"/>
                    </a:lnTo>
                    <a:lnTo>
                      <a:pt x="1142" y="41"/>
                    </a:lnTo>
                    <a:lnTo>
                      <a:pt x="1114" y="0"/>
                    </a:lnTo>
                    <a:lnTo>
                      <a:pt x="1021" y="64"/>
                    </a:lnTo>
                    <a:lnTo>
                      <a:pt x="928" y="129"/>
                    </a:lnTo>
                    <a:lnTo>
                      <a:pt x="835" y="193"/>
                    </a:lnTo>
                    <a:lnTo>
                      <a:pt x="742" y="258"/>
                    </a:lnTo>
                    <a:lnTo>
                      <a:pt x="650" y="322"/>
                    </a:lnTo>
                    <a:lnTo>
                      <a:pt x="557" y="386"/>
                    </a:lnTo>
                    <a:lnTo>
                      <a:pt x="464" y="451"/>
                    </a:lnTo>
                    <a:lnTo>
                      <a:pt x="371" y="515"/>
                    </a:lnTo>
                    <a:lnTo>
                      <a:pt x="279" y="579"/>
                    </a:lnTo>
                    <a:lnTo>
                      <a:pt x="186" y="644"/>
                    </a:lnTo>
                    <a:lnTo>
                      <a:pt x="93" y="708"/>
                    </a:lnTo>
                    <a:lnTo>
                      <a:pt x="0" y="773"/>
                    </a:lnTo>
                    <a:lnTo>
                      <a:pt x="19" y="800"/>
                    </a:lnTo>
                    <a:lnTo>
                      <a:pt x="37" y="827"/>
                    </a:lnTo>
                    <a:lnTo>
                      <a:pt x="55" y="855"/>
                    </a:lnTo>
                    <a:lnTo>
                      <a:pt x="73" y="883"/>
                    </a:lnTo>
                    <a:lnTo>
                      <a:pt x="90" y="911"/>
                    </a:lnTo>
                    <a:lnTo>
                      <a:pt x="107" y="939"/>
                    </a:lnTo>
                    <a:lnTo>
                      <a:pt x="124" y="968"/>
                    </a:lnTo>
                    <a:lnTo>
                      <a:pt x="140" y="996"/>
                    </a:lnTo>
                    <a:lnTo>
                      <a:pt x="156" y="1025"/>
                    </a:lnTo>
                    <a:lnTo>
                      <a:pt x="171" y="1055"/>
                    </a:lnTo>
                    <a:lnTo>
                      <a:pt x="187" y="1084"/>
                    </a:lnTo>
                    <a:lnTo>
                      <a:pt x="201" y="1113"/>
                    </a:lnTo>
                    <a:lnTo>
                      <a:pt x="216" y="1143"/>
                    </a:lnTo>
                    <a:lnTo>
                      <a:pt x="230" y="1173"/>
                    </a:lnTo>
                    <a:lnTo>
                      <a:pt x="244" y="1203"/>
                    </a:lnTo>
                    <a:lnTo>
                      <a:pt x="257" y="1233"/>
                    </a:lnTo>
                    <a:lnTo>
                      <a:pt x="270" y="1263"/>
                    </a:lnTo>
                    <a:lnTo>
                      <a:pt x="283" y="1294"/>
                    </a:lnTo>
                    <a:lnTo>
                      <a:pt x="295" y="1325"/>
                    </a:lnTo>
                    <a:lnTo>
                      <a:pt x="307" y="1355"/>
                    </a:lnTo>
                    <a:lnTo>
                      <a:pt x="319" y="1386"/>
                    </a:lnTo>
                    <a:lnTo>
                      <a:pt x="330" y="1417"/>
                    </a:lnTo>
                    <a:lnTo>
                      <a:pt x="341" y="1449"/>
                    </a:lnTo>
                    <a:lnTo>
                      <a:pt x="351" y="1480"/>
                    </a:lnTo>
                    <a:lnTo>
                      <a:pt x="361" y="1511"/>
                    </a:lnTo>
                    <a:lnTo>
                      <a:pt x="371" y="1543"/>
                    </a:lnTo>
                    <a:lnTo>
                      <a:pt x="380" y="1575"/>
                    </a:lnTo>
                    <a:lnTo>
                      <a:pt x="389" y="1606"/>
                    </a:lnTo>
                    <a:lnTo>
                      <a:pt x="397" y="1638"/>
                    </a:lnTo>
                    <a:lnTo>
                      <a:pt x="405" y="1670"/>
                    </a:lnTo>
                    <a:lnTo>
                      <a:pt x="413" y="1702"/>
                    </a:lnTo>
                    <a:lnTo>
                      <a:pt x="420" y="1735"/>
                    </a:lnTo>
                    <a:lnTo>
                      <a:pt x="427" y="1767"/>
                    </a:lnTo>
                    <a:lnTo>
                      <a:pt x="434" y="1799"/>
                    </a:lnTo>
                    <a:lnTo>
                      <a:pt x="440" y="1832"/>
                    </a:lnTo>
                    <a:lnTo>
                      <a:pt x="445" y="1864"/>
                    </a:lnTo>
                    <a:lnTo>
                      <a:pt x="451" y="1897"/>
                    </a:lnTo>
                    <a:lnTo>
                      <a:pt x="456" y="1930"/>
                    </a:lnTo>
                    <a:lnTo>
                      <a:pt x="460" y="1962"/>
                    </a:lnTo>
                    <a:lnTo>
                      <a:pt x="464" y="1995"/>
                    </a:lnTo>
                    <a:lnTo>
                      <a:pt x="468" y="2028"/>
                    </a:lnTo>
                    <a:lnTo>
                      <a:pt x="471" y="2061"/>
                    </a:lnTo>
                    <a:lnTo>
                      <a:pt x="474" y="2094"/>
                    </a:lnTo>
                    <a:lnTo>
                      <a:pt x="477" y="2126"/>
                    </a:lnTo>
                    <a:lnTo>
                      <a:pt x="479" y="2159"/>
                    </a:lnTo>
                    <a:lnTo>
                      <a:pt x="481" y="2192"/>
                    </a:lnTo>
                    <a:lnTo>
                      <a:pt x="482" y="2225"/>
                    </a:lnTo>
                    <a:lnTo>
                      <a:pt x="483" y="2258"/>
                    </a:lnTo>
                  </a:path>
                </a:pathLst>
              </a:custGeom>
              <a:solidFill>
                <a:srgbClr val="FF3333"/>
              </a:solidFill>
              <a:ln w="25400">
                <a:solidFill>
                  <a:srgbClr val="262626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32" name="Dial Panel #4"/>
              <xdr:cNvSpPr>
                <a:spLocks/>
              </xdr:cNvSpPr>
            </xdr:nvSpPr>
            <xdr:spPr bwMode="auto">
              <a:xfrm>
                <a:off x="2424832" y="1258057"/>
                <a:ext cx="1054247" cy="991636"/>
              </a:xfrm>
              <a:custGeom>
                <a:avLst/>
                <a:gdLst>
                  <a:gd name="T0" fmla="*/ 2147483647 w 2342"/>
                  <a:gd name="T1" fmla="*/ 2147483647 h 2198"/>
                  <a:gd name="T2" fmla="*/ 2147483647 w 2342"/>
                  <a:gd name="T3" fmla="*/ 2147483647 h 2198"/>
                  <a:gd name="T4" fmla="*/ 2147483647 w 2342"/>
                  <a:gd name="T5" fmla="*/ 2147483647 h 2198"/>
                  <a:gd name="T6" fmla="*/ 2147483647 w 2342"/>
                  <a:gd name="T7" fmla="*/ 2147483647 h 2198"/>
                  <a:gd name="T8" fmla="*/ 2147483647 w 2342"/>
                  <a:gd name="T9" fmla="*/ 2147483647 h 2198"/>
                  <a:gd name="T10" fmla="*/ 2147483647 w 2342"/>
                  <a:gd name="T11" fmla="*/ 2147483647 h 2198"/>
                  <a:gd name="T12" fmla="*/ 2147483647 w 2342"/>
                  <a:gd name="T13" fmla="*/ 2147483647 h 2198"/>
                  <a:gd name="T14" fmla="*/ 2147483647 w 2342"/>
                  <a:gd name="T15" fmla="*/ 2147483647 h 2198"/>
                  <a:gd name="T16" fmla="*/ 2147483647 w 2342"/>
                  <a:gd name="T17" fmla="*/ 2147483647 h 2198"/>
                  <a:gd name="T18" fmla="*/ 2147483647 w 2342"/>
                  <a:gd name="T19" fmla="*/ 2147483647 h 2198"/>
                  <a:gd name="T20" fmla="*/ 2147483647 w 2342"/>
                  <a:gd name="T21" fmla="*/ 2147483647 h 2198"/>
                  <a:gd name="T22" fmla="*/ 2147483647 w 2342"/>
                  <a:gd name="T23" fmla="*/ 2147483647 h 2198"/>
                  <a:gd name="T24" fmla="*/ 2147483647 w 2342"/>
                  <a:gd name="T25" fmla="*/ 2147483647 h 2198"/>
                  <a:gd name="T26" fmla="*/ 2147483647 w 2342"/>
                  <a:gd name="T27" fmla="*/ 2147483647 h 2198"/>
                  <a:gd name="T28" fmla="*/ 2147483647 w 2342"/>
                  <a:gd name="T29" fmla="*/ 2147483647 h 2198"/>
                  <a:gd name="T30" fmla="*/ 2147483647 w 2342"/>
                  <a:gd name="T31" fmla="*/ 2147483647 h 2198"/>
                  <a:gd name="T32" fmla="*/ 2147483647 w 2342"/>
                  <a:gd name="T33" fmla="*/ 2147483647 h 2198"/>
                  <a:gd name="T34" fmla="*/ 2147483647 w 2342"/>
                  <a:gd name="T35" fmla="*/ 2147483647 h 2198"/>
                  <a:gd name="T36" fmla="*/ 2147483647 w 2342"/>
                  <a:gd name="T37" fmla="*/ 2147483647 h 2198"/>
                  <a:gd name="T38" fmla="*/ 2147483647 w 2342"/>
                  <a:gd name="T39" fmla="*/ 2147483647 h 2198"/>
                  <a:gd name="T40" fmla="*/ 2147483647 w 2342"/>
                  <a:gd name="T41" fmla="*/ 2147483647 h 2198"/>
                  <a:gd name="T42" fmla="*/ 2147483647 w 2342"/>
                  <a:gd name="T43" fmla="*/ 2147483647 h 2198"/>
                  <a:gd name="T44" fmla="*/ 2147483647 w 2342"/>
                  <a:gd name="T45" fmla="*/ 2147483647 h 2198"/>
                  <a:gd name="T46" fmla="*/ 2147483647 w 2342"/>
                  <a:gd name="T47" fmla="*/ 2147483647 h 2198"/>
                  <a:gd name="T48" fmla="*/ 2147483647 w 2342"/>
                  <a:gd name="T49" fmla="*/ 2147483647 h 2198"/>
                  <a:gd name="T50" fmla="*/ 2147483647 w 2342"/>
                  <a:gd name="T51" fmla="*/ 2147483647 h 2198"/>
                  <a:gd name="T52" fmla="*/ 2147483647 w 2342"/>
                  <a:gd name="T53" fmla="*/ 2147483647 h 2198"/>
                  <a:gd name="T54" fmla="*/ 2147483647 w 2342"/>
                  <a:gd name="T55" fmla="*/ 2147483647 h 2198"/>
                  <a:gd name="T56" fmla="*/ 2147483647 w 2342"/>
                  <a:gd name="T57" fmla="*/ 2147483647 h 2198"/>
                  <a:gd name="T58" fmla="*/ 2147483647 w 2342"/>
                  <a:gd name="T59" fmla="*/ 2147483647 h 2198"/>
                  <a:gd name="T60" fmla="*/ 2147483647 w 2342"/>
                  <a:gd name="T61" fmla="*/ 2147483647 h 2198"/>
                  <a:gd name="T62" fmla="*/ 2147483647 w 2342"/>
                  <a:gd name="T63" fmla="*/ 2147483647 h 2198"/>
                  <a:gd name="T64" fmla="*/ 2147483647 w 2342"/>
                  <a:gd name="T65" fmla="*/ 2147483647 h 2198"/>
                  <a:gd name="T66" fmla="*/ 2147483647 w 2342"/>
                  <a:gd name="T67" fmla="*/ 2147483647 h 2198"/>
                  <a:gd name="T68" fmla="*/ 2147483647 w 2342"/>
                  <a:gd name="T69" fmla="*/ 2147483647 h 2198"/>
                  <a:gd name="T70" fmla="*/ 2147483647 w 2342"/>
                  <a:gd name="T71" fmla="*/ 2147483647 h 2198"/>
                  <a:gd name="T72" fmla="*/ 2147483647 w 2342"/>
                  <a:gd name="T73" fmla="*/ 2147483647 h 2198"/>
                  <a:gd name="T74" fmla="*/ 2147483647 w 2342"/>
                  <a:gd name="T75" fmla="*/ 2147483647 h 2198"/>
                  <a:gd name="T76" fmla="*/ 2147483647 w 2342"/>
                  <a:gd name="T77" fmla="*/ 2147483647 h 2198"/>
                  <a:gd name="T78" fmla="*/ 2147483647 w 2342"/>
                  <a:gd name="T79" fmla="*/ 2147483647 h 2198"/>
                  <a:gd name="T80" fmla="*/ 2147483647 w 2342"/>
                  <a:gd name="T81" fmla="*/ 2147483647 h 2198"/>
                  <a:gd name="T82" fmla="*/ 2147483647 w 2342"/>
                  <a:gd name="T83" fmla="*/ 2147483647 h 2198"/>
                  <a:gd name="T84" fmla="*/ 2147483647 w 2342"/>
                  <a:gd name="T85" fmla="*/ 2147483647 h 2198"/>
                  <a:gd name="T86" fmla="*/ 2147483647 w 2342"/>
                  <a:gd name="T87" fmla="*/ 2147483647 h 2198"/>
                  <a:gd name="T88" fmla="*/ 2147483647 w 2342"/>
                  <a:gd name="T89" fmla="*/ 2147483647 h 2198"/>
                  <a:gd name="T90" fmla="*/ 2147483647 w 2342"/>
                  <a:gd name="T91" fmla="*/ 2147483647 h 2198"/>
                  <a:gd name="T92" fmla="*/ 2147483647 w 2342"/>
                  <a:gd name="T93" fmla="*/ 2147483647 h 2198"/>
                  <a:gd name="T94" fmla="*/ 2147483647 w 2342"/>
                  <a:gd name="T95" fmla="*/ 2147483647 h 2198"/>
                  <a:gd name="T96" fmla="*/ 2147483647 w 2342"/>
                  <a:gd name="T97" fmla="*/ 2147483647 h 2198"/>
                  <a:gd name="T98" fmla="*/ 2147483647 w 2342"/>
                  <a:gd name="T99" fmla="*/ 2147483647 h 2198"/>
                  <a:gd name="T100" fmla="*/ 2147483647 w 2342"/>
                  <a:gd name="T101" fmla="*/ 2147483647 h 2198"/>
                  <a:gd name="T102" fmla="*/ 2147483647 w 2342"/>
                  <a:gd name="T103" fmla="*/ 2147483647 h 2198"/>
                  <a:gd name="T104" fmla="*/ 2147483647 w 2342"/>
                  <a:gd name="T105" fmla="*/ 2147483647 h 2198"/>
                  <a:gd name="T106" fmla="*/ 2147483647 w 2342"/>
                  <a:gd name="T107" fmla="*/ 2147483647 h 2198"/>
                  <a:gd name="T108" fmla="*/ 2147483647 w 2342"/>
                  <a:gd name="T109" fmla="*/ 2147483647 h 2198"/>
                  <a:gd name="T110" fmla="*/ 2147483647 w 2342"/>
                  <a:gd name="T111" fmla="*/ 2147483647 h 2198"/>
                  <a:gd name="T112" fmla="*/ 2147483647 w 2342"/>
                  <a:gd name="T113" fmla="*/ 2147483647 h 2198"/>
                  <a:gd name="T114" fmla="*/ 2147483647 w 2342"/>
                  <a:gd name="T115" fmla="*/ 2147483647 h 2198"/>
                  <a:gd name="T116" fmla="*/ 2147483647 w 2342"/>
                  <a:gd name="T117" fmla="*/ 2147483647 h 2198"/>
                  <a:gd name="T118" fmla="*/ 2147483647 w 2342"/>
                  <a:gd name="T119" fmla="*/ 2147483647 h 2198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w 2342"/>
                  <a:gd name="T181" fmla="*/ 0 h 2198"/>
                  <a:gd name="T182" fmla="*/ 2342 w 2342"/>
                  <a:gd name="T183" fmla="*/ 2198 h 2198"/>
                </a:gdLst>
                <a:ahLst/>
                <a:cxnLst>
                  <a:cxn ang="T120">
                    <a:pos x="T0" y="T1"/>
                  </a:cxn>
                  <a:cxn ang="T121">
                    <a:pos x="T2" y="T3"/>
                  </a:cxn>
                  <a:cxn ang="T122">
                    <a:pos x="T4" y="T5"/>
                  </a:cxn>
                  <a:cxn ang="T123">
                    <a:pos x="T6" y="T7"/>
                  </a:cxn>
                  <a:cxn ang="T124">
                    <a:pos x="T8" y="T9"/>
                  </a:cxn>
                  <a:cxn ang="T125">
                    <a:pos x="T10" y="T11"/>
                  </a:cxn>
                  <a:cxn ang="T126">
                    <a:pos x="T12" y="T13"/>
                  </a:cxn>
                  <a:cxn ang="T127">
                    <a:pos x="T14" y="T15"/>
                  </a:cxn>
                  <a:cxn ang="T128">
                    <a:pos x="T16" y="T17"/>
                  </a:cxn>
                  <a:cxn ang="T129">
                    <a:pos x="T18" y="T19"/>
                  </a:cxn>
                  <a:cxn ang="T130">
                    <a:pos x="T20" y="T21"/>
                  </a:cxn>
                  <a:cxn ang="T131">
                    <a:pos x="T22" y="T23"/>
                  </a:cxn>
                  <a:cxn ang="T132">
                    <a:pos x="T24" y="T25"/>
                  </a:cxn>
                  <a:cxn ang="T133">
                    <a:pos x="T26" y="T27"/>
                  </a:cxn>
                  <a:cxn ang="T134">
                    <a:pos x="T28" y="T29"/>
                  </a:cxn>
                  <a:cxn ang="T135">
                    <a:pos x="T30" y="T31"/>
                  </a:cxn>
                  <a:cxn ang="T136">
                    <a:pos x="T32" y="T33"/>
                  </a:cxn>
                  <a:cxn ang="T137">
                    <a:pos x="T34" y="T35"/>
                  </a:cxn>
                  <a:cxn ang="T138">
                    <a:pos x="T36" y="T37"/>
                  </a:cxn>
                  <a:cxn ang="T139">
                    <a:pos x="T38" y="T39"/>
                  </a:cxn>
                  <a:cxn ang="T140">
                    <a:pos x="T40" y="T41"/>
                  </a:cxn>
                  <a:cxn ang="T141">
                    <a:pos x="T42" y="T43"/>
                  </a:cxn>
                  <a:cxn ang="T142">
                    <a:pos x="T44" y="T45"/>
                  </a:cxn>
                  <a:cxn ang="T143">
                    <a:pos x="T46" y="T47"/>
                  </a:cxn>
                  <a:cxn ang="T144">
                    <a:pos x="T48" y="T49"/>
                  </a:cxn>
                  <a:cxn ang="T145">
                    <a:pos x="T50" y="T51"/>
                  </a:cxn>
                  <a:cxn ang="T146">
                    <a:pos x="T52" y="T53"/>
                  </a:cxn>
                  <a:cxn ang="T147">
                    <a:pos x="T54" y="T55"/>
                  </a:cxn>
                  <a:cxn ang="T148">
                    <a:pos x="T56" y="T57"/>
                  </a:cxn>
                  <a:cxn ang="T149">
                    <a:pos x="T58" y="T59"/>
                  </a:cxn>
                  <a:cxn ang="T150">
                    <a:pos x="T60" y="T61"/>
                  </a:cxn>
                  <a:cxn ang="T151">
                    <a:pos x="T62" y="T63"/>
                  </a:cxn>
                  <a:cxn ang="T152">
                    <a:pos x="T64" y="T65"/>
                  </a:cxn>
                  <a:cxn ang="T153">
                    <a:pos x="T66" y="T67"/>
                  </a:cxn>
                  <a:cxn ang="T154">
                    <a:pos x="T68" y="T69"/>
                  </a:cxn>
                  <a:cxn ang="T155">
                    <a:pos x="T70" y="T71"/>
                  </a:cxn>
                  <a:cxn ang="T156">
                    <a:pos x="T72" y="T73"/>
                  </a:cxn>
                  <a:cxn ang="T157">
                    <a:pos x="T74" y="T75"/>
                  </a:cxn>
                  <a:cxn ang="T158">
                    <a:pos x="T76" y="T77"/>
                  </a:cxn>
                  <a:cxn ang="T159">
                    <a:pos x="T78" y="T79"/>
                  </a:cxn>
                  <a:cxn ang="T160">
                    <a:pos x="T80" y="T81"/>
                  </a:cxn>
                  <a:cxn ang="T161">
                    <a:pos x="T82" y="T83"/>
                  </a:cxn>
                  <a:cxn ang="T162">
                    <a:pos x="T84" y="T85"/>
                  </a:cxn>
                  <a:cxn ang="T163">
                    <a:pos x="T86" y="T87"/>
                  </a:cxn>
                  <a:cxn ang="T164">
                    <a:pos x="T88" y="T89"/>
                  </a:cxn>
                  <a:cxn ang="T165">
                    <a:pos x="T90" y="T91"/>
                  </a:cxn>
                  <a:cxn ang="T166">
                    <a:pos x="T92" y="T93"/>
                  </a:cxn>
                  <a:cxn ang="T167">
                    <a:pos x="T94" y="T95"/>
                  </a:cxn>
                  <a:cxn ang="T168">
                    <a:pos x="T96" y="T97"/>
                  </a:cxn>
                  <a:cxn ang="T169">
                    <a:pos x="T98" y="T99"/>
                  </a:cxn>
                  <a:cxn ang="T170">
                    <a:pos x="T100" y="T101"/>
                  </a:cxn>
                  <a:cxn ang="T171">
                    <a:pos x="T102" y="T103"/>
                  </a:cxn>
                  <a:cxn ang="T172">
                    <a:pos x="T104" y="T105"/>
                  </a:cxn>
                  <a:cxn ang="T173">
                    <a:pos x="T106" y="T107"/>
                  </a:cxn>
                  <a:cxn ang="T174">
                    <a:pos x="T108" y="T109"/>
                  </a:cxn>
                  <a:cxn ang="T175">
                    <a:pos x="T110" y="T111"/>
                  </a:cxn>
                  <a:cxn ang="T176">
                    <a:pos x="T112" y="T113"/>
                  </a:cxn>
                  <a:cxn ang="T177">
                    <a:pos x="T114" y="T115"/>
                  </a:cxn>
                  <a:cxn ang="T178">
                    <a:pos x="T116" y="T117"/>
                  </a:cxn>
                  <a:cxn ang="T179">
                    <a:pos x="T118" y="T119"/>
                  </a:cxn>
                </a:cxnLst>
                <a:rect l="T180" t="T181" r="T182" b="T183"/>
                <a:pathLst>
                  <a:path w="2342" h="2198">
                    <a:moveTo>
                      <a:pt x="1264" y="2198"/>
                    </a:moveTo>
                    <a:lnTo>
                      <a:pt x="1354" y="2130"/>
                    </a:lnTo>
                    <a:lnTo>
                      <a:pt x="1443" y="2061"/>
                    </a:lnTo>
                    <a:lnTo>
                      <a:pt x="1533" y="1993"/>
                    </a:lnTo>
                    <a:lnTo>
                      <a:pt x="1623" y="1924"/>
                    </a:lnTo>
                    <a:lnTo>
                      <a:pt x="1713" y="1856"/>
                    </a:lnTo>
                    <a:lnTo>
                      <a:pt x="1803" y="1788"/>
                    </a:lnTo>
                    <a:lnTo>
                      <a:pt x="1893" y="1719"/>
                    </a:lnTo>
                    <a:lnTo>
                      <a:pt x="1983" y="1651"/>
                    </a:lnTo>
                    <a:lnTo>
                      <a:pt x="2073" y="1583"/>
                    </a:lnTo>
                    <a:lnTo>
                      <a:pt x="2163" y="1514"/>
                    </a:lnTo>
                    <a:lnTo>
                      <a:pt x="2252" y="1446"/>
                    </a:lnTo>
                    <a:lnTo>
                      <a:pt x="2342" y="1378"/>
                    </a:lnTo>
                    <a:lnTo>
                      <a:pt x="2312" y="1338"/>
                    </a:lnTo>
                    <a:lnTo>
                      <a:pt x="2282" y="1300"/>
                    </a:lnTo>
                    <a:lnTo>
                      <a:pt x="2250" y="1261"/>
                    </a:lnTo>
                    <a:lnTo>
                      <a:pt x="2219" y="1223"/>
                    </a:lnTo>
                    <a:lnTo>
                      <a:pt x="2187" y="1185"/>
                    </a:lnTo>
                    <a:lnTo>
                      <a:pt x="2154" y="1148"/>
                    </a:lnTo>
                    <a:lnTo>
                      <a:pt x="2121" y="1111"/>
                    </a:lnTo>
                    <a:lnTo>
                      <a:pt x="2088" y="1075"/>
                    </a:lnTo>
                    <a:lnTo>
                      <a:pt x="2054" y="1038"/>
                    </a:lnTo>
                    <a:lnTo>
                      <a:pt x="2019" y="1003"/>
                    </a:lnTo>
                    <a:lnTo>
                      <a:pt x="1985" y="967"/>
                    </a:lnTo>
                    <a:lnTo>
                      <a:pt x="1949" y="933"/>
                    </a:lnTo>
                    <a:lnTo>
                      <a:pt x="1914" y="898"/>
                    </a:lnTo>
                    <a:lnTo>
                      <a:pt x="1878" y="864"/>
                    </a:lnTo>
                    <a:lnTo>
                      <a:pt x="1841" y="831"/>
                    </a:lnTo>
                    <a:lnTo>
                      <a:pt x="1805" y="797"/>
                    </a:lnTo>
                    <a:lnTo>
                      <a:pt x="1767" y="765"/>
                    </a:lnTo>
                    <a:lnTo>
                      <a:pt x="1730" y="733"/>
                    </a:lnTo>
                    <a:lnTo>
                      <a:pt x="1692" y="701"/>
                    </a:lnTo>
                    <a:lnTo>
                      <a:pt x="1653" y="670"/>
                    </a:lnTo>
                    <a:lnTo>
                      <a:pt x="1614" y="639"/>
                    </a:lnTo>
                    <a:lnTo>
                      <a:pt x="1575" y="609"/>
                    </a:lnTo>
                    <a:lnTo>
                      <a:pt x="1536" y="579"/>
                    </a:lnTo>
                    <a:lnTo>
                      <a:pt x="1496" y="549"/>
                    </a:lnTo>
                    <a:lnTo>
                      <a:pt x="1456" y="521"/>
                    </a:lnTo>
                    <a:lnTo>
                      <a:pt x="1415" y="492"/>
                    </a:lnTo>
                    <a:lnTo>
                      <a:pt x="1374" y="464"/>
                    </a:lnTo>
                    <a:lnTo>
                      <a:pt x="1333" y="437"/>
                    </a:lnTo>
                    <a:lnTo>
                      <a:pt x="1291" y="410"/>
                    </a:lnTo>
                    <a:lnTo>
                      <a:pt x="1249" y="384"/>
                    </a:lnTo>
                    <a:lnTo>
                      <a:pt x="1207" y="358"/>
                    </a:lnTo>
                    <a:lnTo>
                      <a:pt x="1165" y="333"/>
                    </a:lnTo>
                    <a:lnTo>
                      <a:pt x="1122" y="308"/>
                    </a:lnTo>
                    <a:lnTo>
                      <a:pt x="1079" y="283"/>
                    </a:lnTo>
                    <a:lnTo>
                      <a:pt x="1035" y="260"/>
                    </a:lnTo>
                    <a:lnTo>
                      <a:pt x="991" y="236"/>
                    </a:lnTo>
                    <a:lnTo>
                      <a:pt x="947" y="214"/>
                    </a:lnTo>
                    <a:lnTo>
                      <a:pt x="903" y="192"/>
                    </a:lnTo>
                    <a:lnTo>
                      <a:pt x="858" y="170"/>
                    </a:lnTo>
                    <a:lnTo>
                      <a:pt x="813" y="149"/>
                    </a:lnTo>
                    <a:lnTo>
                      <a:pt x="768" y="128"/>
                    </a:lnTo>
                    <a:lnTo>
                      <a:pt x="723" y="108"/>
                    </a:lnTo>
                    <a:lnTo>
                      <a:pt x="678" y="89"/>
                    </a:lnTo>
                    <a:lnTo>
                      <a:pt x="632" y="70"/>
                    </a:lnTo>
                    <a:lnTo>
                      <a:pt x="586" y="52"/>
                    </a:lnTo>
                    <a:lnTo>
                      <a:pt x="540" y="34"/>
                    </a:lnTo>
                    <a:lnTo>
                      <a:pt x="493" y="17"/>
                    </a:lnTo>
                    <a:lnTo>
                      <a:pt x="447" y="0"/>
                    </a:lnTo>
                    <a:lnTo>
                      <a:pt x="409" y="107"/>
                    </a:lnTo>
                    <a:lnTo>
                      <a:pt x="372" y="213"/>
                    </a:lnTo>
                    <a:lnTo>
                      <a:pt x="335" y="320"/>
                    </a:lnTo>
                    <a:lnTo>
                      <a:pt x="298" y="427"/>
                    </a:lnTo>
                    <a:lnTo>
                      <a:pt x="260" y="533"/>
                    </a:lnTo>
                    <a:lnTo>
                      <a:pt x="223" y="640"/>
                    </a:lnTo>
                    <a:lnTo>
                      <a:pt x="186" y="747"/>
                    </a:lnTo>
                    <a:lnTo>
                      <a:pt x="149" y="853"/>
                    </a:lnTo>
                    <a:lnTo>
                      <a:pt x="111" y="960"/>
                    </a:lnTo>
                    <a:lnTo>
                      <a:pt x="74" y="1066"/>
                    </a:lnTo>
                    <a:lnTo>
                      <a:pt x="37" y="1173"/>
                    </a:lnTo>
                    <a:lnTo>
                      <a:pt x="0" y="1280"/>
                    </a:lnTo>
                    <a:lnTo>
                      <a:pt x="31" y="1291"/>
                    </a:lnTo>
                    <a:lnTo>
                      <a:pt x="62" y="1302"/>
                    </a:lnTo>
                    <a:lnTo>
                      <a:pt x="93" y="1314"/>
                    </a:lnTo>
                    <a:lnTo>
                      <a:pt x="123" y="1326"/>
                    </a:lnTo>
                    <a:lnTo>
                      <a:pt x="154" y="1339"/>
                    </a:lnTo>
                    <a:lnTo>
                      <a:pt x="184" y="1352"/>
                    </a:lnTo>
                    <a:lnTo>
                      <a:pt x="214" y="1365"/>
                    </a:lnTo>
                    <a:lnTo>
                      <a:pt x="244" y="1379"/>
                    </a:lnTo>
                    <a:lnTo>
                      <a:pt x="274" y="1393"/>
                    </a:lnTo>
                    <a:lnTo>
                      <a:pt x="304" y="1407"/>
                    </a:lnTo>
                    <a:lnTo>
                      <a:pt x="334" y="1422"/>
                    </a:lnTo>
                    <a:lnTo>
                      <a:pt x="363" y="1437"/>
                    </a:lnTo>
                    <a:lnTo>
                      <a:pt x="392" y="1453"/>
                    </a:lnTo>
                    <a:lnTo>
                      <a:pt x="421" y="1468"/>
                    </a:lnTo>
                    <a:lnTo>
                      <a:pt x="450" y="1485"/>
                    </a:lnTo>
                    <a:lnTo>
                      <a:pt x="478" y="1501"/>
                    </a:lnTo>
                    <a:lnTo>
                      <a:pt x="507" y="1518"/>
                    </a:lnTo>
                    <a:lnTo>
                      <a:pt x="535" y="1535"/>
                    </a:lnTo>
                    <a:lnTo>
                      <a:pt x="563" y="1553"/>
                    </a:lnTo>
                    <a:lnTo>
                      <a:pt x="591" y="1571"/>
                    </a:lnTo>
                    <a:lnTo>
                      <a:pt x="618" y="1589"/>
                    </a:lnTo>
                    <a:lnTo>
                      <a:pt x="645" y="1608"/>
                    </a:lnTo>
                    <a:lnTo>
                      <a:pt x="672" y="1626"/>
                    </a:lnTo>
                    <a:lnTo>
                      <a:pt x="699" y="1646"/>
                    </a:lnTo>
                    <a:lnTo>
                      <a:pt x="726" y="1665"/>
                    </a:lnTo>
                    <a:lnTo>
                      <a:pt x="752" y="1685"/>
                    </a:lnTo>
                    <a:lnTo>
                      <a:pt x="778" y="1705"/>
                    </a:lnTo>
                    <a:lnTo>
                      <a:pt x="804" y="1726"/>
                    </a:lnTo>
                    <a:lnTo>
                      <a:pt x="830" y="1747"/>
                    </a:lnTo>
                    <a:lnTo>
                      <a:pt x="855" y="1768"/>
                    </a:lnTo>
                    <a:lnTo>
                      <a:pt x="880" y="1789"/>
                    </a:lnTo>
                    <a:lnTo>
                      <a:pt x="905" y="1811"/>
                    </a:lnTo>
                    <a:lnTo>
                      <a:pt x="930" y="1833"/>
                    </a:lnTo>
                    <a:lnTo>
                      <a:pt x="954" y="1856"/>
                    </a:lnTo>
                    <a:lnTo>
                      <a:pt x="978" y="1878"/>
                    </a:lnTo>
                    <a:lnTo>
                      <a:pt x="1002" y="1901"/>
                    </a:lnTo>
                    <a:lnTo>
                      <a:pt x="1025" y="1924"/>
                    </a:lnTo>
                    <a:lnTo>
                      <a:pt x="1048" y="1948"/>
                    </a:lnTo>
                    <a:lnTo>
                      <a:pt x="1071" y="1972"/>
                    </a:lnTo>
                    <a:lnTo>
                      <a:pt x="1094" y="1996"/>
                    </a:lnTo>
                    <a:lnTo>
                      <a:pt x="1116" y="2020"/>
                    </a:lnTo>
                    <a:lnTo>
                      <a:pt x="1138" y="2045"/>
                    </a:lnTo>
                    <a:lnTo>
                      <a:pt x="1160" y="2070"/>
                    </a:lnTo>
                    <a:lnTo>
                      <a:pt x="1181" y="2095"/>
                    </a:lnTo>
                    <a:lnTo>
                      <a:pt x="1202" y="2120"/>
                    </a:lnTo>
                    <a:lnTo>
                      <a:pt x="1223" y="2146"/>
                    </a:lnTo>
                    <a:lnTo>
                      <a:pt x="1244" y="2172"/>
                    </a:lnTo>
                    <a:lnTo>
                      <a:pt x="1264" y="2198"/>
                    </a:lnTo>
                  </a:path>
                </a:pathLst>
              </a:custGeom>
              <a:solidFill>
                <a:srgbClr val="FF6565"/>
              </a:solidFill>
              <a:ln w="25400">
                <a:solidFill>
                  <a:srgbClr val="262626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33" name="Dial Panel #3"/>
              <xdr:cNvSpPr>
                <a:spLocks/>
              </xdr:cNvSpPr>
            </xdr:nvSpPr>
            <xdr:spPr bwMode="auto">
              <a:xfrm>
                <a:off x="1495146" y="1155645"/>
                <a:ext cx="1054728" cy="663196"/>
              </a:xfrm>
              <a:custGeom>
                <a:avLst/>
                <a:gdLst>
                  <a:gd name="T0" fmla="*/ 2147483647 w 2344"/>
                  <a:gd name="T1" fmla="*/ 2147483647 h 1470"/>
                  <a:gd name="T2" fmla="*/ 2147483647 w 2344"/>
                  <a:gd name="T3" fmla="*/ 2147483647 h 1470"/>
                  <a:gd name="T4" fmla="*/ 2147483647 w 2344"/>
                  <a:gd name="T5" fmla="*/ 2147483647 h 1470"/>
                  <a:gd name="T6" fmla="*/ 2147483647 w 2344"/>
                  <a:gd name="T7" fmla="*/ 2147483647 h 1470"/>
                  <a:gd name="T8" fmla="*/ 2147483647 w 2344"/>
                  <a:gd name="T9" fmla="*/ 2147483647 h 1470"/>
                  <a:gd name="T10" fmla="*/ 2147483647 w 2344"/>
                  <a:gd name="T11" fmla="*/ 2147483647 h 1470"/>
                  <a:gd name="T12" fmla="*/ 2147483647 w 2344"/>
                  <a:gd name="T13" fmla="*/ 2147483647 h 1470"/>
                  <a:gd name="T14" fmla="*/ 2147483647 w 2344"/>
                  <a:gd name="T15" fmla="*/ 2147483647 h 1470"/>
                  <a:gd name="T16" fmla="*/ 2147483647 w 2344"/>
                  <a:gd name="T17" fmla="*/ 2147483647 h 1470"/>
                  <a:gd name="T18" fmla="*/ 2147483647 w 2344"/>
                  <a:gd name="T19" fmla="*/ 2147483647 h 1470"/>
                  <a:gd name="T20" fmla="*/ 2147483647 w 2344"/>
                  <a:gd name="T21" fmla="*/ 2147483647 h 1470"/>
                  <a:gd name="T22" fmla="*/ 2147483647 w 2344"/>
                  <a:gd name="T23" fmla="*/ 2147483647 h 1470"/>
                  <a:gd name="T24" fmla="*/ 2147483647 w 2344"/>
                  <a:gd name="T25" fmla="*/ 2147483647 h 1470"/>
                  <a:gd name="T26" fmla="*/ 2147483647 w 2344"/>
                  <a:gd name="T27" fmla="*/ 2147483647 h 1470"/>
                  <a:gd name="T28" fmla="*/ 2147483647 w 2344"/>
                  <a:gd name="T29" fmla="*/ 2147483647 h 1470"/>
                  <a:gd name="T30" fmla="*/ 2147483647 w 2344"/>
                  <a:gd name="T31" fmla="*/ 2147483647 h 1470"/>
                  <a:gd name="T32" fmla="*/ 2147483647 w 2344"/>
                  <a:gd name="T33" fmla="*/ 2147483647 h 1470"/>
                  <a:gd name="T34" fmla="*/ 2147483647 w 2344"/>
                  <a:gd name="T35" fmla="*/ 0 h 1470"/>
                  <a:gd name="T36" fmla="*/ 2147483647 w 2344"/>
                  <a:gd name="T37" fmla="*/ 0 h 1470"/>
                  <a:gd name="T38" fmla="*/ 2147483647 w 2344"/>
                  <a:gd name="T39" fmla="*/ 2147483647 h 1470"/>
                  <a:gd name="T40" fmla="*/ 2147483647 w 2344"/>
                  <a:gd name="T41" fmla="*/ 2147483647 h 1470"/>
                  <a:gd name="T42" fmla="*/ 2147483647 w 2344"/>
                  <a:gd name="T43" fmla="*/ 2147483647 h 1470"/>
                  <a:gd name="T44" fmla="*/ 2147483647 w 2344"/>
                  <a:gd name="T45" fmla="*/ 2147483647 h 1470"/>
                  <a:gd name="T46" fmla="*/ 2147483647 w 2344"/>
                  <a:gd name="T47" fmla="*/ 2147483647 h 1470"/>
                  <a:gd name="T48" fmla="*/ 2147483647 w 2344"/>
                  <a:gd name="T49" fmla="*/ 2147483647 h 1470"/>
                  <a:gd name="T50" fmla="*/ 2147483647 w 2344"/>
                  <a:gd name="T51" fmla="*/ 2147483647 h 1470"/>
                  <a:gd name="T52" fmla="*/ 2147483647 w 2344"/>
                  <a:gd name="T53" fmla="*/ 2147483647 h 1470"/>
                  <a:gd name="T54" fmla="*/ 2147483647 w 2344"/>
                  <a:gd name="T55" fmla="*/ 2147483647 h 1470"/>
                  <a:gd name="T56" fmla="*/ 2147483647 w 2344"/>
                  <a:gd name="T57" fmla="*/ 2147483647 h 1470"/>
                  <a:gd name="T58" fmla="*/ 2147483647 w 2344"/>
                  <a:gd name="T59" fmla="*/ 2147483647 h 1470"/>
                  <a:gd name="T60" fmla="*/ 2147483647 w 2344"/>
                  <a:gd name="T61" fmla="*/ 2147483647 h 1470"/>
                  <a:gd name="T62" fmla="*/ 2147483647 w 2344"/>
                  <a:gd name="T63" fmla="*/ 2147483647 h 1470"/>
                  <a:gd name="T64" fmla="*/ 2147483647 w 2344"/>
                  <a:gd name="T65" fmla="*/ 2147483647 h 1470"/>
                  <a:gd name="T66" fmla="*/ 2147483647 w 2344"/>
                  <a:gd name="T67" fmla="*/ 2147483647 h 1470"/>
                  <a:gd name="T68" fmla="*/ 2147483647 w 2344"/>
                  <a:gd name="T69" fmla="*/ 2147483647 h 1470"/>
                  <a:gd name="T70" fmla="*/ 2147483647 w 2344"/>
                  <a:gd name="T71" fmla="*/ 2147483647 h 1470"/>
                  <a:gd name="T72" fmla="*/ 2147483647 w 2344"/>
                  <a:gd name="T73" fmla="*/ 2147483647 h 1470"/>
                  <a:gd name="T74" fmla="*/ 2147483647 w 2344"/>
                  <a:gd name="T75" fmla="*/ 2147483647 h 1470"/>
                  <a:gd name="T76" fmla="*/ 2147483647 w 2344"/>
                  <a:gd name="T77" fmla="*/ 2147483647 h 1470"/>
                  <a:gd name="T78" fmla="*/ 2147483647 w 2344"/>
                  <a:gd name="T79" fmla="*/ 2147483647 h 1470"/>
                  <a:gd name="T80" fmla="*/ 2147483647 w 2344"/>
                  <a:gd name="T81" fmla="*/ 2147483647 h 1470"/>
                  <a:gd name="T82" fmla="*/ 2147483647 w 2344"/>
                  <a:gd name="T83" fmla="*/ 2147483647 h 1470"/>
                  <a:gd name="T84" fmla="*/ 2147483647 w 2344"/>
                  <a:gd name="T85" fmla="*/ 2147483647 h 1470"/>
                  <a:gd name="T86" fmla="*/ 2147483647 w 2344"/>
                  <a:gd name="T87" fmla="*/ 2147483647 h 1470"/>
                  <a:gd name="T88" fmla="*/ 2147483647 w 2344"/>
                  <a:gd name="T89" fmla="*/ 2147483647 h 1470"/>
                  <a:gd name="T90" fmla="*/ 2147483647 w 2344"/>
                  <a:gd name="T91" fmla="*/ 2147483647 h 1470"/>
                  <a:gd name="T92" fmla="*/ 2147483647 w 2344"/>
                  <a:gd name="T93" fmla="*/ 2147483647 h 1470"/>
                  <a:gd name="T94" fmla="*/ 2147483647 w 2344"/>
                  <a:gd name="T95" fmla="*/ 2147483647 h 1470"/>
                  <a:gd name="T96" fmla="*/ 2147483647 w 2344"/>
                  <a:gd name="T97" fmla="*/ 2147483647 h 1470"/>
                  <a:gd name="T98" fmla="*/ 2147483647 w 2344"/>
                  <a:gd name="T99" fmla="*/ 2147483647 h 1470"/>
                  <a:gd name="T100" fmla="*/ 2147483647 w 2344"/>
                  <a:gd name="T101" fmla="*/ 2147483647 h 1470"/>
                  <a:gd name="T102" fmla="*/ 2147483647 w 2344"/>
                  <a:gd name="T103" fmla="*/ 2147483647 h 1470"/>
                  <a:gd name="T104" fmla="*/ 2147483647 w 2344"/>
                  <a:gd name="T105" fmla="*/ 2147483647 h 1470"/>
                  <a:gd name="T106" fmla="*/ 2147483647 w 2344"/>
                  <a:gd name="T107" fmla="*/ 2147483647 h 1470"/>
                  <a:gd name="T108" fmla="*/ 2147483647 w 2344"/>
                  <a:gd name="T109" fmla="*/ 2147483647 h 1470"/>
                  <a:gd name="T110" fmla="*/ 2147483647 w 2344"/>
                  <a:gd name="T111" fmla="*/ 2147483647 h 1470"/>
                  <a:gd name="T112" fmla="*/ 2147483647 w 2344"/>
                  <a:gd name="T113" fmla="*/ 2147483647 h 1470"/>
                  <a:gd name="T114" fmla="*/ 2147483647 w 2344"/>
                  <a:gd name="T115" fmla="*/ 2147483647 h 1470"/>
                  <a:gd name="T116" fmla="*/ 2147483647 w 2344"/>
                  <a:gd name="T117" fmla="*/ 2147483647 h 1470"/>
                  <a:gd name="T118" fmla="*/ 2147483647 w 2344"/>
                  <a:gd name="T119" fmla="*/ 2147483647 h 1470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w 2344"/>
                  <a:gd name="T181" fmla="*/ 0 h 1470"/>
                  <a:gd name="T182" fmla="*/ 2344 w 2344"/>
                  <a:gd name="T183" fmla="*/ 1470 h 1470"/>
                </a:gdLst>
                <a:ahLst/>
                <a:cxnLst>
                  <a:cxn ang="T120">
                    <a:pos x="T0" y="T1"/>
                  </a:cxn>
                  <a:cxn ang="T121">
                    <a:pos x="T2" y="T3"/>
                  </a:cxn>
                  <a:cxn ang="T122">
                    <a:pos x="T4" y="T5"/>
                  </a:cxn>
                  <a:cxn ang="T123">
                    <a:pos x="T6" y="T7"/>
                  </a:cxn>
                  <a:cxn ang="T124">
                    <a:pos x="T8" y="T9"/>
                  </a:cxn>
                  <a:cxn ang="T125">
                    <a:pos x="T10" y="T11"/>
                  </a:cxn>
                  <a:cxn ang="T126">
                    <a:pos x="T12" y="T13"/>
                  </a:cxn>
                  <a:cxn ang="T127">
                    <a:pos x="T14" y="T15"/>
                  </a:cxn>
                  <a:cxn ang="T128">
                    <a:pos x="T16" y="T17"/>
                  </a:cxn>
                  <a:cxn ang="T129">
                    <a:pos x="T18" y="T19"/>
                  </a:cxn>
                  <a:cxn ang="T130">
                    <a:pos x="T20" y="T21"/>
                  </a:cxn>
                  <a:cxn ang="T131">
                    <a:pos x="T22" y="T23"/>
                  </a:cxn>
                  <a:cxn ang="T132">
                    <a:pos x="T24" y="T25"/>
                  </a:cxn>
                  <a:cxn ang="T133">
                    <a:pos x="T26" y="T27"/>
                  </a:cxn>
                  <a:cxn ang="T134">
                    <a:pos x="T28" y="T29"/>
                  </a:cxn>
                  <a:cxn ang="T135">
                    <a:pos x="T30" y="T31"/>
                  </a:cxn>
                  <a:cxn ang="T136">
                    <a:pos x="T32" y="T33"/>
                  </a:cxn>
                  <a:cxn ang="T137">
                    <a:pos x="T34" y="T35"/>
                  </a:cxn>
                  <a:cxn ang="T138">
                    <a:pos x="T36" y="T37"/>
                  </a:cxn>
                  <a:cxn ang="T139">
                    <a:pos x="T38" y="T39"/>
                  </a:cxn>
                  <a:cxn ang="T140">
                    <a:pos x="T40" y="T41"/>
                  </a:cxn>
                  <a:cxn ang="T141">
                    <a:pos x="T42" y="T43"/>
                  </a:cxn>
                  <a:cxn ang="T142">
                    <a:pos x="T44" y="T45"/>
                  </a:cxn>
                  <a:cxn ang="T143">
                    <a:pos x="T46" y="T47"/>
                  </a:cxn>
                  <a:cxn ang="T144">
                    <a:pos x="T48" y="T49"/>
                  </a:cxn>
                  <a:cxn ang="T145">
                    <a:pos x="T50" y="T51"/>
                  </a:cxn>
                  <a:cxn ang="T146">
                    <a:pos x="T52" y="T53"/>
                  </a:cxn>
                  <a:cxn ang="T147">
                    <a:pos x="T54" y="T55"/>
                  </a:cxn>
                  <a:cxn ang="T148">
                    <a:pos x="T56" y="T57"/>
                  </a:cxn>
                  <a:cxn ang="T149">
                    <a:pos x="T58" y="T59"/>
                  </a:cxn>
                  <a:cxn ang="T150">
                    <a:pos x="T60" y="T61"/>
                  </a:cxn>
                  <a:cxn ang="T151">
                    <a:pos x="T62" y="T63"/>
                  </a:cxn>
                  <a:cxn ang="T152">
                    <a:pos x="T64" y="T65"/>
                  </a:cxn>
                  <a:cxn ang="T153">
                    <a:pos x="T66" y="T67"/>
                  </a:cxn>
                  <a:cxn ang="T154">
                    <a:pos x="T68" y="T69"/>
                  </a:cxn>
                  <a:cxn ang="T155">
                    <a:pos x="T70" y="T71"/>
                  </a:cxn>
                  <a:cxn ang="T156">
                    <a:pos x="T72" y="T73"/>
                  </a:cxn>
                  <a:cxn ang="T157">
                    <a:pos x="T74" y="T75"/>
                  </a:cxn>
                  <a:cxn ang="T158">
                    <a:pos x="T76" y="T77"/>
                  </a:cxn>
                  <a:cxn ang="T159">
                    <a:pos x="T78" y="T79"/>
                  </a:cxn>
                  <a:cxn ang="T160">
                    <a:pos x="T80" y="T81"/>
                  </a:cxn>
                  <a:cxn ang="T161">
                    <a:pos x="T82" y="T83"/>
                  </a:cxn>
                  <a:cxn ang="T162">
                    <a:pos x="T84" y="T85"/>
                  </a:cxn>
                  <a:cxn ang="T163">
                    <a:pos x="T86" y="T87"/>
                  </a:cxn>
                  <a:cxn ang="T164">
                    <a:pos x="T88" y="T89"/>
                  </a:cxn>
                  <a:cxn ang="T165">
                    <a:pos x="T90" y="T91"/>
                  </a:cxn>
                  <a:cxn ang="T166">
                    <a:pos x="T92" y="T93"/>
                  </a:cxn>
                  <a:cxn ang="T167">
                    <a:pos x="T94" y="T95"/>
                  </a:cxn>
                  <a:cxn ang="T168">
                    <a:pos x="T96" y="T97"/>
                  </a:cxn>
                  <a:cxn ang="T169">
                    <a:pos x="T98" y="T99"/>
                  </a:cxn>
                  <a:cxn ang="T170">
                    <a:pos x="T100" y="T101"/>
                  </a:cxn>
                  <a:cxn ang="T171">
                    <a:pos x="T102" y="T103"/>
                  </a:cxn>
                  <a:cxn ang="T172">
                    <a:pos x="T104" y="T105"/>
                  </a:cxn>
                  <a:cxn ang="T173">
                    <a:pos x="T106" y="T107"/>
                  </a:cxn>
                  <a:cxn ang="T174">
                    <a:pos x="T108" y="T109"/>
                  </a:cxn>
                  <a:cxn ang="T175">
                    <a:pos x="T110" y="T111"/>
                  </a:cxn>
                  <a:cxn ang="T176">
                    <a:pos x="T112" y="T113"/>
                  </a:cxn>
                  <a:cxn ang="T177">
                    <a:pos x="T114" y="T115"/>
                  </a:cxn>
                  <a:cxn ang="T178">
                    <a:pos x="T116" y="T117"/>
                  </a:cxn>
                  <a:cxn ang="T179">
                    <a:pos x="T118" y="T119"/>
                  </a:cxn>
                </a:cxnLst>
                <a:rect l="T180" t="T181" r="T182" b="T183"/>
                <a:pathLst>
                  <a:path w="2344" h="1470">
                    <a:moveTo>
                      <a:pt x="1953" y="1470"/>
                    </a:moveTo>
                    <a:lnTo>
                      <a:pt x="1986" y="1362"/>
                    </a:lnTo>
                    <a:lnTo>
                      <a:pt x="2018" y="1254"/>
                    </a:lnTo>
                    <a:lnTo>
                      <a:pt x="2051" y="1146"/>
                    </a:lnTo>
                    <a:lnTo>
                      <a:pt x="2083" y="1038"/>
                    </a:lnTo>
                    <a:lnTo>
                      <a:pt x="2116" y="929"/>
                    </a:lnTo>
                    <a:lnTo>
                      <a:pt x="2149" y="821"/>
                    </a:lnTo>
                    <a:lnTo>
                      <a:pt x="2181" y="713"/>
                    </a:lnTo>
                    <a:lnTo>
                      <a:pt x="2214" y="605"/>
                    </a:lnTo>
                    <a:lnTo>
                      <a:pt x="2246" y="497"/>
                    </a:lnTo>
                    <a:lnTo>
                      <a:pt x="2279" y="389"/>
                    </a:lnTo>
                    <a:lnTo>
                      <a:pt x="2311" y="281"/>
                    </a:lnTo>
                    <a:lnTo>
                      <a:pt x="2344" y="172"/>
                    </a:lnTo>
                    <a:lnTo>
                      <a:pt x="2296" y="158"/>
                    </a:lnTo>
                    <a:lnTo>
                      <a:pt x="2249" y="145"/>
                    </a:lnTo>
                    <a:lnTo>
                      <a:pt x="2201" y="132"/>
                    </a:lnTo>
                    <a:lnTo>
                      <a:pt x="2153" y="120"/>
                    </a:lnTo>
                    <a:lnTo>
                      <a:pt x="2105" y="108"/>
                    </a:lnTo>
                    <a:lnTo>
                      <a:pt x="2057" y="97"/>
                    </a:lnTo>
                    <a:lnTo>
                      <a:pt x="2008" y="87"/>
                    </a:lnTo>
                    <a:lnTo>
                      <a:pt x="1960" y="77"/>
                    </a:lnTo>
                    <a:lnTo>
                      <a:pt x="1911" y="68"/>
                    </a:lnTo>
                    <a:lnTo>
                      <a:pt x="1862" y="59"/>
                    </a:lnTo>
                    <a:lnTo>
                      <a:pt x="1813" y="51"/>
                    </a:lnTo>
                    <a:lnTo>
                      <a:pt x="1764" y="43"/>
                    </a:lnTo>
                    <a:lnTo>
                      <a:pt x="1715" y="36"/>
                    </a:lnTo>
                    <a:lnTo>
                      <a:pt x="1666" y="30"/>
                    </a:lnTo>
                    <a:lnTo>
                      <a:pt x="1617" y="24"/>
                    </a:lnTo>
                    <a:lnTo>
                      <a:pt x="1568" y="19"/>
                    </a:lnTo>
                    <a:lnTo>
                      <a:pt x="1518" y="15"/>
                    </a:lnTo>
                    <a:lnTo>
                      <a:pt x="1469" y="11"/>
                    </a:lnTo>
                    <a:lnTo>
                      <a:pt x="1420" y="7"/>
                    </a:lnTo>
                    <a:lnTo>
                      <a:pt x="1370" y="5"/>
                    </a:lnTo>
                    <a:lnTo>
                      <a:pt x="1321" y="3"/>
                    </a:lnTo>
                    <a:lnTo>
                      <a:pt x="1271" y="1"/>
                    </a:lnTo>
                    <a:lnTo>
                      <a:pt x="1222" y="0"/>
                    </a:lnTo>
                    <a:lnTo>
                      <a:pt x="1172" y="0"/>
                    </a:lnTo>
                    <a:lnTo>
                      <a:pt x="1123" y="0"/>
                    </a:lnTo>
                    <a:lnTo>
                      <a:pt x="1073" y="1"/>
                    </a:lnTo>
                    <a:lnTo>
                      <a:pt x="1024" y="3"/>
                    </a:lnTo>
                    <a:lnTo>
                      <a:pt x="974" y="5"/>
                    </a:lnTo>
                    <a:lnTo>
                      <a:pt x="925" y="7"/>
                    </a:lnTo>
                    <a:lnTo>
                      <a:pt x="875" y="11"/>
                    </a:lnTo>
                    <a:lnTo>
                      <a:pt x="826" y="15"/>
                    </a:lnTo>
                    <a:lnTo>
                      <a:pt x="777" y="19"/>
                    </a:lnTo>
                    <a:lnTo>
                      <a:pt x="727" y="24"/>
                    </a:lnTo>
                    <a:lnTo>
                      <a:pt x="678" y="30"/>
                    </a:lnTo>
                    <a:lnTo>
                      <a:pt x="629" y="36"/>
                    </a:lnTo>
                    <a:lnTo>
                      <a:pt x="580" y="43"/>
                    </a:lnTo>
                    <a:lnTo>
                      <a:pt x="531" y="51"/>
                    </a:lnTo>
                    <a:lnTo>
                      <a:pt x="482" y="59"/>
                    </a:lnTo>
                    <a:lnTo>
                      <a:pt x="433" y="68"/>
                    </a:lnTo>
                    <a:lnTo>
                      <a:pt x="385" y="77"/>
                    </a:lnTo>
                    <a:lnTo>
                      <a:pt x="336" y="87"/>
                    </a:lnTo>
                    <a:lnTo>
                      <a:pt x="288" y="97"/>
                    </a:lnTo>
                    <a:lnTo>
                      <a:pt x="239" y="108"/>
                    </a:lnTo>
                    <a:lnTo>
                      <a:pt x="191" y="120"/>
                    </a:lnTo>
                    <a:lnTo>
                      <a:pt x="143" y="132"/>
                    </a:lnTo>
                    <a:lnTo>
                      <a:pt x="96" y="145"/>
                    </a:lnTo>
                    <a:lnTo>
                      <a:pt x="48" y="158"/>
                    </a:lnTo>
                    <a:lnTo>
                      <a:pt x="0" y="172"/>
                    </a:lnTo>
                    <a:lnTo>
                      <a:pt x="33" y="281"/>
                    </a:lnTo>
                    <a:lnTo>
                      <a:pt x="66" y="389"/>
                    </a:lnTo>
                    <a:lnTo>
                      <a:pt x="98" y="497"/>
                    </a:lnTo>
                    <a:lnTo>
                      <a:pt x="131" y="605"/>
                    </a:lnTo>
                    <a:lnTo>
                      <a:pt x="163" y="713"/>
                    </a:lnTo>
                    <a:lnTo>
                      <a:pt x="196" y="821"/>
                    </a:lnTo>
                    <a:lnTo>
                      <a:pt x="228" y="929"/>
                    </a:lnTo>
                    <a:lnTo>
                      <a:pt x="261" y="1038"/>
                    </a:lnTo>
                    <a:lnTo>
                      <a:pt x="293" y="1146"/>
                    </a:lnTo>
                    <a:lnTo>
                      <a:pt x="326" y="1254"/>
                    </a:lnTo>
                    <a:lnTo>
                      <a:pt x="358" y="1362"/>
                    </a:lnTo>
                    <a:lnTo>
                      <a:pt x="391" y="1470"/>
                    </a:lnTo>
                    <a:lnTo>
                      <a:pt x="423" y="1461"/>
                    </a:lnTo>
                    <a:lnTo>
                      <a:pt x="454" y="1452"/>
                    </a:lnTo>
                    <a:lnTo>
                      <a:pt x="486" y="1443"/>
                    </a:lnTo>
                    <a:lnTo>
                      <a:pt x="518" y="1435"/>
                    </a:lnTo>
                    <a:lnTo>
                      <a:pt x="550" y="1427"/>
                    </a:lnTo>
                    <a:lnTo>
                      <a:pt x="583" y="1420"/>
                    </a:lnTo>
                    <a:lnTo>
                      <a:pt x="615" y="1413"/>
                    </a:lnTo>
                    <a:lnTo>
                      <a:pt x="647" y="1406"/>
                    </a:lnTo>
                    <a:lnTo>
                      <a:pt x="680" y="1400"/>
                    </a:lnTo>
                    <a:lnTo>
                      <a:pt x="712" y="1394"/>
                    </a:lnTo>
                    <a:lnTo>
                      <a:pt x="745" y="1389"/>
                    </a:lnTo>
                    <a:lnTo>
                      <a:pt x="777" y="1384"/>
                    </a:lnTo>
                    <a:lnTo>
                      <a:pt x="810" y="1379"/>
                    </a:lnTo>
                    <a:lnTo>
                      <a:pt x="843" y="1375"/>
                    </a:lnTo>
                    <a:lnTo>
                      <a:pt x="876" y="1371"/>
                    </a:lnTo>
                    <a:lnTo>
                      <a:pt x="909" y="1368"/>
                    </a:lnTo>
                    <a:lnTo>
                      <a:pt x="941" y="1365"/>
                    </a:lnTo>
                    <a:lnTo>
                      <a:pt x="974" y="1362"/>
                    </a:lnTo>
                    <a:lnTo>
                      <a:pt x="1007" y="1360"/>
                    </a:lnTo>
                    <a:lnTo>
                      <a:pt x="1040" y="1358"/>
                    </a:lnTo>
                    <a:lnTo>
                      <a:pt x="1073" y="1357"/>
                    </a:lnTo>
                    <a:lnTo>
                      <a:pt x="1106" y="1356"/>
                    </a:lnTo>
                    <a:lnTo>
                      <a:pt x="1139" y="1355"/>
                    </a:lnTo>
                    <a:lnTo>
                      <a:pt x="1172" y="1355"/>
                    </a:lnTo>
                    <a:lnTo>
                      <a:pt x="1205" y="1355"/>
                    </a:lnTo>
                    <a:lnTo>
                      <a:pt x="1238" y="1356"/>
                    </a:lnTo>
                    <a:lnTo>
                      <a:pt x="1271" y="1357"/>
                    </a:lnTo>
                    <a:lnTo>
                      <a:pt x="1304" y="1358"/>
                    </a:lnTo>
                    <a:lnTo>
                      <a:pt x="1337" y="1360"/>
                    </a:lnTo>
                    <a:lnTo>
                      <a:pt x="1370" y="1362"/>
                    </a:lnTo>
                    <a:lnTo>
                      <a:pt x="1403" y="1365"/>
                    </a:lnTo>
                    <a:lnTo>
                      <a:pt x="1436" y="1368"/>
                    </a:lnTo>
                    <a:lnTo>
                      <a:pt x="1469" y="1371"/>
                    </a:lnTo>
                    <a:lnTo>
                      <a:pt x="1501" y="1375"/>
                    </a:lnTo>
                    <a:lnTo>
                      <a:pt x="1534" y="1379"/>
                    </a:lnTo>
                    <a:lnTo>
                      <a:pt x="1567" y="1384"/>
                    </a:lnTo>
                    <a:lnTo>
                      <a:pt x="1600" y="1389"/>
                    </a:lnTo>
                    <a:lnTo>
                      <a:pt x="1632" y="1394"/>
                    </a:lnTo>
                    <a:lnTo>
                      <a:pt x="1665" y="1400"/>
                    </a:lnTo>
                    <a:lnTo>
                      <a:pt x="1697" y="1406"/>
                    </a:lnTo>
                    <a:lnTo>
                      <a:pt x="1730" y="1413"/>
                    </a:lnTo>
                    <a:lnTo>
                      <a:pt x="1762" y="1420"/>
                    </a:lnTo>
                    <a:lnTo>
                      <a:pt x="1794" y="1427"/>
                    </a:lnTo>
                    <a:lnTo>
                      <a:pt x="1826" y="1435"/>
                    </a:lnTo>
                    <a:lnTo>
                      <a:pt x="1858" y="1443"/>
                    </a:lnTo>
                    <a:lnTo>
                      <a:pt x="1890" y="1452"/>
                    </a:lnTo>
                    <a:lnTo>
                      <a:pt x="1922" y="1461"/>
                    </a:lnTo>
                    <a:lnTo>
                      <a:pt x="1953" y="1470"/>
                    </a:lnTo>
                  </a:path>
                </a:pathLst>
              </a:custGeom>
              <a:solidFill>
                <a:srgbClr val="FAC090"/>
              </a:solidFill>
              <a:ln w="25400">
                <a:solidFill>
                  <a:srgbClr val="262626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34" name="Dial Panel #2"/>
              <xdr:cNvSpPr>
                <a:spLocks/>
              </xdr:cNvSpPr>
            </xdr:nvSpPr>
            <xdr:spPr bwMode="auto">
              <a:xfrm>
                <a:off x="565940" y="1258057"/>
                <a:ext cx="1054698" cy="991636"/>
              </a:xfrm>
              <a:custGeom>
                <a:avLst/>
                <a:gdLst>
                  <a:gd name="T0" fmla="*/ 2147483647 w 2343"/>
                  <a:gd name="T1" fmla="*/ 2147483647 h 2198"/>
                  <a:gd name="T2" fmla="*/ 2147483647 w 2343"/>
                  <a:gd name="T3" fmla="*/ 2147483647 h 2198"/>
                  <a:gd name="T4" fmla="*/ 2147483647 w 2343"/>
                  <a:gd name="T5" fmla="*/ 2147483647 h 2198"/>
                  <a:gd name="T6" fmla="*/ 2147483647 w 2343"/>
                  <a:gd name="T7" fmla="*/ 2147483647 h 2198"/>
                  <a:gd name="T8" fmla="*/ 2147483647 w 2343"/>
                  <a:gd name="T9" fmla="*/ 2147483647 h 2198"/>
                  <a:gd name="T10" fmla="*/ 2147483647 w 2343"/>
                  <a:gd name="T11" fmla="*/ 2147483647 h 2198"/>
                  <a:gd name="T12" fmla="*/ 2147483647 w 2343"/>
                  <a:gd name="T13" fmla="*/ 2147483647 h 2198"/>
                  <a:gd name="T14" fmla="*/ 2147483647 w 2343"/>
                  <a:gd name="T15" fmla="*/ 2147483647 h 2198"/>
                  <a:gd name="T16" fmla="*/ 2147483647 w 2343"/>
                  <a:gd name="T17" fmla="*/ 2147483647 h 2198"/>
                  <a:gd name="T18" fmla="*/ 2147483647 w 2343"/>
                  <a:gd name="T19" fmla="*/ 2147483647 h 2198"/>
                  <a:gd name="T20" fmla="*/ 2147483647 w 2343"/>
                  <a:gd name="T21" fmla="*/ 2147483647 h 2198"/>
                  <a:gd name="T22" fmla="*/ 2147483647 w 2343"/>
                  <a:gd name="T23" fmla="*/ 2147483647 h 2198"/>
                  <a:gd name="T24" fmla="*/ 2147483647 w 2343"/>
                  <a:gd name="T25" fmla="*/ 2147483647 h 2198"/>
                  <a:gd name="T26" fmla="*/ 2147483647 w 2343"/>
                  <a:gd name="T27" fmla="*/ 2147483647 h 2198"/>
                  <a:gd name="T28" fmla="*/ 2147483647 w 2343"/>
                  <a:gd name="T29" fmla="*/ 2147483647 h 2198"/>
                  <a:gd name="T30" fmla="*/ 2147483647 w 2343"/>
                  <a:gd name="T31" fmla="*/ 2147483647 h 2198"/>
                  <a:gd name="T32" fmla="*/ 2147483647 w 2343"/>
                  <a:gd name="T33" fmla="*/ 2147483647 h 2198"/>
                  <a:gd name="T34" fmla="*/ 2147483647 w 2343"/>
                  <a:gd name="T35" fmla="*/ 2147483647 h 2198"/>
                  <a:gd name="T36" fmla="*/ 2147483647 w 2343"/>
                  <a:gd name="T37" fmla="*/ 2147483647 h 2198"/>
                  <a:gd name="T38" fmla="*/ 2147483647 w 2343"/>
                  <a:gd name="T39" fmla="*/ 2147483647 h 2198"/>
                  <a:gd name="T40" fmla="*/ 2147483647 w 2343"/>
                  <a:gd name="T41" fmla="*/ 2147483647 h 2198"/>
                  <a:gd name="T42" fmla="*/ 2147483647 w 2343"/>
                  <a:gd name="T43" fmla="*/ 2147483647 h 2198"/>
                  <a:gd name="T44" fmla="*/ 2147483647 w 2343"/>
                  <a:gd name="T45" fmla="*/ 2147483647 h 2198"/>
                  <a:gd name="T46" fmla="*/ 2147483647 w 2343"/>
                  <a:gd name="T47" fmla="*/ 2147483647 h 2198"/>
                  <a:gd name="T48" fmla="*/ 2147483647 w 2343"/>
                  <a:gd name="T49" fmla="*/ 2147483647 h 2198"/>
                  <a:gd name="T50" fmla="*/ 2147483647 w 2343"/>
                  <a:gd name="T51" fmla="*/ 2147483647 h 2198"/>
                  <a:gd name="T52" fmla="*/ 2147483647 w 2343"/>
                  <a:gd name="T53" fmla="*/ 2147483647 h 2198"/>
                  <a:gd name="T54" fmla="*/ 2147483647 w 2343"/>
                  <a:gd name="T55" fmla="*/ 2147483647 h 2198"/>
                  <a:gd name="T56" fmla="*/ 2147483647 w 2343"/>
                  <a:gd name="T57" fmla="*/ 2147483647 h 2198"/>
                  <a:gd name="T58" fmla="*/ 2147483647 w 2343"/>
                  <a:gd name="T59" fmla="*/ 2147483647 h 2198"/>
                  <a:gd name="T60" fmla="*/ 2147483647 w 2343"/>
                  <a:gd name="T61" fmla="*/ 2147483647 h 2198"/>
                  <a:gd name="T62" fmla="*/ 2147483647 w 2343"/>
                  <a:gd name="T63" fmla="*/ 2147483647 h 2198"/>
                  <a:gd name="T64" fmla="*/ 2147483647 w 2343"/>
                  <a:gd name="T65" fmla="*/ 2147483647 h 2198"/>
                  <a:gd name="T66" fmla="*/ 2147483647 w 2343"/>
                  <a:gd name="T67" fmla="*/ 2147483647 h 2198"/>
                  <a:gd name="T68" fmla="*/ 2147483647 w 2343"/>
                  <a:gd name="T69" fmla="*/ 2147483647 h 2198"/>
                  <a:gd name="T70" fmla="*/ 2147483647 w 2343"/>
                  <a:gd name="T71" fmla="*/ 2147483647 h 2198"/>
                  <a:gd name="T72" fmla="*/ 2147483647 w 2343"/>
                  <a:gd name="T73" fmla="*/ 2147483647 h 2198"/>
                  <a:gd name="T74" fmla="*/ 2147483647 w 2343"/>
                  <a:gd name="T75" fmla="*/ 2147483647 h 2198"/>
                  <a:gd name="T76" fmla="*/ 2147483647 w 2343"/>
                  <a:gd name="T77" fmla="*/ 2147483647 h 2198"/>
                  <a:gd name="T78" fmla="*/ 2147483647 w 2343"/>
                  <a:gd name="T79" fmla="*/ 2147483647 h 2198"/>
                  <a:gd name="T80" fmla="*/ 2147483647 w 2343"/>
                  <a:gd name="T81" fmla="*/ 2147483647 h 2198"/>
                  <a:gd name="T82" fmla="*/ 2147483647 w 2343"/>
                  <a:gd name="T83" fmla="*/ 2147483647 h 2198"/>
                  <a:gd name="T84" fmla="*/ 2147483647 w 2343"/>
                  <a:gd name="T85" fmla="*/ 2147483647 h 2198"/>
                  <a:gd name="T86" fmla="*/ 2147483647 w 2343"/>
                  <a:gd name="T87" fmla="*/ 2147483647 h 2198"/>
                  <a:gd name="T88" fmla="*/ 2147483647 w 2343"/>
                  <a:gd name="T89" fmla="*/ 2147483647 h 2198"/>
                  <a:gd name="T90" fmla="*/ 2147483647 w 2343"/>
                  <a:gd name="T91" fmla="*/ 2147483647 h 2198"/>
                  <a:gd name="T92" fmla="*/ 2147483647 w 2343"/>
                  <a:gd name="T93" fmla="*/ 2147483647 h 2198"/>
                  <a:gd name="T94" fmla="*/ 2147483647 w 2343"/>
                  <a:gd name="T95" fmla="*/ 2147483647 h 2198"/>
                  <a:gd name="T96" fmla="*/ 2147483647 w 2343"/>
                  <a:gd name="T97" fmla="*/ 2147483647 h 2198"/>
                  <a:gd name="T98" fmla="*/ 2147483647 w 2343"/>
                  <a:gd name="T99" fmla="*/ 2147483647 h 2198"/>
                  <a:gd name="T100" fmla="*/ 2147483647 w 2343"/>
                  <a:gd name="T101" fmla="*/ 2147483647 h 2198"/>
                  <a:gd name="T102" fmla="*/ 2147483647 w 2343"/>
                  <a:gd name="T103" fmla="*/ 2147483647 h 2198"/>
                  <a:gd name="T104" fmla="*/ 2147483647 w 2343"/>
                  <a:gd name="T105" fmla="*/ 2147483647 h 2198"/>
                  <a:gd name="T106" fmla="*/ 2147483647 w 2343"/>
                  <a:gd name="T107" fmla="*/ 2147483647 h 2198"/>
                  <a:gd name="T108" fmla="*/ 2147483647 w 2343"/>
                  <a:gd name="T109" fmla="*/ 2147483647 h 2198"/>
                  <a:gd name="T110" fmla="*/ 2147483647 w 2343"/>
                  <a:gd name="T111" fmla="*/ 2147483647 h 2198"/>
                  <a:gd name="T112" fmla="*/ 2147483647 w 2343"/>
                  <a:gd name="T113" fmla="*/ 2147483647 h 2198"/>
                  <a:gd name="T114" fmla="*/ 2147483647 w 2343"/>
                  <a:gd name="T115" fmla="*/ 2147483647 h 2198"/>
                  <a:gd name="T116" fmla="*/ 2147483647 w 2343"/>
                  <a:gd name="T117" fmla="*/ 2147483647 h 2198"/>
                  <a:gd name="T118" fmla="*/ 2147483647 w 2343"/>
                  <a:gd name="T119" fmla="*/ 2147483647 h 2198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w 2343"/>
                  <a:gd name="T181" fmla="*/ 0 h 2198"/>
                  <a:gd name="T182" fmla="*/ 2343 w 2343"/>
                  <a:gd name="T183" fmla="*/ 2198 h 2198"/>
                </a:gdLst>
                <a:ahLst/>
                <a:cxnLst>
                  <a:cxn ang="T120">
                    <a:pos x="T0" y="T1"/>
                  </a:cxn>
                  <a:cxn ang="T121">
                    <a:pos x="T2" y="T3"/>
                  </a:cxn>
                  <a:cxn ang="T122">
                    <a:pos x="T4" y="T5"/>
                  </a:cxn>
                  <a:cxn ang="T123">
                    <a:pos x="T6" y="T7"/>
                  </a:cxn>
                  <a:cxn ang="T124">
                    <a:pos x="T8" y="T9"/>
                  </a:cxn>
                  <a:cxn ang="T125">
                    <a:pos x="T10" y="T11"/>
                  </a:cxn>
                  <a:cxn ang="T126">
                    <a:pos x="T12" y="T13"/>
                  </a:cxn>
                  <a:cxn ang="T127">
                    <a:pos x="T14" y="T15"/>
                  </a:cxn>
                  <a:cxn ang="T128">
                    <a:pos x="T16" y="T17"/>
                  </a:cxn>
                  <a:cxn ang="T129">
                    <a:pos x="T18" y="T19"/>
                  </a:cxn>
                  <a:cxn ang="T130">
                    <a:pos x="T20" y="T21"/>
                  </a:cxn>
                  <a:cxn ang="T131">
                    <a:pos x="T22" y="T23"/>
                  </a:cxn>
                  <a:cxn ang="T132">
                    <a:pos x="T24" y="T25"/>
                  </a:cxn>
                  <a:cxn ang="T133">
                    <a:pos x="T26" y="T27"/>
                  </a:cxn>
                  <a:cxn ang="T134">
                    <a:pos x="T28" y="T29"/>
                  </a:cxn>
                  <a:cxn ang="T135">
                    <a:pos x="T30" y="T31"/>
                  </a:cxn>
                  <a:cxn ang="T136">
                    <a:pos x="T32" y="T33"/>
                  </a:cxn>
                  <a:cxn ang="T137">
                    <a:pos x="T34" y="T35"/>
                  </a:cxn>
                  <a:cxn ang="T138">
                    <a:pos x="T36" y="T37"/>
                  </a:cxn>
                  <a:cxn ang="T139">
                    <a:pos x="T38" y="T39"/>
                  </a:cxn>
                  <a:cxn ang="T140">
                    <a:pos x="T40" y="T41"/>
                  </a:cxn>
                  <a:cxn ang="T141">
                    <a:pos x="T42" y="T43"/>
                  </a:cxn>
                  <a:cxn ang="T142">
                    <a:pos x="T44" y="T45"/>
                  </a:cxn>
                  <a:cxn ang="T143">
                    <a:pos x="T46" y="T47"/>
                  </a:cxn>
                  <a:cxn ang="T144">
                    <a:pos x="T48" y="T49"/>
                  </a:cxn>
                  <a:cxn ang="T145">
                    <a:pos x="T50" y="T51"/>
                  </a:cxn>
                  <a:cxn ang="T146">
                    <a:pos x="T52" y="T53"/>
                  </a:cxn>
                  <a:cxn ang="T147">
                    <a:pos x="T54" y="T55"/>
                  </a:cxn>
                  <a:cxn ang="T148">
                    <a:pos x="T56" y="T57"/>
                  </a:cxn>
                  <a:cxn ang="T149">
                    <a:pos x="T58" y="T59"/>
                  </a:cxn>
                  <a:cxn ang="T150">
                    <a:pos x="T60" y="T61"/>
                  </a:cxn>
                  <a:cxn ang="T151">
                    <a:pos x="T62" y="T63"/>
                  </a:cxn>
                  <a:cxn ang="T152">
                    <a:pos x="T64" y="T65"/>
                  </a:cxn>
                  <a:cxn ang="T153">
                    <a:pos x="T66" y="T67"/>
                  </a:cxn>
                  <a:cxn ang="T154">
                    <a:pos x="T68" y="T69"/>
                  </a:cxn>
                  <a:cxn ang="T155">
                    <a:pos x="T70" y="T71"/>
                  </a:cxn>
                  <a:cxn ang="T156">
                    <a:pos x="T72" y="T73"/>
                  </a:cxn>
                  <a:cxn ang="T157">
                    <a:pos x="T74" y="T75"/>
                  </a:cxn>
                  <a:cxn ang="T158">
                    <a:pos x="T76" y="T77"/>
                  </a:cxn>
                  <a:cxn ang="T159">
                    <a:pos x="T78" y="T79"/>
                  </a:cxn>
                  <a:cxn ang="T160">
                    <a:pos x="T80" y="T81"/>
                  </a:cxn>
                  <a:cxn ang="T161">
                    <a:pos x="T82" y="T83"/>
                  </a:cxn>
                  <a:cxn ang="T162">
                    <a:pos x="T84" y="T85"/>
                  </a:cxn>
                  <a:cxn ang="T163">
                    <a:pos x="T86" y="T87"/>
                  </a:cxn>
                  <a:cxn ang="T164">
                    <a:pos x="T88" y="T89"/>
                  </a:cxn>
                  <a:cxn ang="T165">
                    <a:pos x="T90" y="T91"/>
                  </a:cxn>
                  <a:cxn ang="T166">
                    <a:pos x="T92" y="T93"/>
                  </a:cxn>
                  <a:cxn ang="T167">
                    <a:pos x="T94" y="T95"/>
                  </a:cxn>
                  <a:cxn ang="T168">
                    <a:pos x="T96" y="T97"/>
                  </a:cxn>
                  <a:cxn ang="T169">
                    <a:pos x="T98" y="T99"/>
                  </a:cxn>
                  <a:cxn ang="T170">
                    <a:pos x="T100" y="T101"/>
                  </a:cxn>
                  <a:cxn ang="T171">
                    <a:pos x="T102" y="T103"/>
                  </a:cxn>
                  <a:cxn ang="T172">
                    <a:pos x="T104" y="T105"/>
                  </a:cxn>
                  <a:cxn ang="T173">
                    <a:pos x="T106" y="T107"/>
                  </a:cxn>
                  <a:cxn ang="T174">
                    <a:pos x="T108" y="T109"/>
                  </a:cxn>
                  <a:cxn ang="T175">
                    <a:pos x="T110" y="T111"/>
                  </a:cxn>
                  <a:cxn ang="T176">
                    <a:pos x="T112" y="T113"/>
                  </a:cxn>
                  <a:cxn ang="T177">
                    <a:pos x="T114" y="T115"/>
                  </a:cxn>
                  <a:cxn ang="T178">
                    <a:pos x="T116" y="T117"/>
                  </a:cxn>
                  <a:cxn ang="T179">
                    <a:pos x="T118" y="T119"/>
                  </a:cxn>
                </a:cxnLst>
                <a:rect l="T180" t="T181" r="T182" b="T183"/>
                <a:pathLst>
                  <a:path w="2343" h="2198">
                    <a:moveTo>
                      <a:pt x="2343" y="1280"/>
                    </a:moveTo>
                    <a:lnTo>
                      <a:pt x="2305" y="1173"/>
                    </a:lnTo>
                    <a:lnTo>
                      <a:pt x="2268" y="1066"/>
                    </a:lnTo>
                    <a:lnTo>
                      <a:pt x="2231" y="960"/>
                    </a:lnTo>
                    <a:lnTo>
                      <a:pt x="2194" y="853"/>
                    </a:lnTo>
                    <a:lnTo>
                      <a:pt x="2156" y="747"/>
                    </a:lnTo>
                    <a:lnTo>
                      <a:pt x="2119" y="640"/>
                    </a:lnTo>
                    <a:lnTo>
                      <a:pt x="2082" y="533"/>
                    </a:lnTo>
                    <a:lnTo>
                      <a:pt x="2045" y="427"/>
                    </a:lnTo>
                    <a:lnTo>
                      <a:pt x="2007" y="320"/>
                    </a:lnTo>
                    <a:lnTo>
                      <a:pt x="1970" y="213"/>
                    </a:lnTo>
                    <a:lnTo>
                      <a:pt x="1933" y="107"/>
                    </a:lnTo>
                    <a:lnTo>
                      <a:pt x="1896" y="0"/>
                    </a:lnTo>
                    <a:lnTo>
                      <a:pt x="1849" y="17"/>
                    </a:lnTo>
                    <a:lnTo>
                      <a:pt x="1803" y="34"/>
                    </a:lnTo>
                    <a:lnTo>
                      <a:pt x="1757" y="52"/>
                    </a:lnTo>
                    <a:lnTo>
                      <a:pt x="1711" y="70"/>
                    </a:lnTo>
                    <a:lnTo>
                      <a:pt x="1665" y="89"/>
                    </a:lnTo>
                    <a:lnTo>
                      <a:pt x="1619" y="108"/>
                    </a:lnTo>
                    <a:lnTo>
                      <a:pt x="1574" y="128"/>
                    </a:lnTo>
                    <a:lnTo>
                      <a:pt x="1529" y="149"/>
                    </a:lnTo>
                    <a:lnTo>
                      <a:pt x="1484" y="170"/>
                    </a:lnTo>
                    <a:lnTo>
                      <a:pt x="1439" y="192"/>
                    </a:lnTo>
                    <a:lnTo>
                      <a:pt x="1395" y="214"/>
                    </a:lnTo>
                    <a:lnTo>
                      <a:pt x="1351" y="236"/>
                    </a:lnTo>
                    <a:lnTo>
                      <a:pt x="1307" y="260"/>
                    </a:lnTo>
                    <a:lnTo>
                      <a:pt x="1264" y="283"/>
                    </a:lnTo>
                    <a:lnTo>
                      <a:pt x="1221" y="308"/>
                    </a:lnTo>
                    <a:lnTo>
                      <a:pt x="1178" y="333"/>
                    </a:lnTo>
                    <a:lnTo>
                      <a:pt x="1135" y="358"/>
                    </a:lnTo>
                    <a:lnTo>
                      <a:pt x="1093" y="384"/>
                    </a:lnTo>
                    <a:lnTo>
                      <a:pt x="1051" y="410"/>
                    </a:lnTo>
                    <a:lnTo>
                      <a:pt x="1009" y="437"/>
                    </a:lnTo>
                    <a:lnTo>
                      <a:pt x="968" y="464"/>
                    </a:lnTo>
                    <a:lnTo>
                      <a:pt x="927" y="492"/>
                    </a:lnTo>
                    <a:lnTo>
                      <a:pt x="887" y="520"/>
                    </a:lnTo>
                    <a:lnTo>
                      <a:pt x="846" y="549"/>
                    </a:lnTo>
                    <a:lnTo>
                      <a:pt x="807" y="579"/>
                    </a:lnTo>
                    <a:lnTo>
                      <a:pt x="767" y="609"/>
                    </a:lnTo>
                    <a:lnTo>
                      <a:pt x="728" y="639"/>
                    </a:lnTo>
                    <a:lnTo>
                      <a:pt x="689" y="670"/>
                    </a:lnTo>
                    <a:lnTo>
                      <a:pt x="651" y="701"/>
                    </a:lnTo>
                    <a:lnTo>
                      <a:pt x="613" y="733"/>
                    </a:lnTo>
                    <a:lnTo>
                      <a:pt x="575" y="765"/>
                    </a:lnTo>
                    <a:lnTo>
                      <a:pt x="538" y="797"/>
                    </a:lnTo>
                    <a:lnTo>
                      <a:pt x="501" y="831"/>
                    </a:lnTo>
                    <a:lnTo>
                      <a:pt x="465" y="864"/>
                    </a:lnTo>
                    <a:lnTo>
                      <a:pt x="428" y="898"/>
                    </a:lnTo>
                    <a:lnTo>
                      <a:pt x="393" y="933"/>
                    </a:lnTo>
                    <a:lnTo>
                      <a:pt x="358" y="967"/>
                    </a:lnTo>
                    <a:lnTo>
                      <a:pt x="323" y="1003"/>
                    </a:lnTo>
                    <a:lnTo>
                      <a:pt x="289" y="1038"/>
                    </a:lnTo>
                    <a:lnTo>
                      <a:pt x="255" y="1075"/>
                    </a:lnTo>
                    <a:lnTo>
                      <a:pt x="221" y="1111"/>
                    </a:lnTo>
                    <a:lnTo>
                      <a:pt x="188" y="1148"/>
                    </a:lnTo>
                    <a:lnTo>
                      <a:pt x="156" y="1185"/>
                    </a:lnTo>
                    <a:lnTo>
                      <a:pt x="124" y="1223"/>
                    </a:lnTo>
                    <a:lnTo>
                      <a:pt x="92" y="1261"/>
                    </a:lnTo>
                    <a:lnTo>
                      <a:pt x="61" y="1300"/>
                    </a:lnTo>
                    <a:lnTo>
                      <a:pt x="30" y="1338"/>
                    </a:lnTo>
                    <a:lnTo>
                      <a:pt x="0" y="1378"/>
                    </a:lnTo>
                    <a:lnTo>
                      <a:pt x="90" y="1446"/>
                    </a:lnTo>
                    <a:lnTo>
                      <a:pt x="180" y="1514"/>
                    </a:lnTo>
                    <a:lnTo>
                      <a:pt x="270" y="1583"/>
                    </a:lnTo>
                    <a:lnTo>
                      <a:pt x="359" y="1651"/>
                    </a:lnTo>
                    <a:lnTo>
                      <a:pt x="449" y="1719"/>
                    </a:lnTo>
                    <a:lnTo>
                      <a:pt x="539" y="1788"/>
                    </a:lnTo>
                    <a:lnTo>
                      <a:pt x="629" y="1856"/>
                    </a:lnTo>
                    <a:lnTo>
                      <a:pt x="719" y="1924"/>
                    </a:lnTo>
                    <a:lnTo>
                      <a:pt x="809" y="1993"/>
                    </a:lnTo>
                    <a:lnTo>
                      <a:pt x="899" y="2061"/>
                    </a:lnTo>
                    <a:lnTo>
                      <a:pt x="989" y="2130"/>
                    </a:lnTo>
                    <a:lnTo>
                      <a:pt x="1079" y="2198"/>
                    </a:lnTo>
                    <a:lnTo>
                      <a:pt x="1099" y="2172"/>
                    </a:lnTo>
                    <a:lnTo>
                      <a:pt x="1119" y="2146"/>
                    </a:lnTo>
                    <a:lnTo>
                      <a:pt x="1140" y="2120"/>
                    </a:lnTo>
                    <a:lnTo>
                      <a:pt x="1161" y="2095"/>
                    </a:lnTo>
                    <a:lnTo>
                      <a:pt x="1182" y="2070"/>
                    </a:lnTo>
                    <a:lnTo>
                      <a:pt x="1204" y="2045"/>
                    </a:lnTo>
                    <a:lnTo>
                      <a:pt x="1226" y="2020"/>
                    </a:lnTo>
                    <a:lnTo>
                      <a:pt x="1248" y="1996"/>
                    </a:lnTo>
                    <a:lnTo>
                      <a:pt x="1271" y="1972"/>
                    </a:lnTo>
                    <a:lnTo>
                      <a:pt x="1294" y="1948"/>
                    </a:lnTo>
                    <a:lnTo>
                      <a:pt x="1317" y="1924"/>
                    </a:lnTo>
                    <a:lnTo>
                      <a:pt x="1341" y="1901"/>
                    </a:lnTo>
                    <a:lnTo>
                      <a:pt x="1364" y="1878"/>
                    </a:lnTo>
                    <a:lnTo>
                      <a:pt x="1388" y="1856"/>
                    </a:lnTo>
                    <a:lnTo>
                      <a:pt x="1413" y="1833"/>
                    </a:lnTo>
                    <a:lnTo>
                      <a:pt x="1437" y="1811"/>
                    </a:lnTo>
                    <a:lnTo>
                      <a:pt x="1462" y="1789"/>
                    </a:lnTo>
                    <a:lnTo>
                      <a:pt x="1487" y="1768"/>
                    </a:lnTo>
                    <a:lnTo>
                      <a:pt x="1513" y="1747"/>
                    </a:lnTo>
                    <a:lnTo>
                      <a:pt x="1538" y="1726"/>
                    </a:lnTo>
                    <a:lnTo>
                      <a:pt x="1564" y="1705"/>
                    </a:lnTo>
                    <a:lnTo>
                      <a:pt x="1590" y="1685"/>
                    </a:lnTo>
                    <a:lnTo>
                      <a:pt x="1616" y="1665"/>
                    </a:lnTo>
                    <a:lnTo>
                      <a:pt x="1643" y="1646"/>
                    </a:lnTo>
                    <a:lnTo>
                      <a:pt x="1670" y="1626"/>
                    </a:lnTo>
                    <a:lnTo>
                      <a:pt x="1697" y="1608"/>
                    </a:lnTo>
                    <a:lnTo>
                      <a:pt x="1724" y="1589"/>
                    </a:lnTo>
                    <a:lnTo>
                      <a:pt x="1752" y="1571"/>
                    </a:lnTo>
                    <a:lnTo>
                      <a:pt x="1779" y="1553"/>
                    </a:lnTo>
                    <a:lnTo>
                      <a:pt x="1807" y="1535"/>
                    </a:lnTo>
                    <a:lnTo>
                      <a:pt x="1836" y="1518"/>
                    </a:lnTo>
                    <a:lnTo>
                      <a:pt x="1864" y="1501"/>
                    </a:lnTo>
                    <a:lnTo>
                      <a:pt x="1892" y="1485"/>
                    </a:lnTo>
                    <a:lnTo>
                      <a:pt x="1921" y="1468"/>
                    </a:lnTo>
                    <a:lnTo>
                      <a:pt x="1950" y="1453"/>
                    </a:lnTo>
                    <a:lnTo>
                      <a:pt x="1979" y="1437"/>
                    </a:lnTo>
                    <a:lnTo>
                      <a:pt x="2009" y="1422"/>
                    </a:lnTo>
                    <a:lnTo>
                      <a:pt x="2038" y="1407"/>
                    </a:lnTo>
                    <a:lnTo>
                      <a:pt x="2068" y="1393"/>
                    </a:lnTo>
                    <a:lnTo>
                      <a:pt x="2098" y="1379"/>
                    </a:lnTo>
                    <a:lnTo>
                      <a:pt x="2128" y="1365"/>
                    </a:lnTo>
                    <a:lnTo>
                      <a:pt x="2158" y="1352"/>
                    </a:lnTo>
                    <a:lnTo>
                      <a:pt x="2189" y="1339"/>
                    </a:lnTo>
                    <a:lnTo>
                      <a:pt x="2219" y="1326"/>
                    </a:lnTo>
                    <a:lnTo>
                      <a:pt x="2250" y="1314"/>
                    </a:lnTo>
                    <a:lnTo>
                      <a:pt x="2281" y="1302"/>
                    </a:lnTo>
                    <a:lnTo>
                      <a:pt x="2311" y="1291"/>
                    </a:lnTo>
                    <a:lnTo>
                      <a:pt x="2343" y="1280"/>
                    </a:lnTo>
                  </a:path>
                </a:pathLst>
              </a:custGeom>
              <a:solidFill>
                <a:srgbClr val="66FF66"/>
              </a:solidFill>
              <a:ln w="25400">
                <a:solidFill>
                  <a:srgbClr val="262626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35" name="Dial Panel #1"/>
              <xdr:cNvSpPr>
                <a:spLocks/>
              </xdr:cNvSpPr>
            </xdr:nvSpPr>
            <xdr:spPr bwMode="auto">
              <a:xfrm>
                <a:off x="193063" y="1944261"/>
                <a:ext cx="827134" cy="1018705"/>
              </a:xfrm>
              <a:custGeom>
                <a:avLst/>
                <a:gdLst>
                  <a:gd name="T0" fmla="*/ 2147483647 w 1838"/>
                  <a:gd name="T1" fmla="*/ 2147483647 h 2258"/>
                  <a:gd name="T2" fmla="*/ 2147483647 w 1838"/>
                  <a:gd name="T3" fmla="*/ 2147483647 h 2258"/>
                  <a:gd name="T4" fmla="*/ 2147483647 w 1838"/>
                  <a:gd name="T5" fmla="*/ 2147483647 h 2258"/>
                  <a:gd name="T6" fmla="*/ 2147483647 w 1838"/>
                  <a:gd name="T7" fmla="*/ 2147483647 h 2258"/>
                  <a:gd name="T8" fmla="*/ 2147483647 w 1838"/>
                  <a:gd name="T9" fmla="*/ 2147483647 h 2258"/>
                  <a:gd name="T10" fmla="*/ 2147483647 w 1838"/>
                  <a:gd name="T11" fmla="*/ 2147483647 h 2258"/>
                  <a:gd name="T12" fmla="*/ 2147483647 w 1838"/>
                  <a:gd name="T13" fmla="*/ 2147483647 h 2258"/>
                  <a:gd name="T14" fmla="*/ 2147483647 w 1838"/>
                  <a:gd name="T15" fmla="*/ 2147483647 h 2258"/>
                  <a:gd name="T16" fmla="*/ 2147483647 w 1838"/>
                  <a:gd name="T17" fmla="*/ 2147483647 h 2258"/>
                  <a:gd name="T18" fmla="*/ 2147483647 w 1838"/>
                  <a:gd name="T19" fmla="*/ 2147483647 h 2258"/>
                  <a:gd name="T20" fmla="*/ 2147483647 w 1838"/>
                  <a:gd name="T21" fmla="*/ 2147483647 h 2258"/>
                  <a:gd name="T22" fmla="*/ 2147483647 w 1838"/>
                  <a:gd name="T23" fmla="*/ 2147483647 h 2258"/>
                  <a:gd name="T24" fmla="*/ 2147483647 w 1838"/>
                  <a:gd name="T25" fmla="*/ 2147483647 h 2258"/>
                  <a:gd name="T26" fmla="*/ 2147483647 w 1838"/>
                  <a:gd name="T27" fmla="*/ 2147483647 h 2258"/>
                  <a:gd name="T28" fmla="*/ 2147483647 w 1838"/>
                  <a:gd name="T29" fmla="*/ 2147483647 h 2258"/>
                  <a:gd name="T30" fmla="*/ 2147483647 w 1838"/>
                  <a:gd name="T31" fmla="*/ 2147483647 h 2258"/>
                  <a:gd name="T32" fmla="*/ 2147483647 w 1838"/>
                  <a:gd name="T33" fmla="*/ 2147483647 h 2258"/>
                  <a:gd name="T34" fmla="*/ 2147483647 w 1838"/>
                  <a:gd name="T35" fmla="*/ 2147483647 h 2258"/>
                  <a:gd name="T36" fmla="*/ 2147483647 w 1838"/>
                  <a:gd name="T37" fmla="*/ 2147483647 h 2258"/>
                  <a:gd name="T38" fmla="*/ 2147483647 w 1838"/>
                  <a:gd name="T39" fmla="*/ 2147483647 h 2258"/>
                  <a:gd name="T40" fmla="*/ 2147483647 w 1838"/>
                  <a:gd name="T41" fmla="*/ 2147483647 h 2258"/>
                  <a:gd name="T42" fmla="*/ 2147483647 w 1838"/>
                  <a:gd name="T43" fmla="*/ 2147483647 h 2258"/>
                  <a:gd name="T44" fmla="*/ 2147483647 w 1838"/>
                  <a:gd name="T45" fmla="*/ 2147483647 h 2258"/>
                  <a:gd name="T46" fmla="*/ 2147483647 w 1838"/>
                  <a:gd name="T47" fmla="*/ 2147483647 h 2258"/>
                  <a:gd name="T48" fmla="*/ 2147483647 w 1838"/>
                  <a:gd name="T49" fmla="*/ 2147483647 h 2258"/>
                  <a:gd name="T50" fmla="*/ 2147483647 w 1838"/>
                  <a:gd name="T51" fmla="*/ 2147483647 h 2258"/>
                  <a:gd name="T52" fmla="*/ 2147483647 w 1838"/>
                  <a:gd name="T53" fmla="*/ 2147483647 h 2258"/>
                  <a:gd name="T54" fmla="*/ 2147483647 w 1838"/>
                  <a:gd name="T55" fmla="*/ 2147483647 h 2258"/>
                  <a:gd name="T56" fmla="*/ 2147483647 w 1838"/>
                  <a:gd name="T57" fmla="*/ 2147483647 h 2258"/>
                  <a:gd name="T58" fmla="*/ 2147483647 w 1838"/>
                  <a:gd name="T59" fmla="*/ 2147483647 h 2258"/>
                  <a:gd name="T60" fmla="*/ 2147483647 w 1838"/>
                  <a:gd name="T61" fmla="*/ 2147483647 h 2258"/>
                  <a:gd name="T62" fmla="*/ 2147483647 w 1838"/>
                  <a:gd name="T63" fmla="*/ 2147483647 h 2258"/>
                  <a:gd name="T64" fmla="*/ 2147483647 w 1838"/>
                  <a:gd name="T65" fmla="*/ 2147483647 h 2258"/>
                  <a:gd name="T66" fmla="*/ 2147483647 w 1838"/>
                  <a:gd name="T67" fmla="*/ 2147483647 h 2258"/>
                  <a:gd name="T68" fmla="*/ 2147483647 w 1838"/>
                  <a:gd name="T69" fmla="*/ 2147483647 h 2258"/>
                  <a:gd name="T70" fmla="*/ 2147483647 w 1838"/>
                  <a:gd name="T71" fmla="*/ 2147483647 h 2258"/>
                  <a:gd name="T72" fmla="*/ 2147483647 w 1838"/>
                  <a:gd name="T73" fmla="*/ 2147483647 h 2258"/>
                  <a:gd name="T74" fmla="*/ 2147483647 w 1838"/>
                  <a:gd name="T75" fmla="*/ 2147483647 h 2258"/>
                  <a:gd name="T76" fmla="*/ 2147483647 w 1838"/>
                  <a:gd name="T77" fmla="*/ 2147483647 h 2258"/>
                  <a:gd name="T78" fmla="*/ 2147483647 w 1838"/>
                  <a:gd name="T79" fmla="*/ 2147483647 h 2258"/>
                  <a:gd name="T80" fmla="*/ 2147483647 w 1838"/>
                  <a:gd name="T81" fmla="*/ 2147483647 h 2258"/>
                  <a:gd name="T82" fmla="*/ 2147483647 w 1838"/>
                  <a:gd name="T83" fmla="*/ 2147483647 h 2258"/>
                  <a:gd name="T84" fmla="*/ 2147483647 w 1838"/>
                  <a:gd name="T85" fmla="*/ 2147483647 h 2258"/>
                  <a:gd name="T86" fmla="*/ 2147483647 w 1838"/>
                  <a:gd name="T87" fmla="*/ 2147483647 h 2258"/>
                  <a:gd name="T88" fmla="*/ 2147483647 w 1838"/>
                  <a:gd name="T89" fmla="*/ 2147483647 h 2258"/>
                  <a:gd name="T90" fmla="*/ 2147483647 w 1838"/>
                  <a:gd name="T91" fmla="*/ 2147483647 h 2258"/>
                  <a:gd name="T92" fmla="*/ 2147483647 w 1838"/>
                  <a:gd name="T93" fmla="*/ 2147483647 h 2258"/>
                  <a:gd name="T94" fmla="*/ 2147483647 w 1838"/>
                  <a:gd name="T95" fmla="*/ 2147483647 h 2258"/>
                  <a:gd name="T96" fmla="*/ 2147483647 w 1838"/>
                  <a:gd name="T97" fmla="*/ 2147483647 h 2258"/>
                  <a:gd name="T98" fmla="*/ 2147483647 w 1838"/>
                  <a:gd name="T99" fmla="*/ 2147483647 h 2258"/>
                  <a:gd name="T100" fmla="*/ 2147483647 w 1838"/>
                  <a:gd name="T101" fmla="*/ 2147483647 h 2258"/>
                  <a:gd name="T102" fmla="*/ 2147483647 w 1838"/>
                  <a:gd name="T103" fmla="*/ 2147483647 h 2258"/>
                  <a:gd name="T104" fmla="*/ 2147483647 w 1838"/>
                  <a:gd name="T105" fmla="*/ 2147483647 h 2258"/>
                  <a:gd name="T106" fmla="*/ 2147483647 w 1838"/>
                  <a:gd name="T107" fmla="*/ 2147483647 h 2258"/>
                  <a:gd name="T108" fmla="*/ 2147483647 w 1838"/>
                  <a:gd name="T109" fmla="*/ 2147483647 h 2258"/>
                  <a:gd name="T110" fmla="*/ 2147483647 w 1838"/>
                  <a:gd name="T111" fmla="*/ 2147483647 h 2258"/>
                  <a:gd name="T112" fmla="*/ 2147483647 w 1838"/>
                  <a:gd name="T113" fmla="*/ 2147483647 h 2258"/>
                  <a:gd name="T114" fmla="*/ 2147483647 w 1838"/>
                  <a:gd name="T115" fmla="*/ 2147483647 h 2258"/>
                  <a:gd name="T116" fmla="*/ 2147483647 w 1838"/>
                  <a:gd name="T117" fmla="*/ 2147483647 h 2258"/>
                  <a:gd name="T118" fmla="*/ 2147483647 w 1838"/>
                  <a:gd name="T119" fmla="*/ 2147483647 h 2258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w 1838"/>
                  <a:gd name="T181" fmla="*/ 0 h 2258"/>
                  <a:gd name="T182" fmla="*/ 1838 w 1838"/>
                  <a:gd name="T183" fmla="*/ 2258 h 2258"/>
                </a:gdLst>
                <a:ahLst/>
                <a:cxnLst>
                  <a:cxn ang="T120">
                    <a:pos x="T0" y="T1"/>
                  </a:cxn>
                  <a:cxn ang="T121">
                    <a:pos x="T2" y="T3"/>
                  </a:cxn>
                  <a:cxn ang="T122">
                    <a:pos x="T4" y="T5"/>
                  </a:cxn>
                  <a:cxn ang="T123">
                    <a:pos x="T6" y="T7"/>
                  </a:cxn>
                  <a:cxn ang="T124">
                    <a:pos x="T8" y="T9"/>
                  </a:cxn>
                  <a:cxn ang="T125">
                    <a:pos x="T10" y="T11"/>
                  </a:cxn>
                  <a:cxn ang="T126">
                    <a:pos x="T12" y="T13"/>
                  </a:cxn>
                  <a:cxn ang="T127">
                    <a:pos x="T14" y="T15"/>
                  </a:cxn>
                  <a:cxn ang="T128">
                    <a:pos x="T16" y="T17"/>
                  </a:cxn>
                  <a:cxn ang="T129">
                    <a:pos x="T18" y="T19"/>
                  </a:cxn>
                  <a:cxn ang="T130">
                    <a:pos x="T20" y="T21"/>
                  </a:cxn>
                  <a:cxn ang="T131">
                    <a:pos x="T22" y="T23"/>
                  </a:cxn>
                  <a:cxn ang="T132">
                    <a:pos x="T24" y="T25"/>
                  </a:cxn>
                  <a:cxn ang="T133">
                    <a:pos x="T26" y="T27"/>
                  </a:cxn>
                  <a:cxn ang="T134">
                    <a:pos x="T28" y="T29"/>
                  </a:cxn>
                  <a:cxn ang="T135">
                    <a:pos x="T30" y="T31"/>
                  </a:cxn>
                  <a:cxn ang="T136">
                    <a:pos x="T32" y="T33"/>
                  </a:cxn>
                  <a:cxn ang="T137">
                    <a:pos x="T34" y="T35"/>
                  </a:cxn>
                  <a:cxn ang="T138">
                    <a:pos x="T36" y="T37"/>
                  </a:cxn>
                  <a:cxn ang="T139">
                    <a:pos x="T38" y="T39"/>
                  </a:cxn>
                  <a:cxn ang="T140">
                    <a:pos x="T40" y="T41"/>
                  </a:cxn>
                  <a:cxn ang="T141">
                    <a:pos x="T42" y="T43"/>
                  </a:cxn>
                  <a:cxn ang="T142">
                    <a:pos x="T44" y="T45"/>
                  </a:cxn>
                  <a:cxn ang="T143">
                    <a:pos x="T46" y="T47"/>
                  </a:cxn>
                  <a:cxn ang="T144">
                    <a:pos x="T48" y="T49"/>
                  </a:cxn>
                  <a:cxn ang="T145">
                    <a:pos x="T50" y="T51"/>
                  </a:cxn>
                  <a:cxn ang="T146">
                    <a:pos x="T52" y="T53"/>
                  </a:cxn>
                  <a:cxn ang="T147">
                    <a:pos x="T54" y="T55"/>
                  </a:cxn>
                  <a:cxn ang="T148">
                    <a:pos x="T56" y="T57"/>
                  </a:cxn>
                  <a:cxn ang="T149">
                    <a:pos x="T58" y="T59"/>
                  </a:cxn>
                  <a:cxn ang="T150">
                    <a:pos x="T60" y="T61"/>
                  </a:cxn>
                  <a:cxn ang="T151">
                    <a:pos x="T62" y="T63"/>
                  </a:cxn>
                  <a:cxn ang="T152">
                    <a:pos x="T64" y="T65"/>
                  </a:cxn>
                  <a:cxn ang="T153">
                    <a:pos x="T66" y="T67"/>
                  </a:cxn>
                  <a:cxn ang="T154">
                    <a:pos x="T68" y="T69"/>
                  </a:cxn>
                  <a:cxn ang="T155">
                    <a:pos x="T70" y="T71"/>
                  </a:cxn>
                  <a:cxn ang="T156">
                    <a:pos x="T72" y="T73"/>
                  </a:cxn>
                  <a:cxn ang="T157">
                    <a:pos x="T74" y="T75"/>
                  </a:cxn>
                  <a:cxn ang="T158">
                    <a:pos x="T76" y="T77"/>
                  </a:cxn>
                  <a:cxn ang="T159">
                    <a:pos x="T78" y="T79"/>
                  </a:cxn>
                  <a:cxn ang="T160">
                    <a:pos x="T80" y="T81"/>
                  </a:cxn>
                  <a:cxn ang="T161">
                    <a:pos x="T82" y="T83"/>
                  </a:cxn>
                  <a:cxn ang="T162">
                    <a:pos x="T84" y="T85"/>
                  </a:cxn>
                  <a:cxn ang="T163">
                    <a:pos x="T86" y="T87"/>
                  </a:cxn>
                  <a:cxn ang="T164">
                    <a:pos x="T88" y="T89"/>
                  </a:cxn>
                  <a:cxn ang="T165">
                    <a:pos x="T90" y="T91"/>
                  </a:cxn>
                  <a:cxn ang="T166">
                    <a:pos x="T92" y="T93"/>
                  </a:cxn>
                  <a:cxn ang="T167">
                    <a:pos x="T94" y="T95"/>
                  </a:cxn>
                  <a:cxn ang="T168">
                    <a:pos x="T96" y="T97"/>
                  </a:cxn>
                  <a:cxn ang="T169">
                    <a:pos x="T98" y="T99"/>
                  </a:cxn>
                  <a:cxn ang="T170">
                    <a:pos x="T100" y="T101"/>
                  </a:cxn>
                  <a:cxn ang="T171">
                    <a:pos x="T102" y="T103"/>
                  </a:cxn>
                  <a:cxn ang="T172">
                    <a:pos x="T104" y="T105"/>
                  </a:cxn>
                  <a:cxn ang="T173">
                    <a:pos x="T106" y="T107"/>
                  </a:cxn>
                  <a:cxn ang="T174">
                    <a:pos x="T108" y="T109"/>
                  </a:cxn>
                  <a:cxn ang="T175">
                    <a:pos x="T110" y="T111"/>
                  </a:cxn>
                  <a:cxn ang="T176">
                    <a:pos x="T112" y="T113"/>
                  </a:cxn>
                  <a:cxn ang="T177">
                    <a:pos x="T114" y="T115"/>
                  </a:cxn>
                  <a:cxn ang="T178">
                    <a:pos x="T116" y="T117"/>
                  </a:cxn>
                  <a:cxn ang="T179">
                    <a:pos x="T118" y="T119"/>
                  </a:cxn>
                </a:cxnLst>
                <a:rect l="T180" t="T181" r="T182" b="T183"/>
                <a:pathLst>
                  <a:path w="1838" h="2258">
                    <a:moveTo>
                      <a:pt x="1838" y="773"/>
                    </a:moveTo>
                    <a:lnTo>
                      <a:pt x="1745" y="708"/>
                    </a:lnTo>
                    <a:lnTo>
                      <a:pt x="1653" y="644"/>
                    </a:lnTo>
                    <a:lnTo>
                      <a:pt x="1560" y="579"/>
                    </a:lnTo>
                    <a:lnTo>
                      <a:pt x="1467" y="515"/>
                    </a:lnTo>
                    <a:lnTo>
                      <a:pt x="1374" y="451"/>
                    </a:lnTo>
                    <a:lnTo>
                      <a:pt x="1281" y="386"/>
                    </a:lnTo>
                    <a:lnTo>
                      <a:pt x="1189" y="322"/>
                    </a:lnTo>
                    <a:lnTo>
                      <a:pt x="1096" y="258"/>
                    </a:lnTo>
                    <a:lnTo>
                      <a:pt x="1003" y="193"/>
                    </a:lnTo>
                    <a:lnTo>
                      <a:pt x="910" y="129"/>
                    </a:lnTo>
                    <a:lnTo>
                      <a:pt x="817" y="64"/>
                    </a:lnTo>
                    <a:lnTo>
                      <a:pt x="725" y="0"/>
                    </a:lnTo>
                    <a:lnTo>
                      <a:pt x="697" y="41"/>
                    </a:lnTo>
                    <a:lnTo>
                      <a:pt x="669" y="82"/>
                    </a:lnTo>
                    <a:lnTo>
                      <a:pt x="642" y="124"/>
                    </a:lnTo>
                    <a:lnTo>
                      <a:pt x="616" y="165"/>
                    </a:lnTo>
                    <a:lnTo>
                      <a:pt x="590" y="208"/>
                    </a:lnTo>
                    <a:lnTo>
                      <a:pt x="564" y="250"/>
                    </a:lnTo>
                    <a:lnTo>
                      <a:pt x="540" y="293"/>
                    </a:lnTo>
                    <a:lnTo>
                      <a:pt x="515" y="336"/>
                    </a:lnTo>
                    <a:lnTo>
                      <a:pt x="491" y="379"/>
                    </a:lnTo>
                    <a:lnTo>
                      <a:pt x="468" y="423"/>
                    </a:lnTo>
                    <a:lnTo>
                      <a:pt x="445" y="467"/>
                    </a:lnTo>
                    <a:lnTo>
                      <a:pt x="423" y="511"/>
                    </a:lnTo>
                    <a:lnTo>
                      <a:pt x="401" y="556"/>
                    </a:lnTo>
                    <a:lnTo>
                      <a:pt x="380" y="601"/>
                    </a:lnTo>
                    <a:lnTo>
                      <a:pt x="359" y="646"/>
                    </a:lnTo>
                    <a:lnTo>
                      <a:pt x="339" y="691"/>
                    </a:lnTo>
                    <a:lnTo>
                      <a:pt x="320" y="736"/>
                    </a:lnTo>
                    <a:lnTo>
                      <a:pt x="301" y="782"/>
                    </a:lnTo>
                    <a:lnTo>
                      <a:pt x="282" y="828"/>
                    </a:lnTo>
                    <a:lnTo>
                      <a:pt x="264" y="874"/>
                    </a:lnTo>
                    <a:lnTo>
                      <a:pt x="247" y="921"/>
                    </a:lnTo>
                    <a:lnTo>
                      <a:pt x="230" y="967"/>
                    </a:lnTo>
                    <a:lnTo>
                      <a:pt x="214" y="1014"/>
                    </a:lnTo>
                    <a:lnTo>
                      <a:pt x="199" y="1061"/>
                    </a:lnTo>
                    <a:lnTo>
                      <a:pt x="183" y="1108"/>
                    </a:lnTo>
                    <a:lnTo>
                      <a:pt x="169" y="1156"/>
                    </a:lnTo>
                    <a:lnTo>
                      <a:pt x="155" y="1203"/>
                    </a:lnTo>
                    <a:lnTo>
                      <a:pt x="142" y="1251"/>
                    </a:lnTo>
                    <a:lnTo>
                      <a:pt x="129" y="1299"/>
                    </a:lnTo>
                    <a:lnTo>
                      <a:pt x="117" y="1347"/>
                    </a:lnTo>
                    <a:lnTo>
                      <a:pt x="106" y="1395"/>
                    </a:lnTo>
                    <a:lnTo>
                      <a:pt x="95" y="1443"/>
                    </a:lnTo>
                    <a:lnTo>
                      <a:pt x="84" y="1492"/>
                    </a:lnTo>
                    <a:lnTo>
                      <a:pt x="75" y="1540"/>
                    </a:lnTo>
                    <a:lnTo>
                      <a:pt x="65" y="1589"/>
                    </a:lnTo>
                    <a:lnTo>
                      <a:pt x="57" y="1638"/>
                    </a:lnTo>
                    <a:lnTo>
                      <a:pt x="49" y="1687"/>
                    </a:lnTo>
                    <a:lnTo>
                      <a:pt x="41" y="1736"/>
                    </a:lnTo>
                    <a:lnTo>
                      <a:pt x="35" y="1785"/>
                    </a:lnTo>
                    <a:lnTo>
                      <a:pt x="28" y="1834"/>
                    </a:lnTo>
                    <a:lnTo>
                      <a:pt x="23" y="1883"/>
                    </a:lnTo>
                    <a:lnTo>
                      <a:pt x="18" y="1932"/>
                    </a:lnTo>
                    <a:lnTo>
                      <a:pt x="13" y="1982"/>
                    </a:lnTo>
                    <a:lnTo>
                      <a:pt x="10" y="2031"/>
                    </a:lnTo>
                    <a:lnTo>
                      <a:pt x="6" y="2080"/>
                    </a:lnTo>
                    <a:lnTo>
                      <a:pt x="4" y="2130"/>
                    </a:lnTo>
                    <a:lnTo>
                      <a:pt x="2" y="2179"/>
                    </a:lnTo>
                    <a:lnTo>
                      <a:pt x="0" y="2229"/>
                    </a:lnTo>
                    <a:lnTo>
                      <a:pt x="113" y="2231"/>
                    </a:lnTo>
                    <a:lnTo>
                      <a:pt x="226" y="2234"/>
                    </a:lnTo>
                    <a:lnTo>
                      <a:pt x="339" y="2236"/>
                    </a:lnTo>
                    <a:lnTo>
                      <a:pt x="452" y="2239"/>
                    </a:lnTo>
                    <a:lnTo>
                      <a:pt x="565" y="2241"/>
                    </a:lnTo>
                    <a:lnTo>
                      <a:pt x="678" y="2243"/>
                    </a:lnTo>
                    <a:lnTo>
                      <a:pt x="791" y="2246"/>
                    </a:lnTo>
                    <a:lnTo>
                      <a:pt x="904" y="2248"/>
                    </a:lnTo>
                    <a:lnTo>
                      <a:pt x="1017" y="2251"/>
                    </a:lnTo>
                    <a:lnTo>
                      <a:pt x="1130" y="2253"/>
                    </a:lnTo>
                    <a:lnTo>
                      <a:pt x="1242" y="2256"/>
                    </a:lnTo>
                    <a:lnTo>
                      <a:pt x="1355" y="2258"/>
                    </a:lnTo>
                    <a:lnTo>
                      <a:pt x="1356" y="2225"/>
                    </a:lnTo>
                    <a:lnTo>
                      <a:pt x="1358" y="2192"/>
                    </a:lnTo>
                    <a:lnTo>
                      <a:pt x="1359" y="2159"/>
                    </a:lnTo>
                    <a:lnTo>
                      <a:pt x="1361" y="2126"/>
                    </a:lnTo>
                    <a:lnTo>
                      <a:pt x="1364" y="2094"/>
                    </a:lnTo>
                    <a:lnTo>
                      <a:pt x="1367" y="2061"/>
                    </a:lnTo>
                    <a:lnTo>
                      <a:pt x="1370" y="2028"/>
                    </a:lnTo>
                    <a:lnTo>
                      <a:pt x="1374" y="1995"/>
                    </a:lnTo>
                    <a:lnTo>
                      <a:pt x="1378" y="1962"/>
                    </a:lnTo>
                    <a:lnTo>
                      <a:pt x="1383" y="1930"/>
                    </a:lnTo>
                    <a:lnTo>
                      <a:pt x="1388" y="1897"/>
                    </a:lnTo>
                    <a:lnTo>
                      <a:pt x="1393" y="1864"/>
                    </a:lnTo>
                    <a:lnTo>
                      <a:pt x="1399" y="1832"/>
                    </a:lnTo>
                    <a:lnTo>
                      <a:pt x="1405" y="1799"/>
                    </a:lnTo>
                    <a:lnTo>
                      <a:pt x="1411" y="1767"/>
                    </a:lnTo>
                    <a:lnTo>
                      <a:pt x="1418" y="1735"/>
                    </a:lnTo>
                    <a:lnTo>
                      <a:pt x="1425" y="1702"/>
                    </a:lnTo>
                    <a:lnTo>
                      <a:pt x="1433" y="1670"/>
                    </a:lnTo>
                    <a:lnTo>
                      <a:pt x="1441" y="1638"/>
                    </a:lnTo>
                    <a:lnTo>
                      <a:pt x="1450" y="1606"/>
                    </a:lnTo>
                    <a:lnTo>
                      <a:pt x="1459" y="1575"/>
                    </a:lnTo>
                    <a:lnTo>
                      <a:pt x="1468" y="1543"/>
                    </a:lnTo>
                    <a:lnTo>
                      <a:pt x="1477" y="1511"/>
                    </a:lnTo>
                    <a:lnTo>
                      <a:pt x="1487" y="1480"/>
                    </a:lnTo>
                    <a:lnTo>
                      <a:pt x="1498" y="1449"/>
                    </a:lnTo>
                    <a:lnTo>
                      <a:pt x="1509" y="1417"/>
                    </a:lnTo>
                    <a:lnTo>
                      <a:pt x="1520" y="1386"/>
                    </a:lnTo>
                    <a:lnTo>
                      <a:pt x="1531" y="1355"/>
                    </a:lnTo>
                    <a:lnTo>
                      <a:pt x="1543" y="1325"/>
                    </a:lnTo>
                    <a:lnTo>
                      <a:pt x="1555" y="1294"/>
                    </a:lnTo>
                    <a:lnTo>
                      <a:pt x="1568" y="1263"/>
                    </a:lnTo>
                    <a:lnTo>
                      <a:pt x="1581" y="1233"/>
                    </a:lnTo>
                    <a:lnTo>
                      <a:pt x="1595" y="1203"/>
                    </a:lnTo>
                    <a:lnTo>
                      <a:pt x="1608" y="1173"/>
                    </a:lnTo>
                    <a:lnTo>
                      <a:pt x="1622" y="1143"/>
                    </a:lnTo>
                    <a:lnTo>
                      <a:pt x="1637" y="1113"/>
                    </a:lnTo>
                    <a:lnTo>
                      <a:pt x="1652" y="1084"/>
                    </a:lnTo>
                    <a:lnTo>
                      <a:pt x="1667" y="1055"/>
                    </a:lnTo>
                    <a:lnTo>
                      <a:pt x="1683" y="1025"/>
                    </a:lnTo>
                    <a:lnTo>
                      <a:pt x="1698" y="996"/>
                    </a:lnTo>
                    <a:lnTo>
                      <a:pt x="1715" y="968"/>
                    </a:lnTo>
                    <a:lnTo>
                      <a:pt x="1731" y="939"/>
                    </a:lnTo>
                    <a:lnTo>
                      <a:pt x="1748" y="911"/>
                    </a:lnTo>
                    <a:lnTo>
                      <a:pt x="1766" y="883"/>
                    </a:lnTo>
                    <a:lnTo>
                      <a:pt x="1783" y="855"/>
                    </a:lnTo>
                    <a:lnTo>
                      <a:pt x="1801" y="827"/>
                    </a:lnTo>
                    <a:lnTo>
                      <a:pt x="1820" y="800"/>
                    </a:lnTo>
                    <a:lnTo>
                      <a:pt x="1838" y="773"/>
                    </a:lnTo>
                  </a:path>
                </a:pathLst>
              </a:custGeom>
              <a:solidFill>
                <a:srgbClr val="00FF00"/>
              </a:solidFill>
              <a:ln w="25400">
                <a:solidFill>
                  <a:srgbClr val="262626"/>
                </a:solidFill>
                <a:prstDash val="solid"/>
                <a:round/>
                <a:headEnd/>
                <a:tailEnd/>
              </a:ln>
            </xdr:spPr>
          </xdr:sp>
        </xdr:grpSp>
        <xdr:grpSp>
          <xdr:nvGrpSpPr>
            <xdr:cNvPr id="2219" name="Linear Dial Scale"/>
            <xdr:cNvGrpSpPr/>
          </xdr:nvGrpSpPr>
          <xdr:grpSpPr>
            <a:xfrm>
              <a:off x="7894692" y="2972457"/>
              <a:ext cx="2556393" cy="1219489"/>
              <a:chOff x="7894692" y="2972457"/>
              <a:chExt cx="2556393" cy="1219489"/>
            </a:xfrm>
          </xdr:grpSpPr>
          <xdr:sp macro="" textlink="'My Calculations Page'!D53">
            <xdr:nvSpPr>
              <xdr:cNvPr id="2225" name="Dial Scale Value #6"/>
              <xdr:cNvSpPr txBox="1"/>
            </xdr:nvSpPr>
            <xdr:spPr bwMode="auto">
              <a:xfrm>
                <a:off x="9890389" y="3915656"/>
                <a:ext cx="560696" cy="27629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ctr"/>
              <a:lstStyle/>
              <a:p>
                <a:pPr algn="ctr"/>
                <a:fld id="{C26F7292-9D85-45A7-9E29-B1327424A339}" type="TxLink">
                  <a:rPr lang="en-US" sz="1000" b="1" i="0" u="none" strike="noStrike" cap="none" spc="0">
                    <a:ln>
                      <a:noFill/>
                    </a:ln>
                    <a:solidFill>
                      <a:srgbClr val="000000"/>
                    </a:solidFill>
                    <a:effectLst/>
                    <a:latin typeface="Arialri"/>
                    <a:cs typeface="Arial"/>
                  </a:rPr>
                  <a:pPr algn="ctr"/>
                  <a:t>100,0</a:t>
                </a:fld>
                <a:endParaRPr lang="en-US" sz="1000" b="1" cap="none" spc="0">
                  <a:ln>
                    <a:noFill/>
                  </a:ln>
                  <a:solidFill>
                    <a:schemeClr val="tx1"/>
                  </a:solidFill>
                  <a:effectLst/>
                </a:endParaRPr>
              </a:p>
            </xdr:txBody>
          </xdr:sp>
          <xdr:sp macro="" textlink="'My Calculations Page'!D58">
            <xdr:nvSpPr>
              <xdr:cNvPr id="2226" name="Dial Scale Value #5"/>
              <xdr:cNvSpPr txBox="1"/>
            </xdr:nvSpPr>
            <xdr:spPr bwMode="auto">
              <a:xfrm>
                <a:off x="9719329" y="3382130"/>
                <a:ext cx="551193" cy="27629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ctr"/>
              <a:lstStyle/>
              <a:p>
                <a:pPr algn="ctr"/>
                <a:fld id="{FB905A3A-A8D9-4E30-ABFA-51C0F12943FD}" type="TxLink">
                  <a:rPr lang="en-US" sz="1000" b="1" i="0" u="none" strike="noStrike" cap="none" spc="0">
                    <a:ln>
                      <a:noFill/>
                    </a:ln>
                    <a:solidFill>
                      <a:srgbClr val="000000"/>
                    </a:solidFill>
                    <a:effectLst/>
                    <a:latin typeface="Arialri"/>
                    <a:cs typeface="Arial"/>
                  </a:rPr>
                  <a:pPr algn="ctr"/>
                  <a:t>80,0</a:t>
                </a:fld>
                <a:endParaRPr lang="en-US" sz="1000" b="1" cap="none" spc="0">
                  <a:ln>
                    <a:noFill/>
                  </a:ln>
                  <a:solidFill>
                    <a:schemeClr val="tx1"/>
                  </a:solidFill>
                  <a:effectLst/>
                </a:endParaRPr>
              </a:p>
            </xdr:txBody>
          </xdr:sp>
          <xdr:sp macro="" textlink="'My Calculations Page'!D57">
            <xdr:nvSpPr>
              <xdr:cNvPr id="2227" name="Dial Scale Value #4"/>
              <xdr:cNvSpPr txBox="1"/>
            </xdr:nvSpPr>
            <xdr:spPr bwMode="auto">
              <a:xfrm>
                <a:off x="9234659" y="2981985"/>
                <a:ext cx="560696" cy="27629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ctr"/>
              <a:lstStyle/>
              <a:p>
                <a:pPr algn="ctr"/>
                <a:fld id="{C2558E4E-40C7-4703-84D0-07777B509CB4}" type="TxLink">
                  <a:rPr lang="en-US" sz="1000" b="1" i="0" u="none" strike="noStrike" cap="none" spc="0">
                    <a:ln>
                      <a:noFill/>
                    </a:ln>
                    <a:solidFill>
                      <a:srgbClr val="000000"/>
                    </a:solidFill>
                    <a:effectLst/>
                    <a:latin typeface="Arialri"/>
                    <a:cs typeface="Arial"/>
                  </a:rPr>
                  <a:pPr algn="ctr"/>
                  <a:t>60,0</a:t>
                </a:fld>
                <a:endParaRPr lang="en-US" sz="1000" b="1" cap="none" spc="0">
                  <a:ln>
                    <a:noFill/>
                  </a:ln>
                  <a:solidFill>
                    <a:schemeClr val="tx1"/>
                  </a:solidFill>
                  <a:effectLst/>
                </a:endParaRPr>
              </a:p>
            </xdr:txBody>
          </xdr:sp>
          <xdr:sp macro="" textlink="'My Calculations Page'!D56">
            <xdr:nvSpPr>
              <xdr:cNvPr id="2228" name="Dial Scale Value #3"/>
              <xdr:cNvSpPr txBox="1"/>
            </xdr:nvSpPr>
            <xdr:spPr bwMode="auto">
              <a:xfrm>
                <a:off x="8588434" y="2972457"/>
                <a:ext cx="560696" cy="27629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ctr"/>
              <a:lstStyle/>
              <a:p>
                <a:pPr algn="ctr"/>
                <a:fld id="{C53E134E-923C-468D-9BE6-FE8F3216998A}" type="TxLink">
                  <a:rPr lang="en-US" sz="1000" b="1" i="0" u="none" strike="noStrike" cap="none" spc="0">
                    <a:ln>
                      <a:noFill/>
                    </a:ln>
                    <a:solidFill>
                      <a:srgbClr val="000000"/>
                    </a:solidFill>
                    <a:effectLst/>
                    <a:latin typeface="Arialri"/>
                    <a:cs typeface="Arial"/>
                  </a:rPr>
                  <a:pPr algn="ctr"/>
                  <a:t>40,0</a:t>
                </a:fld>
                <a:endParaRPr lang="en-US" sz="1000" b="1" cap="none" spc="0">
                  <a:ln>
                    <a:noFill/>
                  </a:ln>
                  <a:solidFill>
                    <a:schemeClr val="tx1"/>
                  </a:solidFill>
                  <a:effectLst/>
                </a:endParaRPr>
              </a:p>
            </xdr:txBody>
          </xdr:sp>
          <xdr:sp macro="" textlink="'My Calculations Page'!D55">
            <xdr:nvSpPr>
              <xdr:cNvPr id="2229" name="Dial Scale Value #2"/>
              <xdr:cNvSpPr txBox="1"/>
            </xdr:nvSpPr>
            <xdr:spPr bwMode="auto">
              <a:xfrm>
                <a:off x="8094261" y="3372603"/>
                <a:ext cx="551193" cy="27629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ctr"/>
              <a:lstStyle/>
              <a:p>
                <a:pPr algn="ctr"/>
                <a:fld id="{E83D0BAD-017A-43C8-9B27-837BF59F573A}" type="TxLink">
                  <a:rPr lang="en-US" sz="1000" b="1" i="0" u="none" strike="noStrike" cap="none" spc="0">
                    <a:ln>
                      <a:noFill/>
                    </a:ln>
                    <a:solidFill>
                      <a:srgbClr val="000000"/>
                    </a:solidFill>
                    <a:effectLst/>
                    <a:latin typeface="Arialri"/>
                    <a:cs typeface="Arial"/>
                  </a:rPr>
                  <a:pPr algn="ctr"/>
                  <a:t>20,0</a:t>
                </a:fld>
                <a:endParaRPr lang="en-US" sz="1000" b="1" cap="none" spc="0">
                  <a:ln>
                    <a:noFill/>
                  </a:ln>
                  <a:solidFill>
                    <a:schemeClr val="tx1"/>
                  </a:solidFill>
                  <a:effectLst/>
                </a:endParaRPr>
              </a:p>
            </xdr:txBody>
          </xdr:sp>
          <xdr:sp macro="" textlink="'My Calculations Page'!D52">
            <xdr:nvSpPr>
              <xdr:cNvPr id="2230" name="Dial Scale Value #1"/>
              <xdr:cNvSpPr txBox="1"/>
            </xdr:nvSpPr>
            <xdr:spPr bwMode="auto">
              <a:xfrm>
                <a:off x="7894692" y="3915656"/>
                <a:ext cx="541689" cy="27629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ctr"/>
              <a:lstStyle/>
              <a:p>
                <a:pPr algn="ctr"/>
                <a:fld id="{7B3280B6-6E39-4D03-8DEC-C4CE293600F9}" type="TxLink">
                  <a:rPr lang="en-US" sz="1000" b="1" i="0" u="none" strike="noStrike" cap="none" spc="0">
                    <a:ln>
                      <a:noFill/>
                    </a:ln>
                    <a:solidFill>
                      <a:srgbClr val="000000"/>
                    </a:solidFill>
                    <a:effectLst/>
                    <a:latin typeface="Arialri"/>
                    <a:cs typeface="Arial"/>
                  </a:rPr>
                  <a:pPr algn="ctr"/>
                  <a:t>0,0</a:t>
                </a:fld>
                <a:endParaRPr lang="en-US" sz="1000" b="1" cap="none" spc="0">
                  <a:ln>
                    <a:noFill/>
                  </a:ln>
                  <a:solidFill>
                    <a:schemeClr val="tx1"/>
                  </a:solidFill>
                  <a:effectLst/>
                </a:endParaRPr>
              </a:p>
            </xdr:txBody>
          </xdr:sp>
        </xdr:grpSp>
        <xdr:sp macro="" textlink="'My Configuration Page'!E35">
          <xdr:nvSpPr>
            <xdr:cNvPr id="2220" name="Linear Dial Units"/>
            <xdr:cNvSpPr txBox="1"/>
          </xdr:nvSpPr>
          <xdr:spPr bwMode="auto">
            <a:xfrm>
              <a:off x="7419525" y="4544456"/>
              <a:ext cx="3563745" cy="4287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fld id="{59506D13-E3D2-40EB-8827-FABC9B16124A}" type="TxLink">
                <a:rPr lang="en-US" sz="1200" b="1" i="0" u="none" strike="noStrike">
                  <a:solidFill>
                    <a:srgbClr val="000000"/>
                  </a:solidFill>
                  <a:latin typeface="Arialri"/>
                  <a:cs typeface="Arial" pitchFamily="34" charset="0"/>
                </a:rPr>
                <a:pPr algn="ctr"/>
                <a:t>X 10,000 USD$</a:t>
              </a:fld>
              <a:endParaRPr lang="en-US" sz="1200" b="1">
                <a:latin typeface="Arial" pitchFamily="34" charset="0"/>
                <a:cs typeface="Arial" pitchFamily="34" charset="0"/>
              </a:endParaRPr>
            </a:p>
          </xdr:txBody>
        </xdr:sp>
        <xdr:graphicFrame macro="">
          <xdr:nvGraphicFramePr>
            <xdr:cNvPr id="2221" name="Linear Dial Needle"/>
            <xdr:cNvGraphicFramePr>
              <a:graphicFrameLocks/>
            </xdr:cNvGraphicFramePr>
          </xdr:nvGraphicFramePr>
          <xdr:xfrm>
            <a:off x="7175472" y="1740051"/>
            <a:ext cx="4038172" cy="272245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5"/>
            </a:graphicData>
          </a:graphic>
        </xdr:graphicFrame>
        <xdr:sp macro="" textlink="">
          <xdr:nvSpPr>
            <xdr:cNvPr id="2222" name="Dial Needle Circle"/>
            <xdr:cNvSpPr/>
          </xdr:nvSpPr>
          <xdr:spPr bwMode="auto">
            <a:xfrm>
              <a:off x="8702475" y="3544092"/>
              <a:ext cx="950332" cy="1000362"/>
            </a:xfrm>
            <a:prstGeom prst="ellipse">
              <a:avLst/>
            </a:prstGeom>
            <a:solidFill>
              <a:schemeClr val="tx1">
                <a:lumMod val="85000"/>
                <a:lumOff val="15000"/>
              </a:schemeClr>
            </a:solidFill>
            <a:ln>
              <a:solidFill>
                <a:schemeClr val="tx1">
                  <a:lumMod val="95000"/>
                  <a:lumOff val="5000"/>
                </a:schemeClr>
              </a:solidFill>
            </a:ln>
            <a:scene3d>
              <a:camera prst="orthographicFront"/>
              <a:lightRig rig="threePt" dir="t"/>
            </a:scene3d>
            <a:sp3d>
              <a:bevelT/>
            </a:sp3d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sp macro="" textlink="'My Configuration Page'!E37">
          <xdr:nvSpPr>
            <xdr:cNvPr id="2223" name="Linear Dial Main Value"/>
            <xdr:cNvSpPr txBox="1"/>
          </xdr:nvSpPr>
          <xdr:spPr bwMode="auto">
            <a:xfrm>
              <a:off x="8648562" y="3804729"/>
              <a:ext cx="1045365" cy="479283"/>
            </a:xfrm>
            <a:prstGeom prst="rect">
              <a:avLst/>
            </a:prstGeom>
            <a:noFill/>
            <a:ln w="9525" cmpd="sng">
              <a:noFill/>
            </a:ln>
            <a:scene3d>
              <a:camera prst="orthographicFront"/>
              <a:lightRig rig="threePt" dir="t"/>
            </a:scene3d>
            <a:sp3d>
              <a:bevelT/>
            </a:sp3d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fld id="{9907A4AB-5963-4BE7-8ACD-3B1C55A0DCDE}" type="TxLink">
                <a:rPr lang="en-US" sz="3000" b="1" i="0" u="none" strike="noStrike" cap="none" spc="50">
                  <a:ln w="12700" cmpd="sng">
                    <a:solidFill>
                      <a:schemeClr val="tx1"/>
                    </a:solidFill>
                    <a:prstDash val="solid"/>
                  </a:ln>
                  <a:solidFill>
                    <a:schemeClr val="bg1"/>
                  </a:solidFill>
                  <a:effectLst>
                    <a:glow rad="53100">
                      <a:schemeClr val="bg1">
                        <a:lumMod val="50000"/>
                        <a:alpha val="30000"/>
                      </a:schemeClr>
                    </a:glow>
                  </a:effectLst>
                  <a:latin typeface="Arialri"/>
                  <a:cs typeface="Arial" pitchFamily="34" charset="0"/>
                </a:rPr>
                <a:pPr algn="ctr"/>
                <a:t>54,7</a:t>
              </a:fld>
              <a:endParaRPr lang="en-US" sz="3000" b="1" cap="none" spc="50">
                <a:ln w="12700" cmpd="sng">
                  <a:solidFill>
                    <a:schemeClr val="tx1"/>
                  </a:solidFill>
                  <a:prstDash val="solid"/>
                </a:ln>
                <a:solidFill>
                  <a:schemeClr val="bg1"/>
                </a:solidFill>
                <a:effectLst>
                  <a:glow rad="53100">
                    <a:schemeClr val="bg1">
                      <a:lumMod val="50000"/>
                      <a:alpha val="30000"/>
                    </a:schemeClr>
                  </a:glow>
                </a:effectLst>
                <a:latin typeface="Arial" pitchFamily="34" charset="0"/>
                <a:cs typeface="Arial" pitchFamily="34" charset="0"/>
              </a:endParaRPr>
            </a:p>
          </xdr:txBody>
        </xdr:sp>
        <xdr:sp macro="" textlink="'My Configuration Page'!E33">
          <xdr:nvSpPr>
            <xdr:cNvPr id="2224" name="Linear Dial Title"/>
            <xdr:cNvSpPr txBox="1"/>
          </xdr:nvSpPr>
          <xdr:spPr bwMode="auto">
            <a:xfrm>
              <a:off x="7105917" y="1295659"/>
              <a:ext cx="4246464" cy="84792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fld id="{498B47C4-6AE9-4674-939B-F65BCCA72F6F}" type="TxLink">
                <a:rPr lang="en-US" sz="2800" b="1" i="0" u="none" strike="noStrike">
                  <a:solidFill>
                    <a:srgbClr val="000000"/>
                  </a:solidFill>
                  <a:latin typeface="Arialri"/>
                  <a:cs typeface="Arial" pitchFamily="34" charset="0"/>
                </a:rPr>
                <a:pPr algn="ctr"/>
                <a:t>Weekly Expenditure</a:t>
              </a:fld>
              <a:endParaRPr lang="en-US" sz="2800" b="1">
                <a:latin typeface="Arial" pitchFamily="34" charset="0"/>
                <a:cs typeface="Arial" pitchFamily="34" charset="0"/>
              </a:endParaRPr>
            </a:p>
          </xdr:txBody>
        </xdr:sp>
      </xdr:grpSp>
    </xdr:grpSp>
    <xdr:clientData/>
  </xdr:twoCellAnchor>
  <xdr:twoCellAnchor>
    <xdr:from>
      <xdr:col>0</xdr:col>
      <xdr:colOff>95250</xdr:colOff>
      <xdr:row>39</xdr:row>
      <xdr:rowOff>66676</xdr:rowOff>
    </xdr:from>
    <xdr:to>
      <xdr:col>29</xdr:col>
      <xdr:colOff>333375</xdr:colOff>
      <xdr:row>69</xdr:row>
      <xdr:rowOff>79376</xdr:rowOff>
    </xdr:to>
    <xdr:grpSp>
      <xdr:nvGrpSpPr>
        <xdr:cNvPr id="978" name="Quality Dashboard"/>
        <xdr:cNvGrpSpPr/>
      </xdr:nvGrpSpPr>
      <xdr:grpSpPr>
        <a:xfrm>
          <a:off x="95250" y="6257926"/>
          <a:ext cx="17732375" cy="4775200"/>
          <a:chOff x="95250" y="6257926"/>
          <a:chExt cx="17732375" cy="4775200"/>
        </a:xfrm>
      </xdr:grpSpPr>
      <xdr:sp macro="" textlink="">
        <xdr:nvSpPr>
          <xdr:cNvPr id="739" name="Quality Dashboard Background"/>
          <xdr:cNvSpPr/>
        </xdr:nvSpPr>
        <xdr:spPr bwMode="auto">
          <a:xfrm>
            <a:off x="95250" y="6257926"/>
            <a:ext cx="17732375" cy="4775200"/>
          </a:xfrm>
          <a:prstGeom prst="roundRect">
            <a:avLst>
              <a:gd name="adj" fmla="val 4860"/>
            </a:avLst>
          </a:prstGeom>
          <a:solidFill>
            <a:schemeClr val="accent1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grpSp>
        <xdr:nvGrpSpPr>
          <xdr:cNvPr id="742" name="Quality Trend Chart Widget"/>
          <xdr:cNvGrpSpPr/>
        </xdr:nvGrpSpPr>
        <xdr:grpSpPr>
          <a:xfrm>
            <a:off x="13397797" y="7057886"/>
            <a:ext cx="4247848" cy="3770079"/>
            <a:chOff x="13397797" y="2057261"/>
            <a:chExt cx="4247848" cy="3770079"/>
          </a:xfrm>
        </xdr:grpSpPr>
        <xdr:sp macro="" textlink="">
          <xdr:nvSpPr>
            <xdr:cNvPr id="960" name="Trend Widget Background"/>
            <xdr:cNvSpPr/>
          </xdr:nvSpPr>
          <xdr:spPr bwMode="auto">
            <a:xfrm>
              <a:off x="13397797" y="2077520"/>
              <a:ext cx="4247848" cy="3749820"/>
            </a:xfrm>
            <a:prstGeom prst="roundRect">
              <a:avLst>
                <a:gd name="adj" fmla="val 10723"/>
              </a:avLst>
            </a:prstGeom>
            <a:gradFill flip="none" rotWithShape="1">
              <a:gsLst>
                <a:gs pos="0">
                  <a:srgbClr val="FFFFFF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 scaled="0"/>
              <a:tileRect/>
            </a:gra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graphicFrame macro="">
          <xdr:nvGraphicFramePr>
            <xdr:cNvPr id="961" name="Trend Chart #3"/>
            <xdr:cNvGraphicFramePr/>
          </xdr:nvGraphicFramePr>
          <xdr:xfrm>
            <a:off x="14989968" y="4639468"/>
            <a:ext cx="2587625" cy="85328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6"/>
            </a:graphicData>
          </a:graphic>
        </xdr:graphicFrame>
        <xdr:graphicFrame macro="">
          <xdr:nvGraphicFramePr>
            <xdr:cNvPr id="962" name="Trend Chart #2"/>
            <xdr:cNvGraphicFramePr/>
          </xdr:nvGraphicFramePr>
          <xdr:xfrm>
            <a:off x="14989968" y="3675062"/>
            <a:ext cx="2587625" cy="85328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7"/>
            </a:graphicData>
          </a:graphic>
        </xdr:graphicFrame>
        <xdr:graphicFrame macro="">
          <xdr:nvGraphicFramePr>
            <xdr:cNvPr id="963" name="Trend Chart #1"/>
            <xdr:cNvGraphicFramePr/>
          </xdr:nvGraphicFramePr>
          <xdr:xfrm>
            <a:off x="14989968" y="2734469"/>
            <a:ext cx="2587625" cy="85328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8"/>
            </a:graphicData>
          </a:graphic>
        </xdr:graphicFrame>
        <xdr:sp macro="" textlink="">
          <xdr:nvSpPr>
            <xdr:cNvPr id="964" name="Trend Chart Title #3"/>
            <xdr:cNvSpPr txBox="1"/>
          </xdr:nvSpPr>
          <xdr:spPr>
            <a:xfrm>
              <a:off x="13507328" y="4733098"/>
              <a:ext cx="1661236" cy="7150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l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# ALERTS</a:t>
              </a:r>
            </a:p>
          </xdr:txBody>
        </xdr:sp>
        <xdr:sp macro="" textlink="">
          <xdr:nvSpPr>
            <xdr:cNvPr id="965" name="Trend Chart Title #2"/>
            <xdr:cNvSpPr txBox="1"/>
          </xdr:nvSpPr>
          <xdr:spPr>
            <a:xfrm>
              <a:off x="13507328" y="3768694"/>
              <a:ext cx="1661236" cy="7150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l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# QINS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966" name="Trend Chart Title #1"/>
            <xdr:cNvSpPr txBox="1"/>
          </xdr:nvSpPr>
          <xdr:spPr>
            <a:xfrm>
              <a:off x="13507328" y="2804290"/>
              <a:ext cx="1661236" cy="7150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l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# CLAIMS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AI19">
          <xdr:nvSpPr>
            <xdr:cNvPr id="967" name="Trend Widget Title Text"/>
            <xdr:cNvSpPr txBox="1"/>
          </xdr:nvSpPr>
          <xdr:spPr bwMode="auto">
            <a:xfrm>
              <a:off x="13477875" y="2057261"/>
              <a:ext cx="4095750" cy="72086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fld id="{BE7D25E0-4548-4E42-B6A0-ECF41572811C}" type="TxLink">
                <a:rPr lang="en-US" sz="2800" b="1" i="0" u="none" strike="noStrike">
                  <a:solidFill>
                    <a:srgbClr val="000000"/>
                  </a:solidFill>
                  <a:latin typeface="Arialri"/>
                  <a:cs typeface="Arial"/>
                </a:rPr>
                <a:pPr algn="ctr"/>
                <a:t>Quality - FY To Date</a:t>
              </a:fld>
              <a:endParaRPr lang="en-US" sz="2800" b="1">
                <a:latin typeface="Arial" pitchFamily="34" charset="0"/>
                <a:cs typeface="Arial" pitchFamily="34" charset="0"/>
              </a:endParaRPr>
            </a:p>
          </xdr:txBody>
        </xdr:sp>
      </xdr:grpSp>
      <xdr:grpSp>
        <xdr:nvGrpSpPr>
          <xdr:cNvPr id="743" name="Quality Traffic Light Widget #3"/>
          <xdr:cNvGrpSpPr/>
        </xdr:nvGrpSpPr>
        <xdr:grpSpPr>
          <a:xfrm>
            <a:off x="9001650" y="7076431"/>
            <a:ext cx="4247848" cy="3782923"/>
            <a:chOff x="9057213" y="2178994"/>
            <a:chExt cx="4275629" cy="3965485"/>
          </a:xfrm>
        </xdr:grpSpPr>
        <xdr:sp macro="" textlink="">
          <xdr:nvSpPr>
            <xdr:cNvPr id="922" name="Background Rectangle"/>
            <xdr:cNvSpPr/>
          </xdr:nvSpPr>
          <xdr:spPr bwMode="auto">
            <a:xfrm>
              <a:off x="9057213" y="2178994"/>
              <a:ext cx="4275629" cy="3932584"/>
            </a:xfrm>
            <a:prstGeom prst="roundRect">
              <a:avLst>
                <a:gd name="adj" fmla="val 10723"/>
              </a:avLst>
            </a:prstGeom>
            <a:gradFill flip="none" rotWithShape="1">
              <a:gsLst>
                <a:gs pos="0">
                  <a:srgbClr val="FFFFFF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 scaled="0"/>
              <a:tileRect/>
            </a:gra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sp macro="" textlink="'My Configuration Page'!AC23">
          <xdr:nvSpPr>
            <xdr:cNvPr id="923" name="Light #3 Value"/>
            <xdr:cNvSpPr txBox="1"/>
          </xdr:nvSpPr>
          <xdr:spPr>
            <a:xfrm>
              <a:off x="11948379" y="5653894"/>
              <a:ext cx="993679" cy="49058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9B9277F1-94F0-45E1-BAD6-FC1460E53493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53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AA23">
          <xdr:nvSpPr>
            <xdr:cNvPr id="924" name="Light #2 Value"/>
            <xdr:cNvSpPr txBox="1"/>
          </xdr:nvSpPr>
          <xdr:spPr>
            <a:xfrm>
              <a:off x="10446842" y="5653894"/>
              <a:ext cx="1486031" cy="49058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E5560D37-1545-4587-8662-47C2A88946D8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142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Y23">
          <xdr:nvSpPr>
            <xdr:cNvPr id="925" name="Light #1 Value"/>
            <xdr:cNvSpPr txBox="1"/>
          </xdr:nvSpPr>
          <xdr:spPr>
            <a:xfrm>
              <a:off x="9375854" y="5653894"/>
              <a:ext cx="999812" cy="49058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1AD1563A-51DF-48E7-B52E-87F3955950E2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138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grpSp>
          <xdr:nvGrpSpPr>
            <xdr:cNvPr id="926" name="Traffic Light #3"/>
            <xdr:cNvGrpSpPr/>
          </xdr:nvGrpSpPr>
          <xdr:grpSpPr>
            <a:xfrm>
              <a:off x="12013675" y="3389418"/>
              <a:ext cx="862648" cy="2283658"/>
              <a:chOff x="9409927" y="18878779"/>
              <a:chExt cx="867281" cy="2149621"/>
            </a:xfrm>
          </xdr:grpSpPr>
          <xdr:sp macro="" textlink="">
            <xdr:nvSpPr>
              <xdr:cNvPr id="951" name="Background #2"/>
              <xdr:cNvSpPr/>
            </xdr:nvSpPr>
            <xdr:spPr>
              <a:xfrm>
                <a:off x="9409927" y="18883496"/>
                <a:ext cx="867281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952" name="Background #1"/>
              <xdr:cNvSpPr/>
            </xdr:nvSpPr>
            <xdr:spPr>
              <a:xfrm>
                <a:off x="9488257" y="18953571"/>
                <a:ext cx="722544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953" name="Red Light Off"/>
              <xdr:cNvSpPr txBox="1"/>
            </xdr:nvSpPr>
            <xdr:spPr>
              <a:xfrm>
                <a:off x="9479547" y="18878779"/>
                <a:ext cx="747352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954" name="Yellow Light Off"/>
              <xdr:cNvSpPr txBox="1"/>
            </xdr:nvSpPr>
            <xdr:spPr>
              <a:xfrm>
                <a:off x="9479547" y="19506752"/>
                <a:ext cx="747352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955" name="Green Light Off"/>
              <xdr:cNvSpPr txBox="1"/>
            </xdr:nvSpPr>
            <xdr:spPr>
              <a:xfrm>
                <a:off x="9479547" y="20134727"/>
                <a:ext cx="747352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956" name="Shading Filter Box"/>
              <xdr:cNvSpPr/>
            </xdr:nvSpPr>
            <xdr:spPr>
              <a:xfrm>
                <a:off x="9531764" y="19014888"/>
                <a:ext cx="642912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AA39">
            <xdr:nvSpPr>
              <xdr:cNvPr id="957" name="Green Light On"/>
              <xdr:cNvSpPr txBox="1"/>
            </xdr:nvSpPr>
            <xdr:spPr>
              <a:xfrm>
                <a:off x="9479556" y="20134727"/>
                <a:ext cx="747352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D3B06A5F-8F9B-43FB-918F-4CF79A959CC2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AA38">
            <xdr:nvSpPr>
              <xdr:cNvPr id="958" name="Yellow Light On"/>
              <xdr:cNvSpPr txBox="1"/>
            </xdr:nvSpPr>
            <xdr:spPr>
              <a:xfrm>
                <a:off x="9479556" y="19506752"/>
                <a:ext cx="747352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37248359-6992-4CE2-B239-226545D3FD8A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AA37">
            <xdr:nvSpPr>
              <xdr:cNvPr id="959" name="Red Light On"/>
              <xdr:cNvSpPr txBox="1"/>
            </xdr:nvSpPr>
            <xdr:spPr>
              <a:xfrm>
                <a:off x="9479556" y="18878779"/>
                <a:ext cx="747352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96186A13-988B-40B4-A865-C838480CFF77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0000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0000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grpSp>
          <xdr:nvGrpSpPr>
            <xdr:cNvPr id="927" name="Traffic Light #2"/>
            <xdr:cNvGrpSpPr/>
          </xdr:nvGrpSpPr>
          <xdr:grpSpPr>
            <a:xfrm>
              <a:off x="10731835" y="3389418"/>
              <a:ext cx="861524" cy="2283658"/>
              <a:chOff x="8437425" y="18878779"/>
              <a:chExt cx="866142" cy="2149621"/>
            </a:xfrm>
          </xdr:grpSpPr>
          <xdr:sp macro="" textlink="">
            <xdr:nvSpPr>
              <xdr:cNvPr id="942" name="Background"/>
              <xdr:cNvSpPr/>
            </xdr:nvSpPr>
            <xdr:spPr>
              <a:xfrm>
                <a:off x="8437425" y="18883496"/>
                <a:ext cx="866142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943" name="Background"/>
              <xdr:cNvSpPr/>
            </xdr:nvSpPr>
            <xdr:spPr>
              <a:xfrm>
                <a:off x="8515755" y="18953571"/>
                <a:ext cx="721405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944" name="Red Light Off"/>
              <xdr:cNvSpPr txBox="1"/>
            </xdr:nvSpPr>
            <xdr:spPr>
              <a:xfrm>
                <a:off x="8507045" y="18878779"/>
                <a:ext cx="74621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945" name="Yellow Light Off"/>
              <xdr:cNvSpPr txBox="1"/>
            </xdr:nvSpPr>
            <xdr:spPr>
              <a:xfrm>
                <a:off x="8507045" y="19506752"/>
                <a:ext cx="74621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946" name="Green Light Off"/>
              <xdr:cNvSpPr txBox="1"/>
            </xdr:nvSpPr>
            <xdr:spPr>
              <a:xfrm>
                <a:off x="8507045" y="20134727"/>
                <a:ext cx="74621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947" name="Shading Filter Box"/>
              <xdr:cNvSpPr/>
            </xdr:nvSpPr>
            <xdr:spPr>
              <a:xfrm>
                <a:off x="8559262" y="19014888"/>
                <a:ext cx="641773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AA35">
            <xdr:nvSpPr>
              <xdr:cNvPr id="948" name="Green Light On"/>
              <xdr:cNvSpPr txBox="1"/>
            </xdr:nvSpPr>
            <xdr:spPr>
              <a:xfrm>
                <a:off x="8507054" y="20134727"/>
                <a:ext cx="74621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6B54EB7C-5BFD-446E-9E55-B770C1020735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AA34">
            <xdr:nvSpPr>
              <xdr:cNvPr id="949" name="Yellow Light On"/>
              <xdr:cNvSpPr txBox="1"/>
            </xdr:nvSpPr>
            <xdr:spPr>
              <a:xfrm>
                <a:off x="8507054" y="19506752"/>
                <a:ext cx="74621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8D9E8B74-2569-4840-9F85-89C595020179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AA33">
            <xdr:nvSpPr>
              <xdr:cNvPr id="950" name="Red Light On"/>
              <xdr:cNvSpPr txBox="1"/>
            </xdr:nvSpPr>
            <xdr:spPr>
              <a:xfrm>
                <a:off x="8507054" y="18878779"/>
                <a:ext cx="74621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22A82831-4A4F-4149-A6C1-3EAE528DB177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0000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0000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grpSp>
          <xdr:nvGrpSpPr>
            <xdr:cNvPr id="928" name="Traffic Light #1"/>
            <xdr:cNvGrpSpPr/>
          </xdr:nvGrpSpPr>
          <xdr:grpSpPr>
            <a:xfrm>
              <a:off x="9416997" y="3389418"/>
              <a:ext cx="868783" cy="2283658"/>
              <a:chOff x="7489893" y="18878779"/>
              <a:chExt cx="867283" cy="2149621"/>
            </a:xfrm>
          </xdr:grpSpPr>
          <xdr:sp macro="" textlink="">
            <xdr:nvSpPr>
              <xdr:cNvPr id="933" name="Background Box 2"/>
              <xdr:cNvSpPr/>
            </xdr:nvSpPr>
            <xdr:spPr>
              <a:xfrm>
                <a:off x="7489893" y="18883496"/>
                <a:ext cx="867283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934" name="Baclground Box #2"/>
              <xdr:cNvSpPr/>
            </xdr:nvSpPr>
            <xdr:spPr>
              <a:xfrm>
                <a:off x="7568223" y="18953571"/>
                <a:ext cx="722546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935" name="Red Light Off"/>
              <xdr:cNvSpPr txBox="1"/>
            </xdr:nvSpPr>
            <xdr:spPr>
              <a:xfrm>
                <a:off x="7559512" y="18878779"/>
                <a:ext cx="74735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936" name="Yellow Light Off"/>
              <xdr:cNvSpPr txBox="1"/>
            </xdr:nvSpPr>
            <xdr:spPr>
              <a:xfrm>
                <a:off x="7559512" y="19506752"/>
                <a:ext cx="74735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937" name="Green Light Off"/>
              <xdr:cNvSpPr txBox="1"/>
            </xdr:nvSpPr>
            <xdr:spPr>
              <a:xfrm>
                <a:off x="7559512" y="20134727"/>
                <a:ext cx="74735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938" name="Shading Filter"/>
              <xdr:cNvSpPr/>
            </xdr:nvSpPr>
            <xdr:spPr>
              <a:xfrm>
                <a:off x="7611729" y="19014888"/>
                <a:ext cx="642914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AA31">
            <xdr:nvSpPr>
              <xdr:cNvPr id="939" name="Green Light On"/>
              <xdr:cNvSpPr txBox="1"/>
            </xdr:nvSpPr>
            <xdr:spPr>
              <a:xfrm>
                <a:off x="7559521" y="20134727"/>
                <a:ext cx="74735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D4111654-18AF-4FC7-AA6E-1F2BD71EE545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AA30">
            <xdr:nvSpPr>
              <xdr:cNvPr id="940" name="Yellow Light On"/>
              <xdr:cNvSpPr txBox="1"/>
            </xdr:nvSpPr>
            <xdr:spPr>
              <a:xfrm>
                <a:off x="7559521" y="19506752"/>
                <a:ext cx="74735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321D6429-7FBC-4929-9EA1-A6D3AB93921B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AA29">
            <xdr:nvSpPr>
              <xdr:cNvPr id="941" name="Red Light On"/>
              <xdr:cNvSpPr txBox="1"/>
            </xdr:nvSpPr>
            <xdr:spPr>
              <a:xfrm>
                <a:off x="7559521" y="18878779"/>
                <a:ext cx="74735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800F26E2-0E79-491F-B0DF-D8A45137F713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0000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0000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sp macro="" textlink="">
          <xdr:nvSpPr>
            <xdr:cNvPr id="929" name="Light #3 Title"/>
            <xdr:cNvSpPr txBox="1"/>
          </xdr:nvSpPr>
          <xdr:spPr>
            <a:xfrm>
              <a:off x="11836527" y="2808262"/>
              <a:ext cx="1213887" cy="75474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ALERTS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930" name="Light #2 Title"/>
            <xdr:cNvSpPr txBox="1"/>
          </xdr:nvSpPr>
          <xdr:spPr>
            <a:xfrm>
              <a:off x="10446842" y="2808262"/>
              <a:ext cx="1486031" cy="75474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# QINS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931" name="Light #1 Title"/>
            <xdr:cNvSpPr txBox="1"/>
          </xdr:nvSpPr>
          <xdr:spPr>
            <a:xfrm>
              <a:off x="9264003" y="2808262"/>
              <a:ext cx="1213887" cy="75474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CLAIMS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Y19">
          <xdr:nvSpPr>
            <xdr:cNvPr id="932" name="Traffic Light Main Title Text"/>
            <xdr:cNvSpPr txBox="1"/>
          </xdr:nvSpPr>
          <xdr:spPr>
            <a:xfrm>
              <a:off x="9104621" y="2396367"/>
              <a:ext cx="4186451" cy="4825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pPr algn="ctr"/>
              <a:fld id="{A74856F7-16ED-4A96-9FEE-8B8076346314}" type="TxLink">
                <a:rPr lang="en-US" sz="2800" b="1" i="0" u="none" strike="noStrike">
                  <a:solidFill>
                    <a:srgbClr val="000000"/>
                  </a:solidFill>
                  <a:latin typeface="Arialri"/>
                  <a:cs typeface="Arial"/>
                </a:rPr>
                <a:pPr algn="ctr"/>
                <a:t>Quality - FY To Date</a:t>
              </a:fld>
              <a:endParaRPr lang="en-US" sz="2800" b="1">
                <a:latin typeface="Arial" pitchFamily="34" charset="0"/>
                <a:cs typeface="Arial" pitchFamily="34" charset="0"/>
              </a:endParaRPr>
            </a:p>
          </xdr:txBody>
        </xdr:sp>
      </xdr:grpSp>
      <xdr:grpSp>
        <xdr:nvGrpSpPr>
          <xdr:cNvPr id="744" name="Quality Traffic Light Widget #2"/>
          <xdr:cNvGrpSpPr/>
        </xdr:nvGrpSpPr>
        <xdr:grpSpPr>
          <a:xfrm>
            <a:off x="4603750" y="7076431"/>
            <a:ext cx="4248373" cy="3782923"/>
            <a:chOff x="206375" y="2075806"/>
            <a:chExt cx="4248373" cy="3782923"/>
          </a:xfrm>
        </xdr:grpSpPr>
        <xdr:sp macro="" textlink="">
          <xdr:nvSpPr>
            <xdr:cNvPr id="786" name="Background Rectangle"/>
            <xdr:cNvSpPr/>
          </xdr:nvSpPr>
          <xdr:spPr bwMode="auto">
            <a:xfrm>
              <a:off x="206900" y="2075806"/>
              <a:ext cx="4247848" cy="3751537"/>
            </a:xfrm>
            <a:prstGeom prst="roundRect">
              <a:avLst>
                <a:gd name="adj" fmla="val 10723"/>
              </a:avLst>
            </a:prstGeom>
            <a:gradFill flip="none" rotWithShape="1">
              <a:gsLst>
                <a:gs pos="0">
                  <a:srgbClr val="FFFFFF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 scaled="0"/>
              <a:tileRect/>
            </a:gra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sp macro="" textlink="'My Configuration Page'!S23">
          <xdr:nvSpPr>
            <xdr:cNvPr id="790" name="Light #3 Value"/>
            <xdr:cNvSpPr txBox="1"/>
          </xdr:nvSpPr>
          <xdr:spPr>
            <a:xfrm>
              <a:off x="3079281" y="5390729"/>
              <a:ext cx="987223" cy="468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949F393E-E3E6-478B-94A8-4CCE3876C3E2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53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Q23">
          <xdr:nvSpPr>
            <xdr:cNvPr id="791" name="Light #2 Value"/>
            <xdr:cNvSpPr txBox="1"/>
          </xdr:nvSpPr>
          <xdr:spPr>
            <a:xfrm>
              <a:off x="1587500" y="5390729"/>
              <a:ext cx="1476375" cy="468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B6880173-36A3-4A1C-9A15-F7E5E7D1C426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142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O23">
          <xdr:nvSpPr>
            <xdr:cNvPr id="792" name="Light #1 Value"/>
            <xdr:cNvSpPr txBox="1"/>
          </xdr:nvSpPr>
          <xdr:spPr>
            <a:xfrm>
              <a:off x="523471" y="5390729"/>
              <a:ext cx="993316" cy="468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46F5EF65-8B85-48E6-B0D2-FEB2B8A47B26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138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grpSp>
          <xdr:nvGrpSpPr>
            <xdr:cNvPr id="793" name="Traffic Light #3"/>
            <xdr:cNvGrpSpPr/>
          </xdr:nvGrpSpPr>
          <xdr:grpSpPr>
            <a:xfrm>
              <a:off x="3144152" y="3230505"/>
              <a:ext cx="857043" cy="2178524"/>
              <a:chOff x="9409927" y="18878779"/>
              <a:chExt cx="867281" cy="2149621"/>
            </a:xfrm>
          </xdr:grpSpPr>
          <xdr:sp macro="" textlink="">
            <xdr:nvSpPr>
              <xdr:cNvPr id="913" name="Background #2"/>
              <xdr:cNvSpPr/>
            </xdr:nvSpPr>
            <xdr:spPr>
              <a:xfrm>
                <a:off x="9409927" y="18883496"/>
                <a:ext cx="867281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914" name="Background #1"/>
              <xdr:cNvSpPr/>
            </xdr:nvSpPr>
            <xdr:spPr>
              <a:xfrm>
                <a:off x="9488257" y="18953571"/>
                <a:ext cx="722544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915" name="Red Light Off"/>
              <xdr:cNvSpPr txBox="1"/>
            </xdr:nvSpPr>
            <xdr:spPr>
              <a:xfrm>
                <a:off x="9479547" y="18878779"/>
                <a:ext cx="747352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916" name="Yellow Light Off"/>
              <xdr:cNvSpPr txBox="1"/>
            </xdr:nvSpPr>
            <xdr:spPr>
              <a:xfrm>
                <a:off x="9479547" y="19506752"/>
                <a:ext cx="747352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917" name="Green Light Off"/>
              <xdr:cNvSpPr txBox="1"/>
            </xdr:nvSpPr>
            <xdr:spPr>
              <a:xfrm>
                <a:off x="9479547" y="20134727"/>
                <a:ext cx="747352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918" name="Shading Filter Box"/>
              <xdr:cNvSpPr/>
            </xdr:nvSpPr>
            <xdr:spPr>
              <a:xfrm>
                <a:off x="9531764" y="19014888"/>
                <a:ext cx="642912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Q39">
            <xdr:nvSpPr>
              <xdr:cNvPr id="919" name="Green Light On"/>
              <xdr:cNvSpPr txBox="1"/>
            </xdr:nvSpPr>
            <xdr:spPr>
              <a:xfrm>
                <a:off x="9479556" y="20134727"/>
                <a:ext cx="747352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F58E33C1-506A-446D-AA5D-9D8AA16BCEB1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Q38">
            <xdr:nvSpPr>
              <xdr:cNvPr id="920" name="Yellow Light On"/>
              <xdr:cNvSpPr txBox="1"/>
            </xdr:nvSpPr>
            <xdr:spPr>
              <a:xfrm>
                <a:off x="9479556" y="19506752"/>
                <a:ext cx="747352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EA95A688-AD9B-4222-9874-108B6557D496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Q37">
            <xdr:nvSpPr>
              <xdr:cNvPr id="921" name="Red Light On"/>
              <xdr:cNvSpPr txBox="1"/>
            </xdr:nvSpPr>
            <xdr:spPr>
              <a:xfrm>
                <a:off x="9479556" y="18878779"/>
                <a:ext cx="747352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9C1B40A3-61D6-42D4-BF58-705A2CAADBE2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0000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0000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grpSp>
          <xdr:nvGrpSpPr>
            <xdr:cNvPr id="794" name="Traffic Light #2"/>
            <xdr:cNvGrpSpPr/>
          </xdr:nvGrpSpPr>
          <xdr:grpSpPr>
            <a:xfrm>
              <a:off x="1870641" y="3230505"/>
              <a:ext cx="855926" cy="2178524"/>
              <a:chOff x="8437425" y="18878779"/>
              <a:chExt cx="866142" cy="2149621"/>
            </a:xfrm>
          </xdr:grpSpPr>
          <xdr:sp macro="" textlink="">
            <xdr:nvSpPr>
              <xdr:cNvPr id="904" name="Background"/>
              <xdr:cNvSpPr/>
            </xdr:nvSpPr>
            <xdr:spPr>
              <a:xfrm>
                <a:off x="8437425" y="18883496"/>
                <a:ext cx="866142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905" name="Background"/>
              <xdr:cNvSpPr/>
            </xdr:nvSpPr>
            <xdr:spPr>
              <a:xfrm>
                <a:off x="8515755" y="18953571"/>
                <a:ext cx="721405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906" name="Red Light Off"/>
              <xdr:cNvSpPr txBox="1"/>
            </xdr:nvSpPr>
            <xdr:spPr>
              <a:xfrm>
                <a:off x="8507045" y="18878779"/>
                <a:ext cx="74621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907" name="Yellow Light Off"/>
              <xdr:cNvSpPr txBox="1"/>
            </xdr:nvSpPr>
            <xdr:spPr>
              <a:xfrm>
                <a:off x="8507045" y="19506752"/>
                <a:ext cx="74621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908" name="Green Light Off"/>
              <xdr:cNvSpPr txBox="1"/>
            </xdr:nvSpPr>
            <xdr:spPr>
              <a:xfrm>
                <a:off x="8507045" y="20134727"/>
                <a:ext cx="74621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909" name="Shading Filter Box"/>
              <xdr:cNvSpPr/>
            </xdr:nvSpPr>
            <xdr:spPr>
              <a:xfrm>
                <a:off x="8559262" y="19014888"/>
                <a:ext cx="641773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Q35">
            <xdr:nvSpPr>
              <xdr:cNvPr id="910" name="Green Light On"/>
              <xdr:cNvSpPr txBox="1"/>
            </xdr:nvSpPr>
            <xdr:spPr>
              <a:xfrm>
                <a:off x="8507054" y="20134727"/>
                <a:ext cx="74621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0C806F5A-3E0D-4051-B1FF-3B06E0072BB2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Q34">
            <xdr:nvSpPr>
              <xdr:cNvPr id="911" name="Yellow Light On"/>
              <xdr:cNvSpPr txBox="1"/>
            </xdr:nvSpPr>
            <xdr:spPr>
              <a:xfrm>
                <a:off x="8507054" y="19506752"/>
                <a:ext cx="74621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7FB2D84A-FDA1-44B3-AB34-B1E5AE2987BB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Q33">
            <xdr:nvSpPr>
              <xdr:cNvPr id="912" name="Red Light On"/>
              <xdr:cNvSpPr txBox="1"/>
            </xdr:nvSpPr>
            <xdr:spPr>
              <a:xfrm>
                <a:off x="8507054" y="18878779"/>
                <a:ext cx="74621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E939F1FF-FBC9-4E33-9371-5112F5AE4680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0000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0000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grpSp>
          <xdr:nvGrpSpPr>
            <xdr:cNvPr id="795" name="Traffic Light #1"/>
            <xdr:cNvGrpSpPr/>
          </xdr:nvGrpSpPr>
          <xdr:grpSpPr>
            <a:xfrm>
              <a:off x="564346" y="3230505"/>
              <a:ext cx="863138" cy="2178524"/>
              <a:chOff x="7489893" y="18878779"/>
              <a:chExt cx="867283" cy="2149621"/>
            </a:xfrm>
          </xdr:grpSpPr>
          <xdr:sp macro="" textlink="">
            <xdr:nvSpPr>
              <xdr:cNvPr id="895" name="Background Box 2"/>
              <xdr:cNvSpPr/>
            </xdr:nvSpPr>
            <xdr:spPr>
              <a:xfrm>
                <a:off x="7489893" y="18883496"/>
                <a:ext cx="867283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896" name="Baclground Box #2"/>
              <xdr:cNvSpPr/>
            </xdr:nvSpPr>
            <xdr:spPr>
              <a:xfrm>
                <a:off x="7568223" y="18953571"/>
                <a:ext cx="722546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897" name="Red Light Off"/>
              <xdr:cNvSpPr txBox="1"/>
            </xdr:nvSpPr>
            <xdr:spPr>
              <a:xfrm>
                <a:off x="7559512" y="18878779"/>
                <a:ext cx="74735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898" name="Yellow Light Off"/>
              <xdr:cNvSpPr txBox="1"/>
            </xdr:nvSpPr>
            <xdr:spPr>
              <a:xfrm>
                <a:off x="7559512" y="19506752"/>
                <a:ext cx="74735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899" name="Green Light Off"/>
              <xdr:cNvSpPr txBox="1"/>
            </xdr:nvSpPr>
            <xdr:spPr>
              <a:xfrm>
                <a:off x="7559512" y="20134727"/>
                <a:ext cx="74735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900" name="Shading Filter"/>
              <xdr:cNvSpPr/>
            </xdr:nvSpPr>
            <xdr:spPr>
              <a:xfrm>
                <a:off x="7611729" y="19014888"/>
                <a:ext cx="642914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Q31">
            <xdr:nvSpPr>
              <xdr:cNvPr id="901" name="Green Light On"/>
              <xdr:cNvSpPr txBox="1"/>
            </xdr:nvSpPr>
            <xdr:spPr>
              <a:xfrm>
                <a:off x="7559521" y="20134727"/>
                <a:ext cx="74735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56286073-F3A0-4107-8702-75ECC5483562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Q30">
            <xdr:nvSpPr>
              <xdr:cNvPr id="902" name="Yellow Light On"/>
              <xdr:cNvSpPr txBox="1"/>
            </xdr:nvSpPr>
            <xdr:spPr>
              <a:xfrm>
                <a:off x="7559521" y="19506752"/>
                <a:ext cx="74735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677E6587-5780-434A-970E-91C8CE450419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Q29">
            <xdr:nvSpPr>
              <xdr:cNvPr id="903" name="Red Light On"/>
              <xdr:cNvSpPr txBox="1"/>
            </xdr:nvSpPr>
            <xdr:spPr>
              <a:xfrm>
                <a:off x="7559521" y="18878779"/>
                <a:ext cx="74735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9F873EF6-1936-4546-A532-02977F854C88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0000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0000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sp macro="" textlink="">
          <xdr:nvSpPr>
            <xdr:cNvPr id="836" name="Light #3 Title"/>
            <xdr:cNvSpPr txBox="1"/>
          </xdr:nvSpPr>
          <xdr:spPr>
            <a:xfrm>
              <a:off x="2952280" y="2676104"/>
              <a:ext cx="1206000" cy="720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ALERTS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892" name="Light #2 Title"/>
            <xdr:cNvSpPr txBox="1"/>
          </xdr:nvSpPr>
          <xdr:spPr>
            <a:xfrm>
              <a:off x="1587500" y="2676104"/>
              <a:ext cx="1476375" cy="720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# QINS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893" name="Light #1 Title"/>
            <xdr:cNvSpPr txBox="1"/>
          </xdr:nvSpPr>
          <xdr:spPr>
            <a:xfrm>
              <a:off x="396471" y="2676104"/>
              <a:ext cx="1206000" cy="720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CLAIMS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O19">
          <xdr:nvSpPr>
            <xdr:cNvPr id="894" name="Traffic Light Main Title Text"/>
            <xdr:cNvSpPr txBox="1"/>
          </xdr:nvSpPr>
          <xdr:spPr>
            <a:xfrm>
              <a:off x="206375" y="2283172"/>
              <a:ext cx="4222750" cy="46033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pPr algn="ctr"/>
              <a:fld id="{9891459F-8B0A-4258-BB66-8D5A0DC9F57B}" type="TxLink">
                <a:rPr lang="en-US" sz="2800" b="1" i="0" u="none" strike="noStrike">
                  <a:solidFill>
                    <a:srgbClr val="000000"/>
                  </a:solidFill>
                  <a:latin typeface="Arialri"/>
                  <a:cs typeface="Arial"/>
                </a:rPr>
                <a:pPr algn="ctr"/>
                <a:t>Quality - Month To Date</a:t>
              </a:fld>
              <a:endParaRPr lang="en-US" sz="2800" b="1">
                <a:latin typeface="Arial" pitchFamily="34" charset="0"/>
                <a:cs typeface="Arial" pitchFamily="34" charset="0"/>
              </a:endParaRPr>
            </a:p>
          </xdr:txBody>
        </xdr:sp>
      </xdr:grpSp>
      <xdr:grpSp>
        <xdr:nvGrpSpPr>
          <xdr:cNvPr id="745" name="Quality Traffic Light Widget #1"/>
          <xdr:cNvGrpSpPr/>
        </xdr:nvGrpSpPr>
        <xdr:grpSpPr>
          <a:xfrm>
            <a:off x="206900" y="7076431"/>
            <a:ext cx="4247848" cy="3782923"/>
            <a:chOff x="206900" y="2075806"/>
            <a:chExt cx="4247848" cy="3782923"/>
          </a:xfrm>
        </xdr:grpSpPr>
        <xdr:sp macro="" textlink="">
          <xdr:nvSpPr>
            <xdr:cNvPr id="747" name="Background Rectangle"/>
            <xdr:cNvSpPr/>
          </xdr:nvSpPr>
          <xdr:spPr bwMode="auto">
            <a:xfrm>
              <a:off x="206900" y="2075806"/>
              <a:ext cx="4247848" cy="3751537"/>
            </a:xfrm>
            <a:prstGeom prst="roundRect">
              <a:avLst>
                <a:gd name="adj" fmla="val 10723"/>
              </a:avLst>
            </a:prstGeom>
            <a:gradFill flip="none" rotWithShape="1">
              <a:gsLst>
                <a:gs pos="0">
                  <a:srgbClr val="FFFFFF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 scaled="0"/>
              <a:tileRect/>
            </a:gra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sp macro="" textlink="'My Configuration Page'!I23">
          <xdr:nvSpPr>
            <xdr:cNvPr id="748" name="Light #3 Value"/>
            <xdr:cNvSpPr txBox="1"/>
          </xdr:nvSpPr>
          <xdr:spPr>
            <a:xfrm>
              <a:off x="3079281" y="5390729"/>
              <a:ext cx="987223" cy="468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6BEFA300-146F-4543-B597-F9827524D9B6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48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G23">
          <xdr:nvSpPr>
            <xdr:cNvPr id="749" name="Light #2 Value"/>
            <xdr:cNvSpPr txBox="1"/>
          </xdr:nvSpPr>
          <xdr:spPr>
            <a:xfrm>
              <a:off x="1587500" y="5390729"/>
              <a:ext cx="1476375" cy="468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78816D0E-AC9A-4608-AAE4-D2379351B87A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72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E23">
          <xdr:nvSpPr>
            <xdr:cNvPr id="750" name="Light #1 Value"/>
            <xdr:cNvSpPr txBox="1"/>
          </xdr:nvSpPr>
          <xdr:spPr>
            <a:xfrm>
              <a:off x="523471" y="5390729"/>
              <a:ext cx="993316" cy="468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F39A2E3F-F892-4C02-B74A-4A74647693B9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99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grpSp>
          <xdr:nvGrpSpPr>
            <xdr:cNvPr id="751" name="Traffic Light #3"/>
            <xdr:cNvGrpSpPr/>
          </xdr:nvGrpSpPr>
          <xdr:grpSpPr>
            <a:xfrm>
              <a:off x="3144152" y="3230505"/>
              <a:ext cx="857043" cy="2178524"/>
              <a:chOff x="9409927" y="18878779"/>
              <a:chExt cx="867281" cy="2149621"/>
            </a:xfrm>
          </xdr:grpSpPr>
          <xdr:sp macro="" textlink="">
            <xdr:nvSpPr>
              <xdr:cNvPr id="776" name="Background #2"/>
              <xdr:cNvSpPr/>
            </xdr:nvSpPr>
            <xdr:spPr>
              <a:xfrm>
                <a:off x="9409927" y="18883496"/>
                <a:ext cx="867281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777" name="Background #1"/>
              <xdr:cNvSpPr/>
            </xdr:nvSpPr>
            <xdr:spPr>
              <a:xfrm>
                <a:off x="9488257" y="18953571"/>
                <a:ext cx="722544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778" name="Red Light Off"/>
              <xdr:cNvSpPr txBox="1"/>
            </xdr:nvSpPr>
            <xdr:spPr>
              <a:xfrm>
                <a:off x="9479547" y="18878779"/>
                <a:ext cx="747352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779" name="Yellow Light Off"/>
              <xdr:cNvSpPr txBox="1"/>
            </xdr:nvSpPr>
            <xdr:spPr>
              <a:xfrm>
                <a:off x="9479547" y="19506752"/>
                <a:ext cx="747352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780" name="Green Light Off"/>
              <xdr:cNvSpPr txBox="1"/>
            </xdr:nvSpPr>
            <xdr:spPr>
              <a:xfrm>
                <a:off x="9479547" y="20134727"/>
                <a:ext cx="747352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781" name="Shading Filter Box"/>
              <xdr:cNvSpPr/>
            </xdr:nvSpPr>
            <xdr:spPr>
              <a:xfrm>
                <a:off x="9531764" y="19014888"/>
                <a:ext cx="642912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G39">
            <xdr:nvSpPr>
              <xdr:cNvPr id="782" name="Green Light On"/>
              <xdr:cNvSpPr txBox="1"/>
            </xdr:nvSpPr>
            <xdr:spPr>
              <a:xfrm>
                <a:off x="9479556" y="20134727"/>
                <a:ext cx="747352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D31DB860-3BAD-4057-A6B5-A03A4993E2B1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G38">
            <xdr:nvSpPr>
              <xdr:cNvPr id="783" name="Yellow Light On"/>
              <xdr:cNvSpPr txBox="1"/>
            </xdr:nvSpPr>
            <xdr:spPr>
              <a:xfrm>
                <a:off x="9479556" y="19506752"/>
                <a:ext cx="747352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22E1A035-E407-4C6E-9017-651917B0DC94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G37">
            <xdr:nvSpPr>
              <xdr:cNvPr id="785" name="Red Light On"/>
              <xdr:cNvSpPr txBox="1"/>
            </xdr:nvSpPr>
            <xdr:spPr>
              <a:xfrm>
                <a:off x="9479556" y="18878779"/>
                <a:ext cx="747352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F6947E22-5AAB-4166-8E13-8EA36A60B80A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0000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0000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grpSp>
          <xdr:nvGrpSpPr>
            <xdr:cNvPr id="752" name="Traffic Light #2"/>
            <xdr:cNvGrpSpPr/>
          </xdr:nvGrpSpPr>
          <xdr:grpSpPr>
            <a:xfrm>
              <a:off x="1870641" y="3230505"/>
              <a:ext cx="855926" cy="2178524"/>
              <a:chOff x="8437425" y="18878779"/>
              <a:chExt cx="866142" cy="2149621"/>
            </a:xfrm>
          </xdr:grpSpPr>
          <xdr:sp macro="" textlink="">
            <xdr:nvSpPr>
              <xdr:cNvPr id="767" name="Background"/>
              <xdr:cNvSpPr/>
            </xdr:nvSpPr>
            <xdr:spPr>
              <a:xfrm>
                <a:off x="8437425" y="18883496"/>
                <a:ext cx="866142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768" name="Background"/>
              <xdr:cNvSpPr/>
            </xdr:nvSpPr>
            <xdr:spPr>
              <a:xfrm>
                <a:off x="8515755" y="18953571"/>
                <a:ext cx="721405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769" name="Red Light Off"/>
              <xdr:cNvSpPr txBox="1"/>
            </xdr:nvSpPr>
            <xdr:spPr>
              <a:xfrm>
                <a:off x="8507045" y="18878779"/>
                <a:ext cx="74621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770" name="Yellow Light Off"/>
              <xdr:cNvSpPr txBox="1"/>
            </xdr:nvSpPr>
            <xdr:spPr>
              <a:xfrm>
                <a:off x="8507045" y="19506752"/>
                <a:ext cx="74621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771" name="Green Light Off"/>
              <xdr:cNvSpPr txBox="1"/>
            </xdr:nvSpPr>
            <xdr:spPr>
              <a:xfrm>
                <a:off x="8507045" y="20134727"/>
                <a:ext cx="74621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772" name="Shading Filter Box"/>
              <xdr:cNvSpPr/>
            </xdr:nvSpPr>
            <xdr:spPr>
              <a:xfrm>
                <a:off x="8559262" y="19014888"/>
                <a:ext cx="641773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G35">
            <xdr:nvSpPr>
              <xdr:cNvPr id="773" name="Green Light On"/>
              <xdr:cNvSpPr txBox="1"/>
            </xdr:nvSpPr>
            <xdr:spPr>
              <a:xfrm>
                <a:off x="8507054" y="20134727"/>
                <a:ext cx="74621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AEF3D482-EBD8-48DB-85B8-3647F0E71160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G34">
            <xdr:nvSpPr>
              <xdr:cNvPr id="774" name="Yellow Light On"/>
              <xdr:cNvSpPr txBox="1"/>
            </xdr:nvSpPr>
            <xdr:spPr>
              <a:xfrm>
                <a:off x="8507054" y="19506752"/>
                <a:ext cx="74621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DD0D81F2-7F50-4BF5-81A2-2824209B69FA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G33">
            <xdr:nvSpPr>
              <xdr:cNvPr id="775" name="Red Light On"/>
              <xdr:cNvSpPr txBox="1"/>
            </xdr:nvSpPr>
            <xdr:spPr>
              <a:xfrm>
                <a:off x="8507054" y="18878779"/>
                <a:ext cx="74621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E76D163E-B469-453A-BACF-B8EB880EB642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0000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0000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grpSp>
          <xdr:nvGrpSpPr>
            <xdr:cNvPr id="753" name="Traffic Light #1"/>
            <xdr:cNvGrpSpPr/>
          </xdr:nvGrpSpPr>
          <xdr:grpSpPr>
            <a:xfrm>
              <a:off x="564346" y="3230505"/>
              <a:ext cx="863138" cy="2178524"/>
              <a:chOff x="7489893" y="18878779"/>
              <a:chExt cx="867283" cy="2149621"/>
            </a:xfrm>
          </xdr:grpSpPr>
          <xdr:sp macro="" textlink="">
            <xdr:nvSpPr>
              <xdr:cNvPr id="758" name="Background Box 2"/>
              <xdr:cNvSpPr/>
            </xdr:nvSpPr>
            <xdr:spPr>
              <a:xfrm>
                <a:off x="7489893" y="18883496"/>
                <a:ext cx="867283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759" name="Baclground Box #2"/>
              <xdr:cNvSpPr/>
            </xdr:nvSpPr>
            <xdr:spPr>
              <a:xfrm>
                <a:off x="7568223" y="18953571"/>
                <a:ext cx="722546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760" name="Red Light Off"/>
              <xdr:cNvSpPr txBox="1"/>
            </xdr:nvSpPr>
            <xdr:spPr>
              <a:xfrm>
                <a:off x="7559512" y="18878779"/>
                <a:ext cx="74735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761" name="Yellow Light Off"/>
              <xdr:cNvSpPr txBox="1"/>
            </xdr:nvSpPr>
            <xdr:spPr>
              <a:xfrm>
                <a:off x="7559512" y="19506752"/>
                <a:ext cx="74735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762" name="Green Light Off"/>
              <xdr:cNvSpPr txBox="1"/>
            </xdr:nvSpPr>
            <xdr:spPr>
              <a:xfrm>
                <a:off x="7559512" y="20134727"/>
                <a:ext cx="74735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763" name="Shading Filter"/>
              <xdr:cNvSpPr/>
            </xdr:nvSpPr>
            <xdr:spPr>
              <a:xfrm>
                <a:off x="7611729" y="19014888"/>
                <a:ext cx="642914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G31">
            <xdr:nvSpPr>
              <xdr:cNvPr id="764" name="Green Light On"/>
              <xdr:cNvSpPr txBox="1"/>
            </xdr:nvSpPr>
            <xdr:spPr>
              <a:xfrm>
                <a:off x="7559521" y="20134727"/>
                <a:ext cx="74735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5973DD34-4A9A-4AAC-B2D6-CFB2856D40F1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G30">
            <xdr:nvSpPr>
              <xdr:cNvPr id="765" name="Yellow Light On"/>
              <xdr:cNvSpPr txBox="1"/>
            </xdr:nvSpPr>
            <xdr:spPr>
              <a:xfrm>
                <a:off x="7559521" y="19506752"/>
                <a:ext cx="74735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F6D0A58F-FCA1-4C9A-BAC3-6C97DA518763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G29">
            <xdr:nvSpPr>
              <xdr:cNvPr id="766" name="Red Light On"/>
              <xdr:cNvSpPr txBox="1"/>
            </xdr:nvSpPr>
            <xdr:spPr>
              <a:xfrm>
                <a:off x="7559521" y="18878779"/>
                <a:ext cx="74735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50065CF0-8B51-42EF-B142-74E622EFDE80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0000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0000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sp macro="" textlink="">
          <xdr:nvSpPr>
            <xdr:cNvPr id="754" name="Light #3 Title"/>
            <xdr:cNvSpPr txBox="1"/>
          </xdr:nvSpPr>
          <xdr:spPr>
            <a:xfrm>
              <a:off x="2984030" y="2676104"/>
              <a:ext cx="1206000" cy="720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ALERTS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755" name="Light #2 Title"/>
            <xdr:cNvSpPr txBox="1"/>
          </xdr:nvSpPr>
          <xdr:spPr>
            <a:xfrm>
              <a:off x="1587500" y="2676104"/>
              <a:ext cx="1476375" cy="720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# QINS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756" name="Light #1 Title"/>
            <xdr:cNvSpPr txBox="1"/>
          </xdr:nvSpPr>
          <xdr:spPr>
            <a:xfrm>
              <a:off x="396875" y="2676104"/>
              <a:ext cx="1206500" cy="720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CLAIMS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E19">
          <xdr:nvSpPr>
            <xdr:cNvPr id="757" name="Traffic Light Main Title Text"/>
            <xdr:cNvSpPr txBox="1"/>
          </xdr:nvSpPr>
          <xdr:spPr>
            <a:xfrm>
              <a:off x="499097" y="2283172"/>
              <a:ext cx="3659109" cy="46033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pPr algn="ctr"/>
              <a:fld id="{92E60B27-010F-4339-8012-46DBBB0E2EC4}" type="TxLink">
                <a:rPr lang="en-US" sz="2800" b="1" i="0" u="none" strike="noStrike">
                  <a:solidFill>
                    <a:srgbClr val="000000"/>
                  </a:solidFill>
                  <a:latin typeface="Arialri"/>
                  <a:cs typeface="Arial"/>
                </a:rPr>
                <a:pPr algn="ctr"/>
                <a:t>Quality - Week Prior</a:t>
              </a:fld>
              <a:endParaRPr lang="en-US" sz="2800" b="1">
                <a:latin typeface="Arial" pitchFamily="34" charset="0"/>
                <a:cs typeface="Arial" pitchFamily="34" charset="0"/>
              </a:endParaRPr>
            </a:p>
          </xdr:txBody>
        </xdr:sp>
      </xdr:grpSp>
    </xdr:grpSp>
    <xdr:clientData/>
  </xdr:twoCellAnchor>
  <xdr:twoCellAnchor>
    <xdr:from>
      <xdr:col>0</xdr:col>
      <xdr:colOff>95250</xdr:colOff>
      <xdr:row>7</xdr:row>
      <xdr:rowOff>146051</xdr:rowOff>
    </xdr:from>
    <xdr:to>
      <xdr:col>29</xdr:col>
      <xdr:colOff>333375</xdr:colOff>
      <xdr:row>38</xdr:row>
      <xdr:rowOff>1</xdr:rowOff>
    </xdr:to>
    <xdr:grpSp>
      <xdr:nvGrpSpPr>
        <xdr:cNvPr id="736" name="Safety Dashboard"/>
        <xdr:cNvGrpSpPr/>
      </xdr:nvGrpSpPr>
      <xdr:grpSpPr>
        <a:xfrm>
          <a:off x="95250" y="1257301"/>
          <a:ext cx="17732375" cy="4775200"/>
          <a:chOff x="95250" y="1257301"/>
          <a:chExt cx="17732375" cy="4775200"/>
        </a:xfrm>
      </xdr:grpSpPr>
      <xdr:sp macro="" textlink="">
        <xdr:nvSpPr>
          <xdr:cNvPr id="740" name="Safety Dashboard Background"/>
          <xdr:cNvSpPr/>
        </xdr:nvSpPr>
        <xdr:spPr bwMode="auto">
          <a:xfrm>
            <a:off x="95250" y="1257301"/>
            <a:ext cx="17732375" cy="4775200"/>
          </a:xfrm>
          <a:prstGeom prst="roundRect">
            <a:avLst>
              <a:gd name="adj" fmla="val 4860"/>
            </a:avLst>
          </a:prstGeom>
          <a:solidFill>
            <a:schemeClr val="accent1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grpSp>
        <xdr:nvGrpSpPr>
          <xdr:cNvPr id="735" name="Safety Trend Chart Widget"/>
          <xdr:cNvGrpSpPr/>
        </xdr:nvGrpSpPr>
        <xdr:grpSpPr>
          <a:xfrm>
            <a:off x="13397797" y="2057261"/>
            <a:ext cx="4247848" cy="3770079"/>
            <a:chOff x="13397797" y="2057261"/>
            <a:chExt cx="4247848" cy="3770079"/>
          </a:xfrm>
        </xdr:grpSpPr>
        <xdr:sp macro="" textlink="">
          <xdr:nvSpPr>
            <xdr:cNvPr id="1017" name="Trend Widget Background"/>
            <xdr:cNvSpPr/>
          </xdr:nvSpPr>
          <xdr:spPr bwMode="auto">
            <a:xfrm>
              <a:off x="13397797" y="2077520"/>
              <a:ext cx="4247848" cy="3749820"/>
            </a:xfrm>
            <a:prstGeom prst="roundRect">
              <a:avLst>
                <a:gd name="adj" fmla="val 10723"/>
              </a:avLst>
            </a:prstGeom>
            <a:gradFill flip="none" rotWithShape="1">
              <a:gsLst>
                <a:gs pos="0">
                  <a:srgbClr val="FFFFFF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 scaled="0"/>
              <a:tileRect/>
            </a:gra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graphicFrame macro="">
          <xdr:nvGraphicFramePr>
            <xdr:cNvPr id="734" name="Trend Chart #3"/>
            <xdr:cNvGraphicFramePr/>
          </xdr:nvGraphicFramePr>
          <xdr:xfrm>
            <a:off x="14989968" y="4639468"/>
            <a:ext cx="2587625" cy="85328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9"/>
            </a:graphicData>
          </a:graphic>
        </xdr:graphicFrame>
        <xdr:graphicFrame macro="">
          <xdr:nvGraphicFramePr>
            <xdr:cNvPr id="733" name="Trend Chart #2"/>
            <xdr:cNvGraphicFramePr/>
          </xdr:nvGraphicFramePr>
          <xdr:xfrm>
            <a:off x="14989968" y="3675062"/>
            <a:ext cx="2587625" cy="85328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0"/>
            </a:graphicData>
          </a:graphic>
        </xdr:graphicFrame>
        <xdr:graphicFrame macro="">
          <xdr:nvGraphicFramePr>
            <xdr:cNvPr id="723" name="Trend Chart #1"/>
            <xdr:cNvGraphicFramePr/>
          </xdr:nvGraphicFramePr>
          <xdr:xfrm>
            <a:off x="14989968" y="2734469"/>
            <a:ext cx="2587625" cy="85328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1"/>
            </a:graphicData>
          </a:graphic>
        </xdr:graphicFrame>
        <xdr:sp macro="" textlink="">
          <xdr:nvSpPr>
            <xdr:cNvPr id="728" name="Trend Chart Title #3"/>
            <xdr:cNvSpPr txBox="1"/>
          </xdr:nvSpPr>
          <xdr:spPr>
            <a:xfrm>
              <a:off x="13443828" y="4733098"/>
              <a:ext cx="1661236" cy="7150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l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# ORIR</a:t>
              </a:r>
            </a:p>
          </xdr:txBody>
        </xdr:sp>
        <xdr:sp macro="" textlink="">
          <xdr:nvSpPr>
            <xdr:cNvPr id="726" name="Trend Chart Title #2"/>
            <xdr:cNvSpPr txBox="1"/>
          </xdr:nvSpPr>
          <xdr:spPr>
            <a:xfrm>
              <a:off x="13443828" y="3768694"/>
              <a:ext cx="1661236" cy="7150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l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# FIRST AID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721" name="Trend Chart Title #1"/>
            <xdr:cNvSpPr txBox="1"/>
          </xdr:nvSpPr>
          <xdr:spPr>
            <a:xfrm>
              <a:off x="13443828" y="2804290"/>
              <a:ext cx="1661236" cy="7150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l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# HIPOS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AI5">
          <xdr:nvSpPr>
            <xdr:cNvPr id="1019" name="Trend Widget Title Text"/>
            <xdr:cNvSpPr txBox="1"/>
          </xdr:nvSpPr>
          <xdr:spPr bwMode="auto">
            <a:xfrm>
              <a:off x="13477875" y="2057261"/>
              <a:ext cx="4095750" cy="72086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fld id="{157FCC25-24ED-4D92-A867-3F7DCA7E3DF9}" type="TxLink">
                <a:rPr lang="en-US" sz="2800" b="1" i="0" u="none" strike="noStrike">
                  <a:solidFill>
                    <a:srgbClr val="000000"/>
                  </a:solidFill>
                  <a:latin typeface="Arial"/>
                  <a:cs typeface="Arial"/>
                </a:rPr>
                <a:pPr algn="ctr"/>
                <a:t>Safety - FY to Date</a:t>
              </a:fld>
              <a:endParaRPr lang="en-US" sz="2800" b="1">
                <a:latin typeface="Arial" pitchFamily="34" charset="0"/>
                <a:cs typeface="Arial" pitchFamily="34" charset="0"/>
              </a:endParaRPr>
            </a:p>
          </xdr:txBody>
        </xdr:sp>
      </xdr:grpSp>
      <xdr:grpSp>
        <xdr:nvGrpSpPr>
          <xdr:cNvPr id="722" name="Safety Traffic Light Widget #3"/>
          <xdr:cNvGrpSpPr/>
        </xdr:nvGrpSpPr>
        <xdr:grpSpPr>
          <a:xfrm>
            <a:off x="9001650" y="2075806"/>
            <a:ext cx="4247848" cy="3782923"/>
            <a:chOff x="9057213" y="2178994"/>
            <a:chExt cx="4275629" cy="3965485"/>
          </a:xfrm>
        </xdr:grpSpPr>
        <xdr:sp macro="" textlink="">
          <xdr:nvSpPr>
            <xdr:cNvPr id="824" name="Background Rectangle"/>
            <xdr:cNvSpPr/>
          </xdr:nvSpPr>
          <xdr:spPr bwMode="auto">
            <a:xfrm>
              <a:off x="9057213" y="2178994"/>
              <a:ext cx="4275629" cy="3932584"/>
            </a:xfrm>
            <a:prstGeom prst="roundRect">
              <a:avLst>
                <a:gd name="adj" fmla="val 10723"/>
              </a:avLst>
            </a:prstGeom>
            <a:gradFill flip="none" rotWithShape="1">
              <a:gsLst>
                <a:gs pos="0">
                  <a:srgbClr val="FFFFFF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 scaled="0"/>
              <a:tileRect/>
            </a:gra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sp macro="" textlink="'My Configuration Page'!AC9">
          <xdr:nvSpPr>
            <xdr:cNvPr id="825" name="Light #3 Value"/>
            <xdr:cNvSpPr txBox="1"/>
          </xdr:nvSpPr>
          <xdr:spPr>
            <a:xfrm>
              <a:off x="11948379" y="5653894"/>
              <a:ext cx="993679" cy="49058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F0299DD2-8FEF-45A1-8EF8-F9E7B6A49890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7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AA9">
          <xdr:nvSpPr>
            <xdr:cNvPr id="826" name="Light #2 Value"/>
            <xdr:cNvSpPr txBox="1"/>
          </xdr:nvSpPr>
          <xdr:spPr>
            <a:xfrm>
              <a:off x="10446842" y="5653894"/>
              <a:ext cx="1486031" cy="49058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5D0C26F8-0419-4F50-8163-720E9D7B2C02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10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Y9">
          <xdr:nvSpPr>
            <xdr:cNvPr id="827" name="Light #1 Value"/>
            <xdr:cNvSpPr txBox="1"/>
          </xdr:nvSpPr>
          <xdr:spPr>
            <a:xfrm>
              <a:off x="9375854" y="5653894"/>
              <a:ext cx="999812" cy="49058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7BA7FE1A-E519-4CF7-8013-EC49EAD9F45E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5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grpSp>
          <xdr:nvGrpSpPr>
            <xdr:cNvPr id="828" name="Traffic Light #3"/>
            <xdr:cNvGrpSpPr/>
          </xdr:nvGrpSpPr>
          <xdr:grpSpPr>
            <a:xfrm>
              <a:off x="12013675" y="3389418"/>
              <a:ext cx="862648" cy="2283658"/>
              <a:chOff x="9409927" y="18878779"/>
              <a:chExt cx="867281" cy="2149621"/>
            </a:xfrm>
          </xdr:grpSpPr>
          <xdr:sp macro="" textlink="">
            <xdr:nvSpPr>
              <xdr:cNvPr id="883" name="Background #2"/>
              <xdr:cNvSpPr/>
            </xdr:nvSpPr>
            <xdr:spPr>
              <a:xfrm>
                <a:off x="9409927" y="18883496"/>
                <a:ext cx="867281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884" name="Background #1"/>
              <xdr:cNvSpPr/>
            </xdr:nvSpPr>
            <xdr:spPr>
              <a:xfrm>
                <a:off x="9488257" y="18953571"/>
                <a:ext cx="722544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885" name="Red Light Off"/>
              <xdr:cNvSpPr txBox="1"/>
            </xdr:nvSpPr>
            <xdr:spPr>
              <a:xfrm>
                <a:off x="9479547" y="18878779"/>
                <a:ext cx="747352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886" name="Yellow Light Off"/>
              <xdr:cNvSpPr txBox="1"/>
            </xdr:nvSpPr>
            <xdr:spPr>
              <a:xfrm>
                <a:off x="9479547" y="19506752"/>
                <a:ext cx="747352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887" name="Green Light Off"/>
              <xdr:cNvSpPr txBox="1"/>
            </xdr:nvSpPr>
            <xdr:spPr>
              <a:xfrm>
                <a:off x="9479547" y="20134727"/>
                <a:ext cx="747352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888" name="Shading Filter Box"/>
              <xdr:cNvSpPr/>
            </xdr:nvSpPr>
            <xdr:spPr>
              <a:xfrm>
                <a:off x="9531764" y="19014888"/>
                <a:ext cx="642912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AA17">
            <xdr:nvSpPr>
              <xdr:cNvPr id="889" name="Green Light On"/>
              <xdr:cNvSpPr txBox="1"/>
            </xdr:nvSpPr>
            <xdr:spPr>
              <a:xfrm>
                <a:off x="9479556" y="20134727"/>
                <a:ext cx="747352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F4DA31EB-5BF9-4015-88D5-7355BCA09E8B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AA16">
            <xdr:nvSpPr>
              <xdr:cNvPr id="890" name="Yellow Light On"/>
              <xdr:cNvSpPr txBox="1"/>
            </xdr:nvSpPr>
            <xdr:spPr>
              <a:xfrm>
                <a:off x="9479556" y="19506752"/>
                <a:ext cx="747352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098591D0-1E43-4963-B130-40493831EF14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AA15">
            <xdr:nvSpPr>
              <xdr:cNvPr id="891" name="Red Light On"/>
              <xdr:cNvSpPr txBox="1"/>
            </xdr:nvSpPr>
            <xdr:spPr>
              <a:xfrm>
                <a:off x="9479556" y="18878779"/>
                <a:ext cx="747352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8ED71B6E-7321-469E-8D91-905F67737A23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0000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0000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grpSp>
          <xdr:nvGrpSpPr>
            <xdr:cNvPr id="829" name="Traffic Light #2"/>
            <xdr:cNvGrpSpPr/>
          </xdr:nvGrpSpPr>
          <xdr:grpSpPr>
            <a:xfrm>
              <a:off x="10731835" y="3389418"/>
              <a:ext cx="861524" cy="2283658"/>
              <a:chOff x="8437425" y="18878779"/>
              <a:chExt cx="866142" cy="2149621"/>
            </a:xfrm>
          </xdr:grpSpPr>
          <xdr:sp macro="" textlink="">
            <xdr:nvSpPr>
              <xdr:cNvPr id="874" name="Background"/>
              <xdr:cNvSpPr/>
            </xdr:nvSpPr>
            <xdr:spPr>
              <a:xfrm>
                <a:off x="8437425" y="18883496"/>
                <a:ext cx="866142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875" name="Background"/>
              <xdr:cNvSpPr/>
            </xdr:nvSpPr>
            <xdr:spPr>
              <a:xfrm>
                <a:off x="8515755" y="18953571"/>
                <a:ext cx="721405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876" name="Red Light Off"/>
              <xdr:cNvSpPr txBox="1"/>
            </xdr:nvSpPr>
            <xdr:spPr>
              <a:xfrm>
                <a:off x="8507045" y="18878779"/>
                <a:ext cx="74621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877" name="Yellow Light Off"/>
              <xdr:cNvSpPr txBox="1"/>
            </xdr:nvSpPr>
            <xdr:spPr>
              <a:xfrm>
                <a:off x="8507045" y="19506752"/>
                <a:ext cx="74621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878" name="Green Light Off"/>
              <xdr:cNvSpPr txBox="1"/>
            </xdr:nvSpPr>
            <xdr:spPr>
              <a:xfrm>
                <a:off x="8507045" y="20134727"/>
                <a:ext cx="74621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879" name="Shading Filter Box"/>
              <xdr:cNvSpPr/>
            </xdr:nvSpPr>
            <xdr:spPr>
              <a:xfrm>
                <a:off x="8559262" y="19014888"/>
                <a:ext cx="641773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AA13">
            <xdr:nvSpPr>
              <xdr:cNvPr id="880" name="Green Light On"/>
              <xdr:cNvSpPr txBox="1"/>
            </xdr:nvSpPr>
            <xdr:spPr>
              <a:xfrm>
                <a:off x="8507054" y="20134727"/>
                <a:ext cx="74621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00888527-EE84-44E2-829C-AF7A6471447A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AA12">
            <xdr:nvSpPr>
              <xdr:cNvPr id="881" name="Yellow Light On"/>
              <xdr:cNvSpPr txBox="1"/>
            </xdr:nvSpPr>
            <xdr:spPr>
              <a:xfrm>
                <a:off x="8507054" y="19506752"/>
                <a:ext cx="74621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011D65FD-B7A4-4BB6-9E0D-02FFC2FC44A6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AA11">
            <xdr:nvSpPr>
              <xdr:cNvPr id="882" name="Red Light On"/>
              <xdr:cNvSpPr txBox="1"/>
            </xdr:nvSpPr>
            <xdr:spPr>
              <a:xfrm>
                <a:off x="8507054" y="18878779"/>
                <a:ext cx="74621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B26E321D-0780-46E6-8D52-521EC63C0ECD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0000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0000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grpSp>
          <xdr:nvGrpSpPr>
            <xdr:cNvPr id="830" name="Traffic Light #1"/>
            <xdr:cNvGrpSpPr/>
          </xdr:nvGrpSpPr>
          <xdr:grpSpPr>
            <a:xfrm>
              <a:off x="9416997" y="3389418"/>
              <a:ext cx="868783" cy="2283658"/>
              <a:chOff x="7489893" y="18878779"/>
              <a:chExt cx="867283" cy="2149621"/>
            </a:xfrm>
          </xdr:grpSpPr>
          <xdr:sp macro="" textlink="">
            <xdr:nvSpPr>
              <xdr:cNvPr id="835" name="Background Box 2"/>
              <xdr:cNvSpPr/>
            </xdr:nvSpPr>
            <xdr:spPr>
              <a:xfrm>
                <a:off x="7489893" y="18883496"/>
                <a:ext cx="867283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866" name="Baclground Box #2"/>
              <xdr:cNvSpPr/>
            </xdr:nvSpPr>
            <xdr:spPr>
              <a:xfrm>
                <a:off x="7568223" y="18953571"/>
                <a:ext cx="722546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867" name="Red Light Off"/>
              <xdr:cNvSpPr txBox="1"/>
            </xdr:nvSpPr>
            <xdr:spPr>
              <a:xfrm>
                <a:off x="7559512" y="18878779"/>
                <a:ext cx="74735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868" name="Yellow Light Off"/>
              <xdr:cNvSpPr txBox="1"/>
            </xdr:nvSpPr>
            <xdr:spPr>
              <a:xfrm>
                <a:off x="7559512" y="19506752"/>
                <a:ext cx="74735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869" name="Green Light Off"/>
              <xdr:cNvSpPr txBox="1"/>
            </xdr:nvSpPr>
            <xdr:spPr>
              <a:xfrm>
                <a:off x="7559512" y="20134727"/>
                <a:ext cx="74735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870" name="Shading Filter"/>
              <xdr:cNvSpPr/>
            </xdr:nvSpPr>
            <xdr:spPr>
              <a:xfrm>
                <a:off x="7611729" y="19014888"/>
                <a:ext cx="642914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AA9">
            <xdr:nvSpPr>
              <xdr:cNvPr id="871" name="Green Light On"/>
              <xdr:cNvSpPr txBox="1"/>
            </xdr:nvSpPr>
            <xdr:spPr>
              <a:xfrm>
                <a:off x="7559521" y="20134727"/>
                <a:ext cx="74735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6FCBE8E9-69BD-4FEC-AFF7-AE4ADAD7E04A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AA8">
            <xdr:nvSpPr>
              <xdr:cNvPr id="872" name="Yellow Light On"/>
              <xdr:cNvSpPr txBox="1"/>
            </xdr:nvSpPr>
            <xdr:spPr>
              <a:xfrm>
                <a:off x="7559521" y="19506752"/>
                <a:ext cx="74735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69E05E35-F9F2-459F-9334-3CA2126B1F88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AA7">
            <xdr:nvSpPr>
              <xdr:cNvPr id="873" name="Red Light On"/>
              <xdr:cNvSpPr txBox="1"/>
            </xdr:nvSpPr>
            <xdr:spPr>
              <a:xfrm>
                <a:off x="7559521" y="18878779"/>
                <a:ext cx="74735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22333F0B-B57C-4EE5-B6B1-0AA8939643A0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0000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0000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sp macro="" textlink="">
          <xdr:nvSpPr>
            <xdr:cNvPr id="831" name="Light #3 Title"/>
            <xdr:cNvSpPr txBox="1"/>
          </xdr:nvSpPr>
          <xdr:spPr>
            <a:xfrm>
              <a:off x="11948379" y="2808262"/>
              <a:ext cx="993679" cy="75474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ORIR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832" name="Light #2 Title"/>
            <xdr:cNvSpPr txBox="1"/>
          </xdr:nvSpPr>
          <xdr:spPr>
            <a:xfrm>
              <a:off x="10446842" y="2808262"/>
              <a:ext cx="1486031" cy="75474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FIRST AID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833" name="Light #1 Title"/>
            <xdr:cNvSpPr txBox="1"/>
          </xdr:nvSpPr>
          <xdr:spPr>
            <a:xfrm>
              <a:off x="9375854" y="2808262"/>
              <a:ext cx="999812" cy="75474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HIPOS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Y5">
          <xdr:nvSpPr>
            <xdr:cNvPr id="834" name="Traffic Light Main Title Text"/>
            <xdr:cNvSpPr txBox="1"/>
          </xdr:nvSpPr>
          <xdr:spPr>
            <a:xfrm>
              <a:off x="9104621" y="2396367"/>
              <a:ext cx="4186451" cy="4825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pPr algn="ctr"/>
              <a:fld id="{1DCAE0B6-0C05-4FD7-9F59-ACB3933FBD7A}" type="TxLink">
                <a:rPr lang="en-US" sz="2800" b="1" i="0" u="none" strike="noStrike">
                  <a:solidFill>
                    <a:srgbClr val="000000"/>
                  </a:solidFill>
                  <a:latin typeface="Arialri"/>
                  <a:cs typeface="Arial"/>
                </a:rPr>
                <a:pPr algn="ctr"/>
                <a:t>Safety - FY To Date</a:t>
              </a:fld>
              <a:endParaRPr lang="en-US" sz="2800" b="1">
                <a:latin typeface="Arial" pitchFamily="34" charset="0"/>
                <a:cs typeface="Arial" pitchFamily="34" charset="0"/>
              </a:endParaRPr>
            </a:p>
          </xdr:txBody>
        </xdr:sp>
      </xdr:grpSp>
      <xdr:grpSp>
        <xdr:nvGrpSpPr>
          <xdr:cNvPr id="703" name="Safety Traffic Light Widget #2"/>
          <xdr:cNvGrpSpPr/>
        </xdr:nvGrpSpPr>
        <xdr:grpSpPr>
          <a:xfrm>
            <a:off x="4603750" y="2075806"/>
            <a:ext cx="4248373" cy="3782923"/>
            <a:chOff x="206375" y="2075806"/>
            <a:chExt cx="4248373" cy="3782923"/>
          </a:xfrm>
        </xdr:grpSpPr>
        <xdr:sp macro="" textlink="">
          <xdr:nvSpPr>
            <xdr:cNvPr id="704" name="Background Rectangle"/>
            <xdr:cNvSpPr/>
          </xdr:nvSpPr>
          <xdr:spPr bwMode="auto">
            <a:xfrm>
              <a:off x="206900" y="2075806"/>
              <a:ext cx="4247848" cy="3751537"/>
            </a:xfrm>
            <a:prstGeom prst="roundRect">
              <a:avLst>
                <a:gd name="adj" fmla="val 10723"/>
              </a:avLst>
            </a:prstGeom>
            <a:gradFill flip="none" rotWithShape="1">
              <a:gsLst>
                <a:gs pos="0">
                  <a:srgbClr val="FFFFFF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 scaled="0"/>
              <a:tileRect/>
            </a:gra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sp macro="" textlink="'My Configuration Page'!S9">
          <xdr:nvSpPr>
            <xdr:cNvPr id="705" name="Light #3 Value"/>
            <xdr:cNvSpPr txBox="1"/>
          </xdr:nvSpPr>
          <xdr:spPr>
            <a:xfrm>
              <a:off x="3079281" y="5390729"/>
              <a:ext cx="987223" cy="468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1EC81F44-CC6B-4283-BABB-32E96850509C}" type="TxLink">
                <a:rPr lang="en-US" sz="2000" b="0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7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Q9">
          <xdr:nvSpPr>
            <xdr:cNvPr id="706" name="Light #2 Value"/>
            <xdr:cNvSpPr txBox="1"/>
          </xdr:nvSpPr>
          <xdr:spPr>
            <a:xfrm>
              <a:off x="1587500" y="5390729"/>
              <a:ext cx="1476375" cy="468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821C6C8B-E28E-4780-9BD6-2D16D58D53D5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10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O9">
          <xdr:nvSpPr>
            <xdr:cNvPr id="707" name="Light #1 Value"/>
            <xdr:cNvSpPr txBox="1"/>
          </xdr:nvSpPr>
          <xdr:spPr>
            <a:xfrm>
              <a:off x="523471" y="5390729"/>
              <a:ext cx="993316" cy="468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45F8F4D4-99AB-42C8-A51A-69203DD169A1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/>
                </a:rPr>
                <a:pPr marL="0" indent="0" algn="ctr"/>
                <a:t>5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grpSp>
          <xdr:nvGrpSpPr>
            <xdr:cNvPr id="708" name="Traffic Light #3"/>
            <xdr:cNvGrpSpPr/>
          </xdr:nvGrpSpPr>
          <xdr:grpSpPr>
            <a:xfrm>
              <a:off x="3144152" y="3230505"/>
              <a:ext cx="857043" cy="2178524"/>
              <a:chOff x="9409927" y="18878779"/>
              <a:chExt cx="867281" cy="2149621"/>
            </a:xfrm>
          </xdr:grpSpPr>
          <xdr:sp macro="" textlink="">
            <xdr:nvSpPr>
              <xdr:cNvPr id="814" name="Background #2"/>
              <xdr:cNvSpPr/>
            </xdr:nvSpPr>
            <xdr:spPr>
              <a:xfrm>
                <a:off x="9409927" y="18883496"/>
                <a:ext cx="867281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815" name="Background #1"/>
              <xdr:cNvSpPr/>
            </xdr:nvSpPr>
            <xdr:spPr>
              <a:xfrm>
                <a:off x="9488257" y="18953571"/>
                <a:ext cx="722544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816" name="Red Light Off"/>
              <xdr:cNvSpPr txBox="1"/>
            </xdr:nvSpPr>
            <xdr:spPr>
              <a:xfrm>
                <a:off x="9479547" y="18878779"/>
                <a:ext cx="747352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817" name="Yellow Light Off"/>
              <xdr:cNvSpPr txBox="1"/>
            </xdr:nvSpPr>
            <xdr:spPr>
              <a:xfrm>
                <a:off x="9479547" y="19506752"/>
                <a:ext cx="747352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818" name="Green Light Off"/>
              <xdr:cNvSpPr txBox="1"/>
            </xdr:nvSpPr>
            <xdr:spPr>
              <a:xfrm>
                <a:off x="9479547" y="20134727"/>
                <a:ext cx="747352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819" name="Shading Filter Box"/>
              <xdr:cNvSpPr/>
            </xdr:nvSpPr>
            <xdr:spPr>
              <a:xfrm>
                <a:off x="9531764" y="19014888"/>
                <a:ext cx="642912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Q17">
            <xdr:nvSpPr>
              <xdr:cNvPr id="820" name="Green Light On"/>
              <xdr:cNvSpPr txBox="1"/>
            </xdr:nvSpPr>
            <xdr:spPr>
              <a:xfrm>
                <a:off x="9479556" y="20134727"/>
                <a:ext cx="747352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610F30D9-97E2-42CE-8529-9A443E92AF1E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Q16">
            <xdr:nvSpPr>
              <xdr:cNvPr id="821" name="Yellow Light On"/>
              <xdr:cNvSpPr txBox="1"/>
            </xdr:nvSpPr>
            <xdr:spPr>
              <a:xfrm>
                <a:off x="9479556" y="19506752"/>
                <a:ext cx="747352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B0036571-52D2-410D-9452-27E37481AFF8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Q15">
            <xdr:nvSpPr>
              <xdr:cNvPr id="822" name="Red Light On"/>
              <xdr:cNvSpPr txBox="1"/>
            </xdr:nvSpPr>
            <xdr:spPr>
              <a:xfrm>
                <a:off x="9479556" y="18878779"/>
                <a:ext cx="747352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64D0D84B-8BEA-43B0-B938-082222567E30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0000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0000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grpSp>
          <xdr:nvGrpSpPr>
            <xdr:cNvPr id="709" name="Traffic Light #2"/>
            <xdr:cNvGrpSpPr/>
          </xdr:nvGrpSpPr>
          <xdr:grpSpPr>
            <a:xfrm>
              <a:off x="1870641" y="3230505"/>
              <a:ext cx="855926" cy="2178524"/>
              <a:chOff x="8437425" y="18878779"/>
              <a:chExt cx="866142" cy="2149621"/>
            </a:xfrm>
          </xdr:grpSpPr>
          <xdr:sp macro="" textlink="">
            <xdr:nvSpPr>
              <xdr:cNvPr id="805" name="Background"/>
              <xdr:cNvSpPr/>
            </xdr:nvSpPr>
            <xdr:spPr>
              <a:xfrm>
                <a:off x="8437425" y="18883496"/>
                <a:ext cx="866142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806" name="Background"/>
              <xdr:cNvSpPr/>
            </xdr:nvSpPr>
            <xdr:spPr>
              <a:xfrm>
                <a:off x="8515755" y="18953571"/>
                <a:ext cx="721405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807" name="Red Light Off"/>
              <xdr:cNvSpPr txBox="1"/>
            </xdr:nvSpPr>
            <xdr:spPr>
              <a:xfrm>
                <a:off x="8507045" y="18878779"/>
                <a:ext cx="74621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808" name="Yellow Light Off"/>
              <xdr:cNvSpPr txBox="1"/>
            </xdr:nvSpPr>
            <xdr:spPr>
              <a:xfrm>
                <a:off x="8507045" y="19506752"/>
                <a:ext cx="74621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809" name="Green Light Off"/>
              <xdr:cNvSpPr txBox="1"/>
            </xdr:nvSpPr>
            <xdr:spPr>
              <a:xfrm>
                <a:off x="8507045" y="20134727"/>
                <a:ext cx="74621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810" name="Shading Filter Box"/>
              <xdr:cNvSpPr/>
            </xdr:nvSpPr>
            <xdr:spPr>
              <a:xfrm>
                <a:off x="8559262" y="19014888"/>
                <a:ext cx="641773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Q13">
            <xdr:nvSpPr>
              <xdr:cNvPr id="811" name="Green Light On"/>
              <xdr:cNvSpPr txBox="1"/>
            </xdr:nvSpPr>
            <xdr:spPr>
              <a:xfrm>
                <a:off x="8507054" y="20134727"/>
                <a:ext cx="74621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111E72C1-AA9D-4B4E-9E5B-27C4C70A7C24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Q12">
            <xdr:nvSpPr>
              <xdr:cNvPr id="812" name="Yellow Light On"/>
              <xdr:cNvSpPr txBox="1"/>
            </xdr:nvSpPr>
            <xdr:spPr>
              <a:xfrm>
                <a:off x="8507054" y="19506752"/>
                <a:ext cx="74621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33AEACB5-2E5C-401B-9F26-ED87A044F779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Q11">
            <xdr:nvSpPr>
              <xdr:cNvPr id="813" name="Red Light On"/>
              <xdr:cNvSpPr txBox="1"/>
            </xdr:nvSpPr>
            <xdr:spPr>
              <a:xfrm>
                <a:off x="8507054" y="18878779"/>
                <a:ext cx="74621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AB0216E2-633E-4300-A5D4-6EC3DD3D9E94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0000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0000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grpSp>
          <xdr:nvGrpSpPr>
            <xdr:cNvPr id="710" name="Traffic Light #1"/>
            <xdr:cNvGrpSpPr/>
          </xdr:nvGrpSpPr>
          <xdr:grpSpPr>
            <a:xfrm>
              <a:off x="564346" y="3230505"/>
              <a:ext cx="863138" cy="2178524"/>
              <a:chOff x="7489893" y="18878779"/>
              <a:chExt cx="867283" cy="2149621"/>
            </a:xfrm>
          </xdr:grpSpPr>
          <xdr:sp macro="" textlink="">
            <xdr:nvSpPr>
              <xdr:cNvPr id="796" name="Background Box 2"/>
              <xdr:cNvSpPr/>
            </xdr:nvSpPr>
            <xdr:spPr>
              <a:xfrm>
                <a:off x="7489893" y="18883496"/>
                <a:ext cx="867283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797" name="Baclground Box #2"/>
              <xdr:cNvSpPr/>
            </xdr:nvSpPr>
            <xdr:spPr>
              <a:xfrm>
                <a:off x="7568223" y="18953571"/>
                <a:ext cx="722546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798" name="Red Light Off"/>
              <xdr:cNvSpPr txBox="1"/>
            </xdr:nvSpPr>
            <xdr:spPr>
              <a:xfrm>
                <a:off x="7559512" y="18878779"/>
                <a:ext cx="74735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799" name="Yellow Light Off"/>
              <xdr:cNvSpPr txBox="1"/>
            </xdr:nvSpPr>
            <xdr:spPr>
              <a:xfrm>
                <a:off x="7559512" y="19506752"/>
                <a:ext cx="74735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800" name="Green Light Off"/>
              <xdr:cNvSpPr txBox="1"/>
            </xdr:nvSpPr>
            <xdr:spPr>
              <a:xfrm>
                <a:off x="7559512" y="20134727"/>
                <a:ext cx="74735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801" name="Shading Filter"/>
              <xdr:cNvSpPr/>
            </xdr:nvSpPr>
            <xdr:spPr>
              <a:xfrm>
                <a:off x="7611729" y="19014888"/>
                <a:ext cx="642914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Q9">
            <xdr:nvSpPr>
              <xdr:cNvPr id="802" name="Green Light On"/>
              <xdr:cNvSpPr txBox="1"/>
            </xdr:nvSpPr>
            <xdr:spPr>
              <a:xfrm>
                <a:off x="7559521" y="20134727"/>
                <a:ext cx="74735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5BBAF0D0-88BB-405A-8631-B91E17ACFC46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Q8">
            <xdr:nvSpPr>
              <xdr:cNvPr id="803" name="Yellow Light On"/>
              <xdr:cNvSpPr txBox="1"/>
            </xdr:nvSpPr>
            <xdr:spPr>
              <a:xfrm>
                <a:off x="7559521" y="19506752"/>
                <a:ext cx="74735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A72D2DCE-4863-44CB-AA35-F7BB61FC292F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Q7">
            <xdr:nvSpPr>
              <xdr:cNvPr id="804" name="Red Light On"/>
              <xdr:cNvSpPr txBox="1"/>
            </xdr:nvSpPr>
            <xdr:spPr>
              <a:xfrm>
                <a:off x="7559521" y="18878779"/>
                <a:ext cx="74735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A6372AD7-4D96-4AA2-AFE6-EF89989E1233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0000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0000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sp macro="" textlink="">
          <xdr:nvSpPr>
            <xdr:cNvPr id="711" name="Light #3 Title"/>
            <xdr:cNvSpPr txBox="1"/>
          </xdr:nvSpPr>
          <xdr:spPr>
            <a:xfrm>
              <a:off x="3079281" y="2676104"/>
              <a:ext cx="987223" cy="720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ORIR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712" name="Light #2 Title"/>
            <xdr:cNvSpPr txBox="1"/>
          </xdr:nvSpPr>
          <xdr:spPr>
            <a:xfrm>
              <a:off x="1587500" y="2676104"/>
              <a:ext cx="1476375" cy="720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FIRST AID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713" name="Light #1 Title"/>
            <xdr:cNvSpPr txBox="1"/>
          </xdr:nvSpPr>
          <xdr:spPr>
            <a:xfrm>
              <a:off x="523471" y="2676104"/>
              <a:ext cx="993316" cy="720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HIPOS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O5">
          <xdr:nvSpPr>
            <xdr:cNvPr id="725" name="Traffic Light Main Title Text"/>
            <xdr:cNvSpPr txBox="1"/>
          </xdr:nvSpPr>
          <xdr:spPr>
            <a:xfrm>
              <a:off x="206375" y="2283172"/>
              <a:ext cx="4222750" cy="46033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pPr algn="ctr"/>
              <a:fld id="{891467DB-1B84-4DB4-821A-708FD2991E05}" type="TxLink">
                <a:rPr lang="en-US" sz="2800" b="1" i="0" u="none" strike="noStrike">
                  <a:solidFill>
                    <a:srgbClr val="000000"/>
                  </a:solidFill>
                  <a:latin typeface="Arialri"/>
                  <a:cs typeface="Arial"/>
                </a:rPr>
                <a:pPr algn="ctr"/>
                <a:t>Safety - Month To Date</a:t>
              </a:fld>
              <a:endParaRPr lang="en-US" sz="2800" b="1">
                <a:latin typeface="Arial" pitchFamily="34" charset="0"/>
                <a:cs typeface="Arial" pitchFamily="34" charset="0"/>
              </a:endParaRPr>
            </a:p>
          </xdr:txBody>
        </xdr:sp>
      </xdr:grpSp>
      <xdr:grpSp>
        <xdr:nvGrpSpPr>
          <xdr:cNvPr id="702" name="Safety Traffic Light Widget #1"/>
          <xdr:cNvGrpSpPr/>
        </xdr:nvGrpSpPr>
        <xdr:grpSpPr>
          <a:xfrm>
            <a:off x="206900" y="2075806"/>
            <a:ext cx="4247848" cy="3782923"/>
            <a:chOff x="206900" y="2075806"/>
            <a:chExt cx="4247848" cy="3782923"/>
          </a:xfrm>
        </xdr:grpSpPr>
        <xdr:sp macro="" textlink="">
          <xdr:nvSpPr>
            <xdr:cNvPr id="784" name="Background Rectangle"/>
            <xdr:cNvSpPr/>
          </xdr:nvSpPr>
          <xdr:spPr bwMode="auto">
            <a:xfrm>
              <a:off x="206900" y="2075806"/>
              <a:ext cx="4247848" cy="3751537"/>
            </a:xfrm>
            <a:prstGeom prst="roundRect">
              <a:avLst>
                <a:gd name="adj" fmla="val 10723"/>
              </a:avLst>
            </a:prstGeom>
            <a:gradFill flip="none" rotWithShape="1">
              <a:gsLst>
                <a:gs pos="0">
                  <a:srgbClr val="FFFFFF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 scaled="0"/>
              <a:tileRect/>
            </a:gra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sp macro="" textlink="'My Configuration Page'!I9">
          <xdr:nvSpPr>
            <xdr:cNvPr id="699" name="Light #3 Value"/>
            <xdr:cNvSpPr txBox="1"/>
          </xdr:nvSpPr>
          <xdr:spPr>
            <a:xfrm>
              <a:off x="3079281" y="5390729"/>
              <a:ext cx="987223" cy="468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91CDB105-65C1-48CB-B602-BDAB1E329D03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"/>
                  <a:ea typeface="+mn-ea"/>
                  <a:cs typeface="Arial"/>
                </a:rPr>
                <a:pPr marL="0" indent="0" algn="ctr"/>
                <a:t>3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G9">
          <xdr:nvSpPr>
            <xdr:cNvPr id="701" name="Light #2 Value"/>
            <xdr:cNvSpPr txBox="1"/>
          </xdr:nvSpPr>
          <xdr:spPr>
            <a:xfrm>
              <a:off x="1587500" y="5390729"/>
              <a:ext cx="1476375" cy="468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DAF666AE-B611-4093-B357-1BF0B2C6C0EB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"/>
                  <a:ea typeface="+mn-ea"/>
                  <a:cs typeface="Arial"/>
                </a:rPr>
                <a:pPr marL="0" indent="0" algn="ctr"/>
                <a:t>6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E9">
          <xdr:nvSpPr>
            <xdr:cNvPr id="700" name="Light #1 Value"/>
            <xdr:cNvSpPr txBox="1"/>
          </xdr:nvSpPr>
          <xdr:spPr>
            <a:xfrm>
              <a:off x="523471" y="5390729"/>
              <a:ext cx="993316" cy="468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fld id="{77E59145-8CE9-48CE-803B-C98CED58B04B}" type="TxLink"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rgbClr val="000000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"/>
                  <a:ea typeface="+mn-ea"/>
                  <a:cs typeface="Arial"/>
                </a:rPr>
                <a:pPr marL="0" indent="0" algn="ctr"/>
                <a:t>3</a:t>
              </a:fld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grpSp>
          <xdr:nvGrpSpPr>
            <xdr:cNvPr id="787" name="Traffic Light #3"/>
            <xdr:cNvGrpSpPr/>
          </xdr:nvGrpSpPr>
          <xdr:grpSpPr>
            <a:xfrm>
              <a:off x="3144152" y="3230505"/>
              <a:ext cx="857043" cy="2178524"/>
              <a:chOff x="9409927" y="18878779"/>
              <a:chExt cx="867281" cy="2149621"/>
            </a:xfrm>
          </xdr:grpSpPr>
          <xdr:sp macro="" textlink="">
            <xdr:nvSpPr>
              <xdr:cNvPr id="857" name="Background #2"/>
              <xdr:cNvSpPr/>
            </xdr:nvSpPr>
            <xdr:spPr>
              <a:xfrm>
                <a:off x="9409927" y="18883496"/>
                <a:ext cx="867281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858" name="Background #1"/>
              <xdr:cNvSpPr/>
            </xdr:nvSpPr>
            <xdr:spPr>
              <a:xfrm>
                <a:off x="9488257" y="18953571"/>
                <a:ext cx="722544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859" name="Red Light Off"/>
              <xdr:cNvSpPr txBox="1"/>
            </xdr:nvSpPr>
            <xdr:spPr>
              <a:xfrm>
                <a:off x="9479547" y="18878779"/>
                <a:ext cx="747352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860" name="Yellow Light Off"/>
              <xdr:cNvSpPr txBox="1"/>
            </xdr:nvSpPr>
            <xdr:spPr>
              <a:xfrm>
                <a:off x="9479547" y="19506752"/>
                <a:ext cx="747352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861" name="Green Light Off"/>
              <xdr:cNvSpPr txBox="1"/>
            </xdr:nvSpPr>
            <xdr:spPr>
              <a:xfrm>
                <a:off x="9479547" y="20134727"/>
                <a:ext cx="747352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862" name="Shading Filter Box"/>
              <xdr:cNvSpPr/>
            </xdr:nvSpPr>
            <xdr:spPr>
              <a:xfrm>
                <a:off x="9531764" y="19014888"/>
                <a:ext cx="642912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G17">
            <xdr:nvSpPr>
              <xdr:cNvPr id="865" name="Green Light On"/>
              <xdr:cNvSpPr txBox="1"/>
            </xdr:nvSpPr>
            <xdr:spPr>
              <a:xfrm>
                <a:off x="9479556" y="20134727"/>
                <a:ext cx="747352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7F787662-71F3-4D36-B715-02C4F43346C8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G16">
            <xdr:nvSpPr>
              <xdr:cNvPr id="864" name="Yellow Light On"/>
              <xdr:cNvSpPr txBox="1"/>
            </xdr:nvSpPr>
            <xdr:spPr>
              <a:xfrm>
                <a:off x="9479556" y="19506752"/>
                <a:ext cx="747352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9F41DE85-8FC0-4559-8FB9-A3A08C72A9D8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G15">
            <xdr:nvSpPr>
              <xdr:cNvPr id="863" name="Red Light On"/>
              <xdr:cNvSpPr txBox="1"/>
            </xdr:nvSpPr>
            <xdr:spPr>
              <a:xfrm>
                <a:off x="9479556" y="18878779"/>
                <a:ext cx="747352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0BF545F0-7AE7-488B-B6E3-4B084DB92C36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0000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0000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grpSp>
          <xdr:nvGrpSpPr>
            <xdr:cNvPr id="788" name="Traffic Light #2"/>
            <xdr:cNvGrpSpPr/>
          </xdr:nvGrpSpPr>
          <xdr:grpSpPr>
            <a:xfrm>
              <a:off x="1870641" y="3230505"/>
              <a:ext cx="855926" cy="2178524"/>
              <a:chOff x="8437425" y="18878779"/>
              <a:chExt cx="866142" cy="2149621"/>
            </a:xfrm>
          </xdr:grpSpPr>
          <xdr:sp macro="" textlink="">
            <xdr:nvSpPr>
              <xdr:cNvPr id="848" name="Background"/>
              <xdr:cNvSpPr/>
            </xdr:nvSpPr>
            <xdr:spPr>
              <a:xfrm>
                <a:off x="8437425" y="18883496"/>
                <a:ext cx="866142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849" name="Background"/>
              <xdr:cNvSpPr/>
            </xdr:nvSpPr>
            <xdr:spPr>
              <a:xfrm>
                <a:off x="8515755" y="18953571"/>
                <a:ext cx="721405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850" name="Red Light Off"/>
              <xdr:cNvSpPr txBox="1"/>
            </xdr:nvSpPr>
            <xdr:spPr>
              <a:xfrm>
                <a:off x="8507045" y="18878779"/>
                <a:ext cx="74621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851" name="Yellow Light Off"/>
              <xdr:cNvSpPr txBox="1"/>
            </xdr:nvSpPr>
            <xdr:spPr>
              <a:xfrm>
                <a:off x="8507045" y="19506752"/>
                <a:ext cx="74621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852" name="Green Light Off"/>
              <xdr:cNvSpPr txBox="1"/>
            </xdr:nvSpPr>
            <xdr:spPr>
              <a:xfrm>
                <a:off x="8507045" y="20134727"/>
                <a:ext cx="74621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853" name="Shading Filter Box"/>
              <xdr:cNvSpPr/>
            </xdr:nvSpPr>
            <xdr:spPr>
              <a:xfrm>
                <a:off x="8559262" y="19014888"/>
                <a:ext cx="641773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G13">
            <xdr:nvSpPr>
              <xdr:cNvPr id="856" name="Green Light On"/>
              <xdr:cNvSpPr txBox="1"/>
            </xdr:nvSpPr>
            <xdr:spPr>
              <a:xfrm>
                <a:off x="8507054" y="20134727"/>
                <a:ext cx="74621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44989CB2-8887-4113-81F1-90FCE5AD7F12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G12">
            <xdr:nvSpPr>
              <xdr:cNvPr id="855" name="Yellow Light On"/>
              <xdr:cNvSpPr txBox="1"/>
            </xdr:nvSpPr>
            <xdr:spPr>
              <a:xfrm>
                <a:off x="8507054" y="19506752"/>
                <a:ext cx="74621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3CACDD5D-6ACC-44EC-A30C-E3AF7E1D0BFE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G11">
            <xdr:nvSpPr>
              <xdr:cNvPr id="854" name="Red Light On"/>
              <xdr:cNvSpPr txBox="1"/>
            </xdr:nvSpPr>
            <xdr:spPr>
              <a:xfrm>
                <a:off x="8507054" y="18878779"/>
                <a:ext cx="74621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815959A6-6B1F-4526-90E6-2723D4E0A77D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0000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0000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grpSp>
          <xdr:nvGrpSpPr>
            <xdr:cNvPr id="789" name="Traffic Light #1"/>
            <xdr:cNvGrpSpPr/>
          </xdr:nvGrpSpPr>
          <xdr:grpSpPr>
            <a:xfrm>
              <a:off x="564346" y="3230505"/>
              <a:ext cx="863138" cy="2178524"/>
              <a:chOff x="7489893" y="18878779"/>
              <a:chExt cx="867283" cy="2149621"/>
            </a:xfrm>
          </xdr:grpSpPr>
          <xdr:sp macro="" textlink="">
            <xdr:nvSpPr>
              <xdr:cNvPr id="839" name="Background Box 2"/>
              <xdr:cNvSpPr/>
            </xdr:nvSpPr>
            <xdr:spPr>
              <a:xfrm>
                <a:off x="7489893" y="18883496"/>
                <a:ext cx="867283" cy="2144904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840" name="Baclground Box #2"/>
              <xdr:cNvSpPr/>
            </xdr:nvSpPr>
            <xdr:spPr>
              <a:xfrm>
                <a:off x="7568223" y="18953571"/>
                <a:ext cx="722546" cy="1999234"/>
              </a:xfrm>
              <a:prstGeom prst="rect">
                <a:avLst/>
              </a:prstGeom>
              <a:solidFill>
                <a:schemeClr val="tx1"/>
              </a:solidFill>
              <a:ln w="19050">
                <a:solidFill>
                  <a:schemeClr val="bg1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">
            <xdr:nvSpPr>
              <xdr:cNvPr id="841" name="Red Light Off"/>
              <xdr:cNvSpPr txBox="1"/>
            </xdr:nvSpPr>
            <xdr:spPr>
              <a:xfrm>
                <a:off x="7559512" y="18878779"/>
                <a:ext cx="74735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00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842" name="Yellow Light Off"/>
              <xdr:cNvSpPr txBox="1"/>
            </xdr:nvSpPr>
            <xdr:spPr>
              <a:xfrm>
                <a:off x="7559512" y="19506752"/>
                <a:ext cx="74735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FF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843" name="Green Light Off"/>
              <xdr:cNvSpPr txBox="1"/>
            </xdr:nvSpPr>
            <xdr:spPr>
              <a:xfrm>
                <a:off x="7559512" y="20134727"/>
                <a:ext cx="74735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r>
                  <a:rPr lang="en-US" sz="6000" b="1" cap="none" spc="0">
                    <a:ln>
                      <a:prstDash val="solid"/>
                    </a:ln>
                    <a:solidFill>
                      <a:srgbClr val="00FF00"/>
                    </a:solidFill>
                    <a:effectLst/>
                    <a:latin typeface="Wingdings" pitchFamily="2" charset="2"/>
                  </a:rPr>
                  <a:t>l</a:t>
                </a:r>
              </a:p>
            </xdr:txBody>
          </xdr:sp>
          <xdr:sp macro="" textlink="">
            <xdr:nvSpPr>
              <xdr:cNvPr id="844" name="Shading Filter"/>
              <xdr:cNvSpPr/>
            </xdr:nvSpPr>
            <xdr:spPr>
              <a:xfrm>
                <a:off x="7611729" y="19014888"/>
                <a:ext cx="642914" cy="1851909"/>
              </a:xfrm>
              <a:prstGeom prst="rect">
                <a:avLst/>
              </a:prstGeom>
              <a:solidFill>
                <a:schemeClr val="tx1">
                  <a:alpha val="68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US" sz="1100"/>
              </a:p>
            </xdr:txBody>
          </xdr:sp>
          <xdr:sp macro="" textlink="'My Calculations Page'!G9">
            <xdr:nvSpPr>
              <xdr:cNvPr id="847" name="Green Light On"/>
              <xdr:cNvSpPr txBox="1"/>
            </xdr:nvSpPr>
            <xdr:spPr>
              <a:xfrm>
                <a:off x="7559521" y="20134727"/>
                <a:ext cx="747354" cy="78395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D93D9E8B-E6DB-41A2-A375-5C277278C99B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00FF00"/>
                    </a:solidFill>
                    <a:effectLst>
                      <a:glow rad="101600">
                        <a:srgbClr val="00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l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00FF00"/>
                  </a:solidFill>
                  <a:effectLst>
                    <a:glow rad="101600">
                      <a:srgbClr val="00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G8">
            <xdr:nvSpPr>
              <xdr:cNvPr id="846" name="Yellow Light On"/>
              <xdr:cNvSpPr txBox="1"/>
            </xdr:nvSpPr>
            <xdr:spPr>
              <a:xfrm>
                <a:off x="7559521" y="19506752"/>
                <a:ext cx="747354" cy="7785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8CA04946-DE1F-4F3D-B91A-61617822667C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FF00"/>
                    </a:solidFill>
                    <a:effectLst>
                      <a:glow rad="101600">
                        <a:srgbClr val="FFFF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FF00"/>
                  </a:solidFill>
                  <a:effectLst>
                    <a:glow rad="101600">
                      <a:srgbClr val="FFFF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  <xdr:sp macro="" textlink="'My Calculations Page'!G7">
            <xdr:nvSpPr>
              <xdr:cNvPr id="845" name="Red Light On"/>
              <xdr:cNvSpPr txBox="1"/>
            </xdr:nvSpPr>
            <xdr:spPr>
              <a:xfrm>
                <a:off x="7559521" y="18878779"/>
                <a:ext cx="747354" cy="7805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>
                <a:scene3d>
                  <a:camera prst="orthographicFront">
                    <a:rot lat="0" lon="0" rev="0"/>
                  </a:camera>
                  <a:lightRig rig="glow" dir="t">
                    <a:rot lat="0" lon="0" rev="3600000"/>
                  </a:lightRig>
                </a:scene3d>
                <a:sp3d prstMaterial="softEdge">
                  <a:bevelT w="29210" h="16510"/>
                  <a:contourClr>
                    <a:schemeClr val="accent4">
                      <a:alpha val="95000"/>
                    </a:schemeClr>
                  </a:contourClr>
                </a:sp3d>
              </a:bodyPr>
              <a:lstStyle/>
              <a:p>
                <a:fld id="{9D24549E-34CC-4C58-8F4E-AB0D9416299F}" type="TxLink">
                  <a:rPr lang="en-US" sz="6000" b="0" i="0" u="none" strike="noStrike" cap="none" spc="0">
                    <a:ln>
                      <a:prstDash val="solid"/>
                    </a:ln>
                    <a:solidFill>
                      <a:srgbClr val="FF0000"/>
                    </a:solidFill>
                    <a:effectLst>
                      <a:glow rad="101600">
                        <a:srgbClr val="FF0000">
                          <a:alpha val="60000"/>
                        </a:srgbClr>
                      </a:glow>
                      <a:outerShdw blurRad="88000" dist="50800" dir="5040000" algn="tl">
                        <a:schemeClr val="accent4">
                          <a:tint val="80000"/>
                          <a:satMod val="250000"/>
                          <a:alpha val="45000"/>
                        </a:schemeClr>
                      </a:outerShdw>
                    </a:effectLst>
                    <a:latin typeface="Wingdings"/>
                    <a:cs typeface="Calibri"/>
                  </a:rPr>
                  <a:pPr/>
                  <a:t> </a:t>
                </a:fld>
                <a:endParaRPr lang="en-US" sz="6000" b="0" i="0" u="none" strike="noStrike" cap="none" spc="0">
                  <a:ln>
                    <a:prstDash val="solid"/>
                  </a:ln>
                  <a:solidFill>
                    <a:srgbClr val="FF0000"/>
                  </a:solidFill>
                  <a:effectLst>
                    <a:glow rad="101600">
                      <a:srgbClr val="FF0000">
                        <a:alpha val="60000"/>
                      </a:srgbClr>
                    </a:glow>
                    <a:outerShdw blurRad="88000" dist="50800" dir="5040000" algn="tl">
                      <a:schemeClr val="accent4">
                        <a:tint val="80000"/>
                        <a:satMod val="250000"/>
                        <a:alpha val="45000"/>
                      </a:schemeClr>
                    </a:outerShdw>
                  </a:effectLst>
                  <a:latin typeface="Wingdings"/>
                </a:endParaRPr>
              </a:p>
            </xdr:txBody>
          </xdr:sp>
        </xdr:grpSp>
        <xdr:sp macro="" textlink="">
          <xdr:nvSpPr>
            <xdr:cNvPr id="730" name="Light #3 Title"/>
            <xdr:cNvSpPr txBox="1"/>
          </xdr:nvSpPr>
          <xdr:spPr>
            <a:xfrm>
              <a:off x="3079281" y="2676104"/>
              <a:ext cx="987223" cy="720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ORIR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692" name="Light #2 Title"/>
            <xdr:cNvSpPr txBox="1"/>
          </xdr:nvSpPr>
          <xdr:spPr>
            <a:xfrm>
              <a:off x="1587500" y="2676104"/>
              <a:ext cx="1476375" cy="720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FIRST AID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837" name="Light #1 Title"/>
            <xdr:cNvSpPr txBox="1"/>
          </xdr:nvSpPr>
          <xdr:spPr>
            <a:xfrm>
              <a:off x="523471" y="2676104"/>
              <a:ext cx="993316" cy="720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marL="0" indent="0" algn="ctr"/>
              <a:r>
                <a:rPr lang="en-US" sz="2000" b="1" i="0" u="none" strike="noStrike" cap="none" spc="0" baseline="0">
                  <a:ln w="17780" cmpd="sng">
                    <a:noFill/>
                    <a:prstDash val="solid"/>
                    <a:miter lim="800000"/>
                  </a:ln>
                  <a:solidFill>
                    <a:schemeClr val="tx1"/>
                  </a:solidFill>
                  <a:effectLst>
                    <a:outerShdw blurRad="50800" algn="tl" rotWithShape="0">
                      <a:srgbClr val="000000"/>
                    </a:outerShdw>
                  </a:effectLst>
                  <a:latin typeface="Arialri"/>
                  <a:ea typeface="+mn-ea"/>
                  <a:cs typeface="Arial" pitchFamily="34" charset="0"/>
                </a:rPr>
                <a:t>HIPOS</a:t>
              </a:r>
              <a:endParaRPr lang="en-US" sz="2000" b="1" i="0" u="none" strike="noStrike" cap="none" spc="0">
                <a:ln w="17780" cmpd="sng">
                  <a:noFill/>
                  <a:prstDash val="solid"/>
                  <a:miter lim="800000"/>
                </a:ln>
                <a:solidFill>
                  <a:schemeClr val="tx1"/>
                </a:solidFill>
                <a:effectLst>
                  <a:outerShdw blurRad="50800" algn="tl" rotWithShape="0">
                    <a:srgbClr val="000000"/>
                  </a:outerShdw>
                </a:effectLst>
                <a:latin typeface="Arialri"/>
                <a:ea typeface="+mn-ea"/>
                <a:cs typeface="Arial" pitchFamily="34" charset="0"/>
              </a:endParaRPr>
            </a:p>
          </xdr:txBody>
        </xdr:sp>
        <xdr:sp macro="" textlink="'My Configuration Page'!E5">
          <xdr:nvSpPr>
            <xdr:cNvPr id="838" name="Traffic Light Main Title Text"/>
            <xdr:cNvSpPr txBox="1"/>
          </xdr:nvSpPr>
          <xdr:spPr>
            <a:xfrm>
              <a:off x="499097" y="2283172"/>
              <a:ext cx="3659109" cy="46033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pPr algn="ctr"/>
              <a:fld id="{FB99F5E4-CCE0-4253-93E6-F71E95F3C58A}" type="TxLink">
                <a:rPr lang="en-US" sz="2800" b="1" i="0" u="none" strike="noStrike">
                  <a:solidFill>
                    <a:srgbClr val="000000"/>
                  </a:solidFill>
                  <a:latin typeface="Arial"/>
                  <a:cs typeface="Arial"/>
                </a:rPr>
                <a:pPr algn="ctr"/>
                <a:t>Safety - Week Prior</a:t>
              </a:fld>
              <a:endParaRPr lang="en-US" sz="2800" b="1">
                <a:latin typeface="Arial" pitchFamily="34" charset="0"/>
                <a:cs typeface="Arial" pitchFamily="34" charset="0"/>
              </a:endParaRPr>
            </a:p>
          </xdr:txBody>
        </xdr:sp>
      </xdr:grpSp>
    </xdr:grpSp>
    <xdr:clientData/>
  </xdr:twoCellAnchor>
  <xdr:twoCellAnchor>
    <xdr:from>
      <xdr:col>0</xdr:col>
      <xdr:colOff>95250</xdr:colOff>
      <xdr:row>0</xdr:row>
      <xdr:rowOff>114300</xdr:rowOff>
    </xdr:from>
    <xdr:to>
      <xdr:col>29</xdr:col>
      <xdr:colOff>333375</xdr:colOff>
      <xdr:row>6</xdr:row>
      <xdr:rowOff>142875</xdr:rowOff>
    </xdr:to>
    <xdr:grpSp>
      <xdr:nvGrpSpPr>
        <xdr:cNvPr id="737" name="Title Block"/>
        <xdr:cNvGrpSpPr/>
      </xdr:nvGrpSpPr>
      <xdr:grpSpPr>
        <a:xfrm>
          <a:off x="95250" y="114300"/>
          <a:ext cx="17732375" cy="981075"/>
          <a:chOff x="95250" y="114300"/>
          <a:chExt cx="17732375" cy="981075"/>
        </a:xfrm>
      </xdr:grpSpPr>
      <xdr:sp macro="" textlink="">
        <xdr:nvSpPr>
          <xdr:cNvPr id="2" name="Main Title Background"/>
          <xdr:cNvSpPr/>
        </xdr:nvSpPr>
        <xdr:spPr bwMode="auto">
          <a:xfrm>
            <a:off x="95250" y="114300"/>
            <a:ext cx="17732375" cy="981075"/>
          </a:xfrm>
          <a:prstGeom prst="roundRect">
            <a:avLst>
              <a:gd name="adj" fmla="val 9182"/>
            </a:avLst>
          </a:prstGeom>
          <a:solidFill>
            <a:schemeClr val="accent1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sp macro="" textlink="">
        <xdr:nvSpPr>
          <xdr:cNvPr id="724" name="Dashboard Title Text"/>
          <xdr:cNvSpPr txBox="1"/>
        </xdr:nvSpPr>
        <xdr:spPr>
          <a:xfrm>
            <a:off x="261938" y="222250"/>
            <a:ext cx="10350498" cy="7612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4400" b="1">
                <a:latin typeface="Arial" pitchFamily="34" charset="0"/>
                <a:cs typeface="Arial" pitchFamily="34" charset="0"/>
              </a:rPr>
              <a:t>Weekly</a:t>
            </a:r>
            <a:r>
              <a:rPr lang="en-US" sz="4400" b="1" baseline="0">
                <a:latin typeface="Arial" pitchFamily="34" charset="0"/>
                <a:cs typeface="Arial" pitchFamily="34" charset="0"/>
              </a:rPr>
              <a:t>  KPI Dashboard</a:t>
            </a:r>
            <a:endParaRPr lang="en-US" sz="4400" b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</xdr:row>
          <xdr:rowOff>114300</xdr:rowOff>
        </xdr:from>
        <xdr:to>
          <xdr:col>29</xdr:col>
          <xdr:colOff>171450</xdr:colOff>
          <xdr:row>5</xdr:row>
          <xdr:rowOff>123825</xdr:rowOff>
        </xdr:to>
        <xdr:sp macro="" textlink="">
          <xdr:nvSpPr>
            <xdr:cNvPr id="3" name="ComboBox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206375</xdr:colOff>
      <xdr:row>7</xdr:row>
      <xdr:rowOff>142875</xdr:rowOff>
    </xdr:from>
    <xdr:to>
      <xdr:col>18</xdr:col>
      <xdr:colOff>390992</xdr:colOff>
      <xdr:row>12</xdr:row>
      <xdr:rowOff>86831</xdr:rowOff>
    </xdr:to>
    <xdr:sp macro="" textlink="'My Configuration Page'!B2">
      <xdr:nvSpPr>
        <xdr:cNvPr id="648" name="TextBox 14"/>
        <xdr:cNvSpPr txBox="1"/>
      </xdr:nvSpPr>
      <xdr:spPr bwMode="auto">
        <a:xfrm>
          <a:off x="6238875" y="1254125"/>
          <a:ext cx="5010617" cy="737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fld id="{67AEDD40-4B77-4E0D-8DBA-C125F05D5205}" type="TxLink">
            <a:rPr lang="en-US" sz="2000" b="1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Safety Widgets Configuration Data</a:t>
          </a:fld>
          <a:endParaRPr lang="en-US" sz="30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73025</xdr:colOff>
      <xdr:row>39</xdr:row>
      <xdr:rowOff>120650</xdr:rowOff>
    </xdr:from>
    <xdr:to>
      <xdr:col>18</xdr:col>
      <xdr:colOff>257642</xdr:colOff>
      <xdr:row>44</xdr:row>
      <xdr:rowOff>64606</xdr:rowOff>
    </xdr:to>
    <xdr:sp macro="" textlink="'My Configuration Page'!B16">
      <xdr:nvSpPr>
        <xdr:cNvPr id="650" name="TextBox 14"/>
        <xdr:cNvSpPr txBox="1"/>
      </xdr:nvSpPr>
      <xdr:spPr bwMode="auto">
        <a:xfrm>
          <a:off x="6105525" y="6311900"/>
          <a:ext cx="5010617" cy="737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fld id="{FFE2F73E-757F-4D28-A1D5-AE5CDAF4DCB3}" type="TxLink">
            <a:rPr lang="en-US" sz="2000" b="1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Quality Widgets Configuration Data</a:t>
          </a:fld>
          <a:endParaRPr lang="en-US" sz="30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333375</xdr:colOff>
      <xdr:row>71</xdr:row>
      <xdr:rowOff>98426</xdr:rowOff>
    </xdr:from>
    <xdr:to>
      <xdr:col>17</xdr:col>
      <xdr:colOff>517992</xdr:colOff>
      <xdr:row>76</xdr:row>
      <xdr:rowOff>42382</xdr:rowOff>
    </xdr:to>
    <xdr:sp macro="" textlink="'My Configuration Page'!B30">
      <xdr:nvSpPr>
        <xdr:cNvPr id="651" name="TextBox 14"/>
        <xdr:cNvSpPr txBox="1"/>
      </xdr:nvSpPr>
      <xdr:spPr bwMode="auto">
        <a:xfrm>
          <a:off x="5762625" y="11369676"/>
          <a:ext cx="5010617" cy="737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fld id="{A7BE4230-E32E-4FF3-8FD2-4A141B0A732B}" type="TxLink">
            <a:rPr lang="en-US" sz="2000" b="1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Finance Widgets Configuration Data</a:t>
          </a:fld>
          <a:endParaRPr lang="en-US" sz="30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63500</xdr:colOff>
      <xdr:row>103</xdr:row>
      <xdr:rowOff>130176</xdr:rowOff>
    </xdr:from>
    <xdr:to>
      <xdr:col>17</xdr:col>
      <xdr:colOff>248117</xdr:colOff>
      <xdr:row>108</xdr:row>
      <xdr:rowOff>74132</xdr:rowOff>
    </xdr:to>
    <xdr:sp macro="" textlink="'My Configuration Page'!B44">
      <xdr:nvSpPr>
        <xdr:cNvPr id="652" name="TextBox 14"/>
        <xdr:cNvSpPr txBox="1"/>
      </xdr:nvSpPr>
      <xdr:spPr bwMode="auto">
        <a:xfrm>
          <a:off x="5492750" y="16386176"/>
          <a:ext cx="5010617" cy="737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fld id="{C59AB561-0AA5-43D0-927E-9807DE4B4DD7}" type="TxLink">
            <a:rPr lang="en-US" sz="2000" b="1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Materials Widgets Configuration Data</a:t>
          </a:fld>
          <a:endParaRPr lang="en-US" sz="30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25400</xdr:colOff>
      <xdr:row>135</xdr:row>
      <xdr:rowOff>60326</xdr:rowOff>
    </xdr:from>
    <xdr:to>
      <xdr:col>17</xdr:col>
      <xdr:colOff>210017</xdr:colOff>
      <xdr:row>140</xdr:row>
      <xdr:rowOff>4282</xdr:rowOff>
    </xdr:to>
    <xdr:sp macro="" textlink="'My Configuration Page'!B58">
      <xdr:nvSpPr>
        <xdr:cNvPr id="653" name="TextBox 14"/>
        <xdr:cNvSpPr txBox="1"/>
      </xdr:nvSpPr>
      <xdr:spPr bwMode="auto">
        <a:xfrm>
          <a:off x="5454650" y="21237576"/>
          <a:ext cx="5010617" cy="737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fld id="{EF7EA5E2-D489-4028-A893-84E1E7941566}" type="TxLink">
            <a:rPr lang="en-US" sz="2000" b="1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Human Resources Widgets Configuration Data</a:t>
          </a:fld>
          <a:endParaRPr lang="en-US" sz="30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50800</xdr:colOff>
      <xdr:row>166</xdr:row>
      <xdr:rowOff>149226</xdr:rowOff>
    </xdr:from>
    <xdr:to>
      <xdr:col>17</xdr:col>
      <xdr:colOff>235417</xdr:colOff>
      <xdr:row>171</xdr:row>
      <xdr:rowOff>93182</xdr:rowOff>
    </xdr:to>
    <xdr:sp macro="" textlink="'My Configuration Page'!B72">
      <xdr:nvSpPr>
        <xdr:cNvPr id="654" name="TextBox 14"/>
        <xdr:cNvSpPr txBox="1"/>
      </xdr:nvSpPr>
      <xdr:spPr bwMode="auto">
        <a:xfrm>
          <a:off x="5480050" y="26247726"/>
          <a:ext cx="5010617" cy="737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fld id="{23391401-49F1-4817-84AC-0C96FD08BD37}" type="TxLink">
            <a:rPr lang="en-US" sz="2000" b="1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Productivity Widgets Configuration Data</a:t>
          </a:fld>
          <a:endParaRPr lang="en-US" sz="3000" b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8</xdr:row>
      <xdr:rowOff>162253</xdr:rowOff>
    </xdr:from>
    <xdr:to>
      <xdr:col>21</xdr:col>
      <xdr:colOff>123825</xdr:colOff>
      <xdr:row>31</xdr:row>
      <xdr:rowOff>25222</xdr:rowOff>
    </xdr:to>
    <xdr:sp macro="" textlink="">
      <xdr:nvSpPr>
        <xdr:cNvPr id="2" name="Rounded Rectangle 233"/>
        <xdr:cNvSpPr/>
      </xdr:nvSpPr>
      <xdr:spPr bwMode="auto">
        <a:xfrm>
          <a:off x="57150" y="2124403"/>
          <a:ext cx="13249275" cy="4549269"/>
        </a:xfrm>
        <a:prstGeom prst="roundRect">
          <a:avLst>
            <a:gd name="adj" fmla="val 7743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0</xdr:col>
      <xdr:colOff>57150</xdr:colOff>
      <xdr:row>1</xdr:row>
      <xdr:rowOff>114300</xdr:rowOff>
    </xdr:from>
    <xdr:to>
      <xdr:col>21</xdr:col>
      <xdr:colOff>123825</xdr:colOff>
      <xdr:row>8</xdr:row>
      <xdr:rowOff>19345</xdr:rowOff>
    </xdr:to>
    <xdr:sp macro="" textlink="">
      <xdr:nvSpPr>
        <xdr:cNvPr id="3" name="Rounded Rectangle 319"/>
        <xdr:cNvSpPr/>
      </xdr:nvSpPr>
      <xdr:spPr bwMode="auto">
        <a:xfrm>
          <a:off x="57150" y="742950"/>
          <a:ext cx="13249275" cy="1238545"/>
        </a:xfrm>
        <a:prstGeom prst="roundRect">
          <a:avLst>
            <a:gd name="adj" fmla="val 33210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0</xdr:col>
      <xdr:colOff>180508</xdr:colOff>
      <xdr:row>12</xdr:row>
      <xdr:rowOff>48107</xdr:rowOff>
    </xdr:from>
    <xdr:to>
      <xdr:col>6</xdr:col>
      <xdr:colOff>378822</xdr:colOff>
      <xdr:row>30</xdr:row>
      <xdr:rowOff>82340</xdr:rowOff>
    </xdr:to>
    <xdr:grpSp>
      <xdr:nvGrpSpPr>
        <xdr:cNvPr id="4" name="Group 238"/>
        <xdr:cNvGrpSpPr>
          <a:grpSpLocks/>
        </xdr:cNvGrpSpPr>
      </xdr:nvGrpSpPr>
      <xdr:grpSpPr bwMode="auto">
        <a:xfrm>
          <a:off x="180508" y="2774638"/>
          <a:ext cx="4222627" cy="3772796"/>
          <a:chOff x="182630" y="2690897"/>
          <a:chExt cx="4256500" cy="3769529"/>
        </a:xfrm>
      </xdr:grpSpPr>
      <xdr:sp macro="" textlink="">
        <xdr:nvSpPr>
          <xdr:cNvPr id="5" name="Rounded Rectangle 742"/>
          <xdr:cNvSpPr/>
        </xdr:nvSpPr>
        <xdr:spPr>
          <a:xfrm>
            <a:off x="182630" y="2690897"/>
            <a:ext cx="4256500" cy="3769529"/>
          </a:xfrm>
          <a:prstGeom prst="roundRect">
            <a:avLst>
              <a:gd name="adj" fmla="val 10723"/>
            </a:avLst>
          </a:prstGeom>
          <a:gradFill flip="none" rotWithShape="1">
            <a:gsLst>
              <a:gs pos="0">
                <a:srgbClr val="FFFFFF"/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5400000" scaled="0"/>
            <a:tileRect/>
          </a:gra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grpSp>
        <xdr:nvGrpSpPr>
          <xdr:cNvPr id="6" name="Group 427"/>
          <xdr:cNvGrpSpPr>
            <a:grpSpLocks/>
          </xdr:cNvGrpSpPr>
        </xdr:nvGrpSpPr>
        <xdr:grpSpPr bwMode="auto">
          <a:xfrm>
            <a:off x="443139" y="3753976"/>
            <a:ext cx="3680279" cy="1795402"/>
            <a:chOff x="193063" y="1155645"/>
            <a:chExt cx="3658893" cy="1807321"/>
          </a:xfrm>
        </xdr:grpSpPr>
        <xdr:sp macro="" textlink="">
          <xdr:nvSpPr>
            <xdr:cNvPr id="19" name="Freeform 362"/>
            <xdr:cNvSpPr>
              <a:spLocks/>
            </xdr:cNvSpPr>
          </xdr:nvSpPr>
          <xdr:spPr bwMode="auto">
            <a:xfrm>
              <a:off x="1495146" y="1155645"/>
              <a:ext cx="1054728" cy="663196"/>
            </a:xfrm>
            <a:custGeom>
              <a:avLst/>
              <a:gdLst>
                <a:gd name="T0" fmla="*/ 2147483647 w 2344"/>
                <a:gd name="T1" fmla="*/ 2147483647 h 1470"/>
                <a:gd name="T2" fmla="*/ 2147483647 w 2344"/>
                <a:gd name="T3" fmla="*/ 2147483647 h 1470"/>
                <a:gd name="T4" fmla="*/ 2147483647 w 2344"/>
                <a:gd name="T5" fmla="*/ 2147483647 h 1470"/>
                <a:gd name="T6" fmla="*/ 2147483647 w 2344"/>
                <a:gd name="T7" fmla="*/ 2147483647 h 1470"/>
                <a:gd name="T8" fmla="*/ 2147483647 w 2344"/>
                <a:gd name="T9" fmla="*/ 2147483647 h 1470"/>
                <a:gd name="T10" fmla="*/ 2147483647 w 2344"/>
                <a:gd name="T11" fmla="*/ 2147483647 h 1470"/>
                <a:gd name="T12" fmla="*/ 2147483647 w 2344"/>
                <a:gd name="T13" fmla="*/ 2147483647 h 1470"/>
                <a:gd name="T14" fmla="*/ 2147483647 w 2344"/>
                <a:gd name="T15" fmla="*/ 2147483647 h 1470"/>
                <a:gd name="T16" fmla="*/ 2147483647 w 2344"/>
                <a:gd name="T17" fmla="*/ 2147483647 h 1470"/>
                <a:gd name="T18" fmla="*/ 2147483647 w 2344"/>
                <a:gd name="T19" fmla="*/ 2147483647 h 1470"/>
                <a:gd name="T20" fmla="*/ 2147483647 w 2344"/>
                <a:gd name="T21" fmla="*/ 2147483647 h 1470"/>
                <a:gd name="T22" fmla="*/ 2147483647 w 2344"/>
                <a:gd name="T23" fmla="*/ 2147483647 h 1470"/>
                <a:gd name="T24" fmla="*/ 2147483647 w 2344"/>
                <a:gd name="T25" fmla="*/ 2147483647 h 1470"/>
                <a:gd name="T26" fmla="*/ 2147483647 w 2344"/>
                <a:gd name="T27" fmla="*/ 2147483647 h 1470"/>
                <a:gd name="T28" fmla="*/ 2147483647 w 2344"/>
                <a:gd name="T29" fmla="*/ 2147483647 h 1470"/>
                <a:gd name="T30" fmla="*/ 2147483647 w 2344"/>
                <a:gd name="T31" fmla="*/ 2147483647 h 1470"/>
                <a:gd name="T32" fmla="*/ 2147483647 w 2344"/>
                <a:gd name="T33" fmla="*/ 2147483647 h 1470"/>
                <a:gd name="T34" fmla="*/ 2147483647 w 2344"/>
                <a:gd name="T35" fmla="*/ 0 h 1470"/>
                <a:gd name="T36" fmla="*/ 2147483647 w 2344"/>
                <a:gd name="T37" fmla="*/ 0 h 1470"/>
                <a:gd name="T38" fmla="*/ 2147483647 w 2344"/>
                <a:gd name="T39" fmla="*/ 2147483647 h 1470"/>
                <a:gd name="T40" fmla="*/ 2147483647 w 2344"/>
                <a:gd name="T41" fmla="*/ 2147483647 h 1470"/>
                <a:gd name="T42" fmla="*/ 2147483647 w 2344"/>
                <a:gd name="T43" fmla="*/ 2147483647 h 1470"/>
                <a:gd name="T44" fmla="*/ 2147483647 w 2344"/>
                <a:gd name="T45" fmla="*/ 2147483647 h 1470"/>
                <a:gd name="T46" fmla="*/ 2147483647 w 2344"/>
                <a:gd name="T47" fmla="*/ 2147483647 h 1470"/>
                <a:gd name="T48" fmla="*/ 2147483647 w 2344"/>
                <a:gd name="T49" fmla="*/ 2147483647 h 1470"/>
                <a:gd name="T50" fmla="*/ 2147483647 w 2344"/>
                <a:gd name="T51" fmla="*/ 2147483647 h 1470"/>
                <a:gd name="T52" fmla="*/ 2147483647 w 2344"/>
                <a:gd name="T53" fmla="*/ 2147483647 h 1470"/>
                <a:gd name="T54" fmla="*/ 2147483647 w 2344"/>
                <a:gd name="T55" fmla="*/ 2147483647 h 1470"/>
                <a:gd name="T56" fmla="*/ 2147483647 w 2344"/>
                <a:gd name="T57" fmla="*/ 2147483647 h 1470"/>
                <a:gd name="T58" fmla="*/ 2147483647 w 2344"/>
                <a:gd name="T59" fmla="*/ 2147483647 h 1470"/>
                <a:gd name="T60" fmla="*/ 2147483647 w 2344"/>
                <a:gd name="T61" fmla="*/ 2147483647 h 1470"/>
                <a:gd name="T62" fmla="*/ 2147483647 w 2344"/>
                <a:gd name="T63" fmla="*/ 2147483647 h 1470"/>
                <a:gd name="T64" fmla="*/ 2147483647 w 2344"/>
                <a:gd name="T65" fmla="*/ 2147483647 h 1470"/>
                <a:gd name="T66" fmla="*/ 2147483647 w 2344"/>
                <a:gd name="T67" fmla="*/ 2147483647 h 1470"/>
                <a:gd name="T68" fmla="*/ 2147483647 w 2344"/>
                <a:gd name="T69" fmla="*/ 2147483647 h 1470"/>
                <a:gd name="T70" fmla="*/ 2147483647 w 2344"/>
                <a:gd name="T71" fmla="*/ 2147483647 h 1470"/>
                <a:gd name="T72" fmla="*/ 2147483647 w 2344"/>
                <a:gd name="T73" fmla="*/ 2147483647 h 1470"/>
                <a:gd name="T74" fmla="*/ 2147483647 w 2344"/>
                <a:gd name="T75" fmla="*/ 2147483647 h 1470"/>
                <a:gd name="T76" fmla="*/ 2147483647 w 2344"/>
                <a:gd name="T77" fmla="*/ 2147483647 h 1470"/>
                <a:gd name="T78" fmla="*/ 2147483647 w 2344"/>
                <a:gd name="T79" fmla="*/ 2147483647 h 1470"/>
                <a:gd name="T80" fmla="*/ 2147483647 w 2344"/>
                <a:gd name="T81" fmla="*/ 2147483647 h 1470"/>
                <a:gd name="T82" fmla="*/ 2147483647 w 2344"/>
                <a:gd name="T83" fmla="*/ 2147483647 h 1470"/>
                <a:gd name="T84" fmla="*/ 2147483647 w 2344"/>
                <a:gd name="T85" fmla="*/ 2147483647 h 1470"/>
                <a:gd name="T86" fmla="*/ 2147483647 w 2344"/>
                <a:gd name="T87" fmla="*/ 2147483647 h 1470"/>
                <a:gd name="T88" fmla="*/ 2147483647 w 2344"/>
                <a:gd name="T89" fmla="*/ 2147483647 h 1470"/>
                <a:gd name="T90" fmla="*/ 2147483647 w 2344"/>
                <a:gd name="T91" fmla="*/ 2147483647 h 1470"/>
                <a:gd name="T92" fmla="*/ 2147483647 w 2344"/>
                <a:gd name="T93" fmla="*/ 2147483647 h 1470"/>
                <a:gd name="T94" fmla="*/ 2147483647 w 2344"/>
                <a:gd name="T95" fmla="*/ 2147483647 h 1470"/>
                <a:gd name="T96" fmla="*/ 2147483647 w 2344"/>
                <a:gd name="T97" fmla="*/ 2147483647 h 1470"/>
                <a:gd name="T98" fmla="*/ 2147483647 w 2344"/>
                <a:gd name="T99" fmla="*/ 2147483647 h 1470"/>
                <a:gd name="T100" fmla="*/ 2147483647 w 2344"/>
                <a:gd name="T101" fmla="*/ 2147483647 h 1470"/>
                <a:gd name="T102" fmla="*/ 2147483647 w 2344"/>
                <a:gd name="T103" fmla="*/ 2147483647 h 1470"/>
                <a:gd name="T104" fmla="*/ 2147483647 w 2344"/>
                <a:gd name="T105" fmla="*/ 2147483647 h 1470"/>
                <a:gd name="T106" fmla="*/ 2147483647 w 2344"/>
                <a:gd name="T107" fmla="*/ 2147483647 h 1470"/>
                <a:gd name="T108" fmla="*/ 2147483647 w 2344"/>
                <a:gd name="T109" fmla="*/ 2147483647 h 1470"/>
                <a:gd name="T110" fmla="*/ 2147483647 w 2344"/>
                <a:gd name="T111" fmla="*/ 2147483647 h 1470"/>
                <a:gd name="T112" fmla="*/ 2147483647 w 2344"/>
                <a:gd name="T113" fmla="*/ 2147483647 h 1470"/>
                <a:gd name="T114" fmla="*/ 2147483647 w 2344"/>
                <a:gd name="T115" fmla="*/ 2147483647 h 1470"/>
                <a:gd name="T116" fmla="*/ 2147483647 w 2344"/>
                <a:gd name="T117" fmla="*/ 2147483647 h 1470"/>
                <a:gd name="T118" fmla="*/ 2147483647 w 2344"/>
                <a:gd name="T119" fmla="*/ 2147483647 h 1470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4"/>
                <a:gd name="T181" fmla="*/ 0 h 1470"/>
                <a:gd name="T182" fmla="*/ 2344 w 2344"/>
                <a:gd name="T183" fmla="*/ 1470 h 1470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4" h="1470">
                  <a:moveTo>
                    <a:pt x="1953" y="1470"/>
                  </a:moveTo>
                  <a:lnTo>
                    <a:pt x="1986" y="1362"/>
                  </a:lnTo>
                  <a:lnTo>
                    <a:pt x="2018" y="1254"/>
                  </a:lnTo>
                  <a:lnTo>
                    <a:pt x="2051" y="1146"/>
                  </a:lnTo>
                  <a:lnTo>
                    <a:pt x="2083" y="1038"/>
                  </a:lnTo>
                  <a:lnTo>
                    <a:pt x="2116" y="929"/>
                  </a:lnTo>
                  <a:lnTo>
                    <a:pt x="2149" y="821"/>
                  </a:lnTo>
                  <a:lnTo>
                    <a:pt x="2181" y="713"/>
                  </a:lnTo>
                  <a:lnTo>
                    <a:pt x="2214" y="605"/>
                  </a:lnTo>
                  <a:lnTo>
                    <a:pt x="2246" y="497"/>
                  </a:lnTo>
                  <a:lnTo>
                    <a:pt x="2279" y="389"/>
                  </a:lnTo>
                  <a:lnTo>
                    <a:pt x="2311" y="281"/>
                  </a:lnTo>
                  <a:lnTo>
                    <a:pt x="2344" y="172"/>
                  </a:lnTo>
                  <a:lnTo>
                    <a:pt x="2296" y="158"/>
                  </a:lnTo>
                  <a:lnTo>
                    <a:pt x="2249" y="145"/>
                  </a:lnTo>
                  <a:lnTo>
                    <a:pt x="2201" y="132"/>
                  </a:lnTo>
                  <a:lnTo>
                    <a:pt x="2153" y="120"/>
                  </a:lnTo>
                  <a:lnTo>
                    <a:pt x="2105" y="108"/>
                  </a:lnTo>
                  <a:lnTo>
                    <a:pt x="2057" y="97"/>
                  </a:lnTo>
                  <a:lnTo>
                    <a:pt x="2008" y="87"/>
                  </a:lnTo>
                  <a:lnTo>
                    <a:pt x="1960" y="77"/>
                  </a:lnTo>
                  <a:lnTo>
                    <a:pt x="1911" y="68"/>
                  </a:lnTo>
                  <a:lnTo>
                    <a:pt x="1862" y="59"/>
                  </a:lnTo>
                  <a:lnTo>
                    <a:pt x="1813" y="51"/>
                  </a:lnTo>
                  <a:lnTo>
                    <a:pt x="1764" y="43"/>
                  </a:lnTo>
                  <a:lnTo>
                    <a:pt x="1715" y="36"/>
                  </a:lnTo>
                  <a:lnTo>
                    <a:pt x="1666" y="30"/>
                  </a:lnTo>
                  <a:lnTo>
                    <a:pt x="1617" y="24"/>
                  </a:lnTo>
                  <a:lnTo>
                    <a:pt x="1568" y="19"/>
                  </a:lnTo>
                  <a:lnTo>
                    <a:pt x="1518" y="15"/>
                  </a:lnTo>
                  <a:lnTo>
                    <a:pt x="1469" y="11"/>
                  </a:lnTo>
                  <a:lnTo>
                    <a:pt x="1420" y="7"/>
                  </a:lnTo>
                  <a:lnTo>
                    <a:pt x="1370" y="5"/>
                  </a:lnTo>
                  <a:lnTo>
                    <a:pt x="1321" y="3"/>
                  </a:lnTo>
                  <a:lnTo>
                    <a:pt x="1271" y="1"/>
                  </a:lnTo>
                  <a:lnTo>
                    <a:pt x="1222" y="0"/>
                  </a:lnTo>
                  <a:lnTo>
                    <a:pt x="1172" y="0"/>
                  </a:lnTo>
                  <a:lnTo>
                    <a:pt x="1123" y="0"/>
                  </a:lnTo>
                  <a:lnTo>
                    <a:pt x="1073" y="1"/>
                  </a:lnTo>
                  <a:lnTo>
                    <a:pt x="1024" y="3"/>
                  </a:lnTo>
                  <a:lnTo>
                    <a:pt x="974" y="5"/>
                  </a:lnTo>
                  <a:lnTo>
                    <a:pt x="925" y="7"/>
                  </a:lnTo>
                  <a:lnTo>
                    <a:pt x="875" y="11"/>
                  </a:lnTo>
                  <a:lnTo>
                    <a:pt x="826" y="15"/>
                  </a:lnTo>
                  <a:lnTo>
                    <a:pt x="777" y="19"/>
                  </a:lnTo>
                  <a:lnTo>
                    <a:pt x="727" y="24"/>
                  </a:lnTo>
                  <a:lnTo>
                    <a:pt x="678" y="30"/>
                  </a:lnTo>
                  <a:lnTo>
                    <a:pt x="629" y="36"/>
                  </a:lnTo>
                  <a:lnTo>
                    <a:pt x="580" y="43"/>
                  </a:lnTo>
                  <a:lnTo>
                    <a:pt x="531" y="51"/>
                  </a:lnTo>
                  <a:lnTo>
                    <a:pt x="482" y="59"/>
                  </a:lnTo>
                  <a:lnTo>
                    <a:pt x="433" y="68"/>
                  </a:lnTo>
                  <a:lnTo>
                    <a:pt x="385" y="77"/>
                  </a:lnTo>
                  <a:lnTo>
                    <a:pt x="336" y="87"/>
                  </a:lnTo>
                  <a:lnTo>
                    <a:pt x="288" y="97"/>
                  </a:lnTo>
                  <a:lnTo>
                    <a:pt x="239" y="108"/>
                  </a:lnTo>
                  <a:lnTo>
                    <a:pt x="191" y="120"/>
                  </a:lnTo>
                  <a:lnTo>
                    <a:pt x="143" y="132"/>
                  </a:lnTo>
                  <a:lnTo>
                    <a:pt x="96" y="145"/>
                  </a:lnTo>
                  <a:lnTo>
                    <a:pt x="48" y="158"/>
                  </a:lnTo>
                  <a:lnTo>
                    <a:pt x="0" y="172"/>
                  </a:lnTo>
                  <a:lnTo>
                    <a:pt x="33" y="281"/>
                  </a:lnTo>
                  <a:lnTo>
                    <a:pt x="66" y="389"/>
                  </a:lnTo>
                  <a:lnTo>
                    <a:pt x="98" y="497"/>
                  </a:lnTo>
                  <a:lnTo>
                    <a:pt x="131" y="605"/>
                  </a:lnTo>
                  <a:lnTo>
                    <a:pt x="163" y="713"/>
                  </a:lnTo>
                  <a:lnTo>
                    <a:pt x="196" y="821"/>
                  </a:lnTo>
                  <a:lnTo>
                    <a:pt x="228" y="929"/>
                  </a:lnTo>
                  <a:lnTo>
                    <a:pt x="261" y="1038"/>
                  </a:lnTo>
                  <a:lnTo>
                    <a:pt x="293" y="1146"/>
                  </a:lnTo>
                  <a:lnTo>
                    <a:pt x="326" y="1254"/>
                  </a:lnTo>
                  <a:lnTo>
                    <a:pt x="358" y="1362"/>
                  </a:lnTo>
                  <a:lnTo>
                    <a:pt x="391" y="1470"/>
                  </a:lnTo>
                  <a:lnTo>
                    <a:pt x="423" y="1461"/>
                  </a:lnTo>
                  <a:lnTo>
                    <a:pt x="454" y="1452"/>
                  </a:lnTo>
                  <a:lnTo>
                    <a:pt x="486" y="1443"/>
                  </a:lnTo>
                  <a:lnTo>
                    <a:pt x="518" y="1435"/>
                  </a:lnTo>
                  <a:lnTo>
                    <a:pt x="550" y="1427"/>
                  </a:lnTo>
                  <a:lnTo>
                    <a:pt x="583" y="1420"/>
                  </a:lnTo>
                  <a:lnTo>
                    <a:pt x="615" y="1413"/>
                  </a:lnTo>
                  <a:lnTo>
                    <a:pt x="647" y="1406"/>
                  </a:lnTo>
                  <a:lnTo>
                    <a:pt x="680" y="1400"/>
                  </a:lnTo>
                  <a:lnTo>
                    <a:pt x="712" y="1394"/>
                  </a:lnTo>
                  <a:lnTo>
                    <a:pt x="745" y="1389"/>
                  </a:lnTo>
                  <a:lnTo>
                    <a:pt x="777" y="1384"/>
                  </a:lnTo>
                  <a:lnTo>
                    <a:pt x="810" y="1379"/>
                  </a:lnTo>
                  <a:lnTo>
                    <a:pt x="843" y="1375"/>
                  </a:lnTo>
                  <a:lnTo>
                    <a:pt x="876" y="1371"/>
                  </a:lnTo>
                  <a:lnTo>
                    <a:pt x="909" y="1368"/>
                  </a:lnTo>
                  <a:lnTo>
                    <a:pt x="941" y="1365"/>
                  </a:lnTo>
                  <a:lnTo>
                    <a:pt x="974" y="1362"/>
                  </a:lnTo>
                  <a:lnTo>
                    <a:pt x="1007" y="1360"/>
                  </a:lnTo>
                  <a:lnTo>
                    <a:pt x="1040" y="1358"/>
                  </a:lnTo>
                  <a:lnTo>
                    <a:pt x="1073" y="1357"/>
                  </a:lnTo>
                  <a:lnTo>
                    <a:pt x="1106" y="1356"/>
                  </a:lnTo>
                  <a:lnTo>
                    <a:pt x="1139" y="1355"/>
                  </a:lnTo>
                  <a:lnTo>
                    <a:pt x="1172" y="1355"/>
                  </a:lnTo>
                  <a:lnTo>
                    <a:pt x="1205" y="1355"/>
                  </a:lnTo>
                  <a:lnTo>
                    <a:pt x="1238" y="1356"/>
                  </a:lnTo>
                  <a:lnTo>
                    <a:pt x="1271" y="1357"/>
                  </a:lnTo>
                  <a:lnTo>
                    <a:pt x="1304" y="1358"/>
                  </a:lnTo>
                  <a:lnTo>
                    <a:pt x="1337" y="1360"/>
                  </a:lnTo>
                  <a:lnTo>
                    <a:pt x="1370" y="1362"/>
                  </a:lnTo>
                  <a:lnTo>
                    <a:pt x="1403" y="1365"/>
                  </a:lnTo>
                  <a:lnTo>
                    <a:pt x="1436" y="1368"/>
                  </a:lnTo>
                  <a:lnTo>
                    <a:pt x="1469" y="1371"/>
                  </a:lnTo>
                  <a:lnTo>
                    <a:pt x="1501" y="1375"/>
                  </a:lnTo>
                  <a:lnTo>
                    <a:pt x="1534" y="1379"/>
                  </a:lnTo>
                  <a:lnTo>
                    <a:pt x="1567" y="1384"/>
                  </a:lnTo>
                  <a:lnTo>
                    <a:pt x="1600" y="1389"/>
                  </a:lnTo>
                  <a:lnTo>
                    <a:pt x="1632" y="1394"/>
                  </a:lnTo>
                  <a:lnTo>
                    <a:pt x="1665" y="1400"/>
                  </a:lnTo>
                  <a:lnTo>
                    <a:pt x="1697" y="1406"/>
                  </a:lnTo>
                  <a:lnTo>
                    <a:pt x="1730" y="1413"/>
                  </a:lnTo>
                  <a:lnTo>
                    <a:pt x="1762" y="1420"/>
                  </a:lnTo>
                  <a:lnTo>
                    <a:pt x="1794" y="1427"/>
                  </a:lnTo>
                  <a:lnTo>
                    <a:pt x="1826" y="1435"/>
                  </a:lnTo>
                  <a:lnTo>
                    <a:pt x="1858" y="1443"/>
                  </a:lnTo>
                  <a:lnTo>
                    <a:pt x="1890" y="1452"/>
                  </a:lnTo>
                  <a:lnTo>
                    <a:pt x="1922" y="1461"/>
                  </a:lnTo>
                  <a:lnTo>
                    <a:pt x="1953" y="1470"/>
                  </a:lnTo>
                </a:path>
              </a:pathLst>
            </a:custGeom>
            <a:solidFill>
              <a:srgbClr val="FAC090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0" name="Freeform 367"/>
            <xdr:cNvSpPr>
              <a:spLocks/>
            </xdr:cNvSpPr>
          </xdr:nvSpPr>
          <xdr:spPr bwMode="auto">
            <a:xfrm>
              <a:off x="2424832" y="1258057"/>
              <a:ext cx="1054247" cy="991636"/>
            </a:xfrm>
            <a:custGeom>
              <a:avLst/>
              <a:gdLst>
                <a:gd name="T0" fmla="*/ 2147483647 w 2342"/>
                <a:gd name="T1" fmla="*/ 2147483647 h 2198"/>
                <a:gd name="T2" fmla="*/ 2147483647 w 2342"/>
                <a:gd name="T3" fmla="*/ 2147483647 h 2198"/>
                <a:gd name="T4" fmla="*/ 2147483647 w 2342"/>
                <a:gd name="T5" fmla="*/ 2147483647 h 2198"/>
                <a:gd name="T6" fmla="*/ 2147483647 w 2342"/>
                <a:gd name="T7" fmla="*/ 2147483647 h 2198"/>
                <a:gd name="T8" fmla="*/ 2147483647 w 2342"/>
                <a:gd name="T9" fmla="*/ 2147483647 h 2198"/>
                <a:gd name="T10" fmla="*/ 2147483647 w 2342"/>
                <a:gd name="T11" fmla="*/ 2147483647 h 2198"/>
                <a:gd name="T12" fmla="*/ 2147483647 w 2342"/>
                <a:gd name="T13" fmla="*/ 2147483647 h 2198"/>
                <a:gd name="T14" fmla="*/ 2147483647 w 2342"/>
                <a:gd name="T15" fmla="*/ 2147483647 h 2198"/>
                <a:gd name="T16" fmla="*/ 2147483647 w 2342"/>
                <a:gd name="T17" fmla="*/ 2147483647 h 2198"/>
                <a:gd name="T18" fmla="*/ 2147483647 w 2342"/>
                <a:gd name="T19" fmla="*/ 2147483647 h 2198"/>
                <a:gd name="T20" fmla="*/ 2147483647 w 2342"/>
                <a:gd name="T21" fmla="*/ 2147483647 h 2198"/>
                <a:gd name="T22" fmla="*/ 2147483647 w 2342"/>
                <a:gd name="T23" fmla="*/ 2147483647 h 2198"/>
                <a:gd name="T24" fmla="*/ 2147483647 w 2342"/>
                <a:gd name="T25" fmla="*/ 2147483647 h 2198"/>
                <a:gd name="T26" fmla="*/ 2147483647 w 2342"/>
                <a:gd name="T27" fmla="*/ 2147483647 h 2198"/>
                <a:gd name="T28" fmla="*/ 2147483647 w 2342"/>
                <a:gd name="T29" fmla="*/ 2147483647 h 2198"/>
                <a:gd name="T30" fmla="*/ 2147483647 w 2342"/>
                <a:gd name="T31" fmla="*/ 2147483647 h 2198"/>
                <a:gd name="T32" fmla="*/ 2147483647 w 2342"/>
                <a:gd name="T33" fmla="*/ 2147483647 h 2198"/>
                <a:gd name="T34" fmla="*/ 2147483647 w 2342"/>
                <a:gd name="T35" fmla="*/ 2147483647 h 2198"/>
                <a:gd name="T36" fmla="*/ 2147483647 w 2342"/>
                <a:gd name="T37" fmla="*/ 2147483647 h 2198"/>
                <a:gd name="T38" fmla="*/ 2147483647 w 2342"/>
                <a:gd name="T39" fmla="*/ 2147483647 h 2198"/>
                <a:gd name="T40" fmla="*/ 2147483647 w 2342"/>
                <a:gd name="T41" fmla="*/ 2147483647 h 2198"/>
                <a:gd name="T42" fmla="*/ 2147483647 w 2342"/>
                <a:gd name="T43" fmla="*/ 2147483647 h 2198"/>
                <a:gd name="T44" fmla="*/ 2147483647 w 2342"/>
                <a:gd name="T45" fmla="*/ 2147483647 h 2198"/>
                <a:gd name="T46" fmla="*/ 2147483647 w 2342"/>
                <a:gd name="T47" fmla="*/ 2147483647 h 2198"/>
                <a:gd name="T48" fmla="*/ 2147483647 w 2342"/>
                <a:gd name="T49" fmla="*/ 2147483647 h 2198"/>
                <a:gd name="T50" fmla="*/ 2147483647 w 2342"/>
                <a:gd name="T51" fmla="*/ 2147483647 h 2198"/>
                <a:gd name="T52" fmla="*/ 2147483647 w 2342"/>
                <a:gd name="T53" fmla="*/ 2147483647 h 2198"/>
                <a:gd name="T54" fmla="*/ 2147483647 w 2342"/>
                <a:gd name="T55" fmla="*/ 2147483647 h 2198"/>
                <a:gd name="T56" fmla="*/ 2147483647 w 2342"/>
                <a:gd name="T57" fmla="*/ 2147483647 h 2198"/>
                <a:gd name="T58" fmla="*/ 2147483647 w 2342"/>
                <a:gd name="T59" fmla="*/ 2147483647 h 2198"/>
                <a:gd name="T60" fmla="*/ 2147483647 w 2342"/>
                <a:gd name="T61" fmla="*/ 2147483647 h 2198"/>
                <a:gd name="T62" fmla="*/ 2147483647 w 2342"/>
                <a:gd name="T63" fmla="*/ 2147483647 h 2198"/>
                <a:gd name="T64" fmla="*/ 2147483647 w 2342"/>
                <a:gd name="T65" fmla="*/ 2147483647 h 2198"/>
                <a:gd name="T66" fmla="*/ 2147483647 w 2342"/>
                <a:gd name="T67" fmla="*/ 2147483647 h 2198"/>
                <a:gd name="T68" fmla="*/ 2147483647 w 2342"/>
                <a:gd name="T69" fmla="*/ 2147483647 h 2198"/>
                <a:gd name="T70" fmla="*/ 2147483647 w 2342"/>
                <a:gd name="T71" fmla="*/ 2147483647 h 2198"/>
                <a:gd name="T72" fmla="*/ 2147483647 w 2342"/>
                <a:gd name="T73" fmla="*/ 2147483647 h 2198"/>
                <a:gd name="T74" fmla="*/ 2147483647 w 2342"/>
                <a:gd name="T75" fmla="*/ 2147483647 h 2198"/>
                <a:gd name="T76" fmla="*/ 2147483647 w 2342"/>
                <a:gd name="T77" fmla="*/ 2147483647 h 2198"/>
                <a:gd name="T78" fmla="*/ 2147483647 w 2342"/>
                <a:gd name="T79" fmla="*/ 2147483647 h 2198"/>
                <a:gd name="T80" fmla="*/ 2147483647 w 2342"/>
                <a:gd name="T81" fmla="*/ 2147483647 h 2198"/>
                <a:gd name="T82" fmla="*/ 2147483647 w 2342"/>
                <a:gd name="T83" fmla="*/ 2147483647 h 2198"/>
                <a:gd name="T84" fmla="*/ 2147483647 w 2342"/>
                <a:gd name="T85" fmla="*/ 2147483647 h 2198"/>
                <a:gd name="T86" fmla="*/ 2147483647 w 2342"/>
                <a:gd name="T87" fmla="*/ 2147483647 h 2198"/>
                <a:gd name="T88" fmla="*/ 2147483647 w 2342"/>
                <a:gd name="T89" fmla="*/ 2147483647 h 2198"/>
                <a:gd name="T90" fmla="*/ 2147483647 w 2342"/>
                <a:gd name="T91" fmla="*/ 2147483647 h 2198"/>
                <a:gd name="T92" fmla="*/ 2147483647 w 2342"/>
                <a:gd name="T93" fmla="*/ 2147483647 h 2198"/>
                <a:gd name="T94" fmla="*/ 2147483647 w 2342"/>
                <a:gd name="T95" fmla="*/ 2147483647 h 2198"/>
                <a:gd name="T96" fmla="*/ 2147483647 w 2342"/>
                <a:gd name="T97" fmla="*/ 2147483647 h 2198"/>
                <a:gd name="T98" fmla="*/ 2147483647 w 2342"/>
                <a:gd name="T99" fmla="*/ 2147483647 h 2198"/>
                <a:gd name="T100" fmla="*/ 2147483647 w 2342"/>
                <a:gd name="T101" fmla="*/ 2147483647 h 2198"/>
                <a:gd name="T102" fmla="*/ 2147483647 w 2342"/>
                <a:gd name="T103" fmla="*/ 2147483647 h 2198"/>
                <a:gd name="T104" fmla="*/ 2147483647 w 2342"/>
                <a:gd name="T105" fmla="*/ 2147483647 h 2198"/>
                <a:gd name="T106" fmla="*/ 2147483647 w 2342"/>
                <a:gd name="T107" fmla="*/ 2147483647 h 2198"/>
                <a:gd name="T108" fmla="*/ 2147483647 w 2342"/>
                <a:gd name="T109" fmla="*/ 2147483647 h 2198"/>
                <a:gd name="T110" fmla="*/ 2147483647 w 2342"/>
                <a:gd name="T111" fmla="*/ 2147483647 h 2198"/>
                <a:gd name="T112" fmla="*/ 2147483647 w 2342"/>
                <a:gd name="T113" fmla="*/ 2147483647 h 2198"/>
                <a:gd name="T114" fmla="*/ 2147483647 w 2342"/>
                <a:gd name="T115" fmla="*/ 2147483647 h 2198"/>
                <a:gd name="T116" fmla="*/ 2147483647 w 2342"/>
                <a:gd name="T117" fmla="*/ 2147483647 h 2198"/>
                <a:gd name="T118" fmla="*/ 2147483647 w 2342"/>
                <a:gd name="T119" fmla="*/ 2147483647 h 219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2"/>
                <a:gd name="T181" fmla="*/ 0 h 2198"/>
                <a:gd name="T182" fmla="*/ 2342 w 2342"/>
                <a:gd name="T183" fmla="*/ 2198 h 219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2" h="2198">
                  <a:moveTo>
                    <a:pt x="1264" y="2198"/>
                  </a:moveTo>
                  <a:lnTo>
                    <a:pt x="1354" y="2130"/>
                  </a:lnTo>
                  <a:lnTo>
                    <a:pt x="1443" y="2061"/>
                  </a:lnTo>
                  <a:lnTo>
                    <a:pt x="1533" y="1993"/>
                  </a:lnTo>
                  <a:lnTo>
                    <a:pt x="1623" y="1924"/>
                  </a:lnTo>
                  <a:lnTo>
                    <a:pt x="1713" y="1856"/>
                  </a:lnTo>
                  <a:lnTo>
                    <a:pt x="1803" y="1788"/>
                  </a:lnTo>
                  <a:lnTo>
                    <a:pt x="1893" y="1719"/>
                  </a:lnTo>
                  <a:lnTo>
                    <a:pt x="1983" y="1651"/>
                  </a:lnTo>
                  <a:lnTo>
                    <a:pt x="2073" y="1583"/>
                  </a:lnTo>
                  <a:lnTo>
                    <a:pt x="2163" y="1514"/>
                  </a:lnTo>
                  <a:lnTo>
                    <a:pt x="2252" y="1446"/>
                  </a:lnTo>
                  <a:lnTo>
                    <a:pt x="2342" y="1378"/>
                  </a:lnTo>
                  <a:lnTo>
                    <a:pt x="2312" y="1338"/>
                  </a:lnTo>
                  <a:lnTo>
                    <a:pt x="2282" y="1300"/>
                  </a:lnTo>
                  <a:lnTo>
                    <a:pt x="2250" y="1261"/>
                  </a:lnTo>
                  <a:lnTo>
                    <a:pt x="2219" y="1223"/>
                  </a:lnTo>
                  <a:lnTo>
                    <a:pt x="2187" y="1185"/>
                  </a:lnTo>
                  <a:lnTo>
                    <a:pt x="2154" y="1148"/>
                  </a:lnTo>
                  <a:lnTo>
                    <a:pt x="2121" y="1111"/>
                  </a:lnTo>
                  <a:lnTo>
                    <a:pt x="2088" y="1075"/>
                  </a:lnTo>
                  <a:lnTo>
                    <a:pt x="2054" y="1038"/>
                  </a:lnTo>
                  <a:lnTo>
                    <a:pt x="2019" y="1003"/>
                  </a:lnTo>
                  <a:lnTo>
                    <a:pt x="1985" y="967"/>
                  </a:lnTo>
                  <a:lnTo>
                    <a:pt x="1949" y="933"/>
                  </a:lnTo>
                  <a:lnTo>
                    <a:pt x="1914" y="898"/>
                  </a:lnTo>
                  <a:lnTo>
                    <a:pt x="1878" y="864"/>
                  </a:lnTo>
                  <a:lnTo>
                    <a:pt x="1841" y="831"/>
                  </a:lnTo>
                  <a:lnTo>
                    <a:pt x="1805" y="797"/>
                  </a:lnTo>
                  <a:lnTo>
                    <a:pt x="1767" y="765"/>
                  </a:lnTo>
                  <a:lnTo>
                    <a:pt x="1730" y="733"/>
                  </a:lnTo>
                  <a:lnTo>
                    <a:pt x="1692" y="701"/>
                  </a:lnTo>
                  <a:lnTo>
                    <a:pt x="1653" y="670"/>
                  </a:lnTo>
                  <a:lnTo>
                    <a:pt x="1614" y="639"/>
                  </a:lnTo>
                  <a:lnTo>
                    <a:pt x="1575" y="609"/>
                  </a:lnTo>
                  <a:lnTo>
                    <a:pt x="1536" y="579"/>
                  </a:lnTo>
                  <a:lnTo>
                    <a:pt x="1496" y="549"/>
                  </a:lnTo>
                  <a:lnTo>
                    <a:pt x="1456" y="521"/>
                  </a:lnTo>
                  <a:lnTo>
                    <a:pt x="1415" y="492"/>
                  </a:lnTo>
                  <a:lnTo>
                    <a:pt x="1374" y="464"/>
                  </a:lnTo>
                  <a:lnTo>
                    <a:pt x="1333" y="437"/>
                  </a:lnTo>
                  <a:lnTo>
                    <a:pt x="1291" y="410"/>
                  </a:lnTo>
                  <a:lnTo>
                    <a:pt x="1249" y="384"/>
                  </a:lnTo>
                  <a:lnTo>
                    <a:pt x="1207" y="358"/>
                  </a:lnTo>
                  <a:lnTo>
                    <a:pt x="1165" y="333"/>
                  </a:lnTo>
                  <a:lnTo>
                    <a:pt x="1122" y="308"/>
                  </a:lnTo>
                  <a:lnTo>
                    <a:pt x="1079" y="283"/>
                  </a:lnTo>
                  <a:lnTo>
                    <a:pt x="1035" y="260"/>
                  </a:lnTo>
                  <a:lnTo>
                    <a:pt x="991" y="236"/>
                  </a:lnTo>
                  <a:lnTo>
                    <a:pt x="947" y="214"/>
                  </a:lnTo>
                  <a:lnTo>
                    <a:pt x="903" y="192"/>
                  </a:lnTo>
                  <a:lnTo>
                    <a:pt x="858" y="170"/>
                  </a:lnTo>
                  <a:lnTo>
                    <a:pt x="813" y="149"/>
                  </a:lnTo>
                  <a:lnTo>
                    <a:pt x="768" y="128"/>
                  </a:lnTo>
                  <a:lnTo>
                    <a:pt x="723" y="108"/>
                  </a:lnTo>
                  <a:lnTo>
                    <a:pt x="678" y="89"/>
                  </a:lnTo>
                  <a:lnTo>
                    <a:pt x="632" y="70"/>
                  </a:lnTo>
                  <a:lnTo>
                    <a:pt x="586" y="52"/>
                  </a:lnTo>
                  <a:lnTo>
                    <a:pt x="540" y="34"/>
                  </a:lnTo>
                  <a:lnTo>
                    <a:pt x="493" y="17"/>
                  </a:lnTo>
                  <a:lnTo>
                    <a:pt x="447" y="0"/>
                  </a:lnTo>
                  <a:lnTo>
                    <a:pt x="409" y="107"/>
                  </a:lnTo>
                  <a:lnTo>
                    <a:pt x="372" y="213"/>
                  </a:lnTo>
                  <a:lnTo>
                    <a:pt x="335" y="320"/>
                  </a:lnTo>
                  <a:lnTo>
                    <a:pt x="298" y="427"/>
                  </a:lnTo>
                  <a:lnTo>
                    <a:pt x="260" y="533"/>
                  </a:lnTo>
                  <a:lnTo>
                    <a:pt x="223" y="640"/>
                  </a:lnTo>
                  <a:lnTo>
                    <a:pt x="186" y="747"/>
                  </a:lnTo>
                  <a:lnTo>
                    <a:pt x="149" y="853"/>
                  </a:lnTo>
                  <a:lnTo>
                    <a:pt x="111" y="960"/>
                  </a:lnTo>
                  <a:lnTo>
                    <a:pt x="74" y="1066"/>
                  </a:lnTo>
                  <a:lnTo>
                    <a:pt x="37" y="1173"/>
                  </a:lnTo>
                  <a:lnTo>
                    <a:pt x="0" y="1280"/>
                  </a:lnTo>
                  <a:lnTo>
                    <a:pt x="31" y="1291"/>
                  </a:lnTo>
                  <a:lnTo>
                    <a:pt x="62" y="1302"/>
                  </a:lnTo>
                  <a:lnTo>
                    <a:pt x="93" y="1314"/>
                  </a:lnTo>
                  <a:lnTo>
                    <a:pt x="123" y="1326"/>
                  </a:lnTo>
                  <a:lnTo>
                    <a:pt x="154" y="1339"/>
                  </a:lnTo>
                  <a:lnTo>
                    <a:pt x="184" y="1352"/>
                  </a:lnTo>
                  <a:lnTo>
                    <a:pt x="214" y="1365"/>
                  </a:lnTo>
                  <a:lnTo>
                    <a:pt x="244" y="1379"/>
                  </a:lnTo>
                  <a:lnTo>
                    <a:pt x="274" y="1393"/>
                  </a:lnTo>
                  <a:lnTo>
                    <a:pt x="304" y="1407"/>
                  </a:lnTo>
                  <a:lnTo>
                    <a:pt x="334" y="1422"/>
                  </a:lnTo>
                  <a:lnTo>
                    <a:pt x="363" y="1437"/>
                  </a:lnTo>
                  <a:lnTo>
                    <a:pt x="392" y="1453"/>
                  </a:lnTo>
                  <a:lnTo>
                    <a:pt x="421" y="1468"/>
                  </a:lnTo>
                  <a:lnTo>
                    <a:pt x="450" y="1485"/>
                  </a:lnTo>
                  <a:lnTo>
                    <a:pt x="478" y="1501"/>
                  </a:lnTo>
                  <a:lnTo>
                    <a:pt x="507" y="1518"/>
                  </a:lnTo>
                  <a:lnTo>
                    <a:pt x="535" y="1535"/>
                  </a:lnTo>
                  <a:lnTo>
                    <a:pt x="563" y="1553"/>
                  </a:lnTo>
                  <a:lnTo>
                    <a:pt x="591" y="1571"/>
                  </a:lnTo>
                  <a:lnTo>
                    <a:pt x="618" y="1589"/>
                  </a:lnTo>
                  <a:lnTo>
                    <a:pt x="645" y="1608"/>
                  </a:lnTo>
                  <a:lnTo>
                    <a:pt x="672" y="1626"/>
                  </a:lnTo>
                  <a:lnTo>
                    <a:pt x="699" y="1646"/>
                  </a:lnTo>
                  <a:lnTo>
                    <a:pt x="726" y="1665"/>
                  </a:lnTo>
                  <a:lnTo>
                    <a:pt x="752" y="1685"/>
                  </a:lnTo>
                  <a:lnTo>
                    <a:pt x="778" y="1705"/>
                  </a:lnTo>
                  <a:lnTo>
                    <a:pt x="804" y="1726"/>
                  </a:lnTo>
                  <a:lnTo>
                    <a:pt x="830" y="1747"/>
                  </a:lnTo>
                  <a:lnTo>
                    <a:pt x="855" y="1768"/>
                  </a:lnTo>
                  <a:lnTo>
                    <a:pt x="880" y="1789"/>
                  </a:lnTo>
                  <a:lnTo>
                    <a:pt x="905" y="1811"/>
                  </a:lnTo>
                  <a:lnTo>
                    <a:pt x="930" y="1833"/>
                  </a:lnTo>
                  <a:lnTo>
                    <a:pt x="954" y="1856"/>
                  </a:lnTo>
                  <a:lnTo>
                    <a:pt x="978" y="1878"/>
                  </a:lnTo>
                  <a:lnTo>
                    <a:pt x="1002" y="1901"/>
                  </a:lnTo>
                  <a:lnTo>
                    <a:pt x="1025" y="1924"/>
                  </a:lnTo>
                  <a:lnTo>
                    <a:pt x="1048" y="1948"/>
                  </a:lnTo>
                  <a:lnTo>
                    <a:pt x="1071" y="1972"/>
                  </a:lnTo>
                  <a:lnTo>
                    <a:pt x="1094" y="1996"/>
                  </a:lnTo>
                  <a:lnTo>
                    <a:pt x="1116" y="2020"/>
                  </a:lnTo>
                  <a:lnTo>
                    <a:pt x="1138" y="2045"/>
                  </a:lnTo>
                  <a:lnTo>
                    <a:pt x="1160" y="2070"/>
                  </a:lnTo>
                  <a:lnTo>
                    <a:pt x="1181" y="2095"/>
                  </a:lnTo>
                  <a:lnTo>
                    <a:pt x="1202" y="2120"/>
                  </a:lnTo>
                  <a:lnTo>
                    <a:pt x="1223" y="2146"/>
                  </a:lnTo>
                  <a:lnTo>
                    <a:pt x="1244" y="2172"/>
                  </a:lnTo>
                  <a:lnTo>
                    <a:pt x="1264" y="2198"/>
                  </a:lnTo>
                </a:path>
              </a:pathLst>
            </a:custGeom>
            <a:solidFill>
              <a:srgbClr val="FFFF57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1" name="Freeform 372"/>
            <xdr:cNvSpPr>
              <a:spLocks/>
            </xdr:cNvSpPr>
          </xdr:nvSpPr>
          <xdr:spPr bwMode="auto">
            <a:xfrm>
              <a:off x="3024822" y="1944261"/>
              <a:ext cx="827134" cy="1018705"/>
            </a:xfrm>
            <a:custGeom>
              <a:avLst/>
              <a:gdLst>
                <a:gd name="T0" fmla="*/ 2147483647 w 1838"/>
                <a:gd name="T1" fmla="*/ 2147483647 h 2258"/>
                <a:gd name="T2" fmla="*/ 2147483647 w 1838"/>
                <a:gd name="T3" fmla="*/ 2147483647 h 2258"/>
                <a:gd name="T4" fmla="*/ 2147483647 w 1838"/>
                <a:gd name="T5" fmla="*/ 2147483647 h 2258"/>
                <a:gd name="T6" fmla="*/ 2147483647 w 1838"/>
                <a:gd name="T7" fmla="*/ 2147483647 h 2258"/>
                <a:gd name="T8" fmla="*/ 2147483647 w 1838"/>
                <a:gd name="T9" fmla="*/ 2147483647 h 2258"/>
                <a:gd name="T10" fmla="*/ 2147483647 w 1838"/>
                <a:gd name="T11" fmla="*/ 2147483647 h 2258"/>
                <a:gd name="T12" fmla="*/ 2147483647 w 1838"/>
                <a:gd name="T13" fmla="*/ 2147483647 h 2258"/>
                <a:gd name="T14" fmla="*/ 2147483647 w 1838"/>
                <a:gd name="T15" fmla="*/ 2147483647 h 2258"/>
                <a:gd name="T16" fmla="*/ 2147483647 w 1838"/>
                <a:gd name="T17" fmla="*/ 2147483647 h 2258"/>
                <a:gd name="T18" fmla="*/ 2147483647 w 1838"/>
                <a:gd name="T19" fmla="*/ 2147483647 h 2258"/>
                <a:gd name="T20" fmla="*/ 2147483647 w 1838"/>
                <a:gd name="T21" fmla="*/ 2147483647 h 2258"/>
                <a:gd name="T22" fmla="*/ 2147483647 w 1838"/>
                <a:gd name="T23" fmla="*/ 2147483647 h 2258"/>
                <a:gd name="T24" fmla="*/ 2147483647 w 1838"/>
                <a:gd name="T25" fmla="*/ 2147483647 h 2258"/>
                <a:gd name="T26" fmla="*/ 2147483647 w 1838"/>
                <a:gd name="T27" fmla="*/ 2147483647 h 2258"/>
                <a:gd name="T28" fmla="*/ 2147483647 w 1838"/>
                <a:gd name="T29" fmla="*/ 2147483647 h 2258"/>
                <a:gd name="T30" fmla="*/ 2147483647 w 1838"/>
                <a:gd name="T31" fmla="*/ 2147483647 h 2258"/>
                <a:gd name="T32" fmla="*/ 2147483647 w 1838"/>
                <a:gd name="T33" fmla="*/ 2147483647 h 2258"/>
                <a:gd name="T34" fmla="*/ 2147483647 w 1838"/>
                <a:gd name="T35" fmla="*/ 2147483647 h 2258"/>
                <a:gd name="T36" fmla="*/ 2147483647 w 1838"/>
                <a:gd name="T37" fmla="*/ 2147483647 h 2258"/>
                <a:gd name="T38" fmla="*/ 2147483647 w 1838"/>
                <a:gd name="T39" fmla="*/ 2147483647 h 2258"/>
                <a:gd name="T40" fmla="*/ 2147483647 w 1838"/>
                <a:gd name="T41" fmla="*/ 2147483647 h 2258"/>
                <a:gd name="T42" fmla="*/ 2147483647 w 1838"/>
                <a:gd name="T43" fmla="*/ 2147483647 h 2258"/>
                <a:gd name="T44" fmla="*/ 2147483647 w 1838"/>
                <a:gd name="T45" fmla="*/ 2147483647 h 2258"/>
                <a:gd name="T46" fmla="*/ 2147483647 w 1838"/>
                <a:gd name="T47" fmla="*/ 2147483647 h 2258"/>
                <a:gd name="T48" fmla="*/ 2147483647 w 1838"/>
                <a:gd name="T49" fmla="*/ 2147483647 h 2258"/>
                <a:gd name="T50" fmla="*/ 2147483647 w 1838"/>
                <a:gd name="T51" fmla="*/ 2147483647 h 2258"/>
                <a:gd name="T52" fmla="*/ 2147483647 w 1838"/>
                <a:gd name="T53" fmla="*/ 2147483647 h 2258"/>
                <a:gd name="T54" fmla="*/ 2147483647 w 1838"/>
                <a:gd name="T55" fmla="*/ 2147483647 h 2258"/>
                <a:gd name="T56" fmla="*/ 2147483647 w 1838"/>
                <a:gd name="T57" fmla="*/ 2147483647 h 2258"/>
                <a:gd name="T58" fmla="*/ 2147483647 w 1838"/>
                <a:gd name="T59" fmla="*/ 2147483647 h 2258"/>
                <a:gd name="T60" fmla="*/ 2147483647 w 1838"/>
                <a:gd name="T61" fmla="*/ 2147483647 h 2258"/>
                <a:gd name="T62" fmla="*/ 2147483647 w 1838"/>
                <a:gd name="T63" fmla="*/ 2147483647 h 2258"/>
                <a:gd name="T64" fmla="*/ 2147483647 w 1838"/>
                <a:gd name="T65" fmla="*/ 2147483647 h 2258"/>
                <a:gd name="T66" fmla="*/ 2147483647 w 1838"/>
                <a:gd name="T67" fmla="*/ 2147483647 h 2258"/>
                <a:gd name="T68" fmla="*/ 2147483647 w 1838"/>
                <a:gd name="T69" fmla="*/ 2147483647 h 2258"/>
                <a:gd name="T70" fmla="*/ 2147483647 w 1838"/>
                <a:gd name="T71" fmla="*/ 2147483647 h 2258"/>
                <a:gd name="T72" fmla="*/ 2147483647 w 1838"/>
                <a:gd name="T73" fmla="*/ 2147483647 h 2258"/>
                <a:gd name="T74" fmla="*/ 2147483647 w 1838"/>
                <a:gd name="T75" fmla="*/ 2147483647 h 2258"/>
                <a:gd name="T76" fmla="*/ 2147483647 w 1838"/>
                <a:gd name="T77" fmla="*/ 2147483647 h 2258"/>
                <a:gd name="T78" fmla="*/ 2147483647 w 1838"/>
                <a:gd name="T79" fmla="*/ 2147483647 h 2258"/>
                <a:gd name="T80" fmla="*/ 2147483647 w 1838"/>
                <a:gd name="T81" fmla="*/ 2147483647 h 2258"/>
                <a:gd name="T82" fmla="*/ 2147483647 w 1838"/>
                <a:gd name="T83" fmla="*/ 2147483647 h 2258"/>
                <a:gd name="T84" fmla="*/ 2147483647 w 1838"/>
                <a:gd name="T85" fmla="*/ 2147483647 h 2258"/>
                <a:gd name="T86" fmla="*/ 2147483647 w 1838"/>
                <a:gd name="T87" fmla="*/ 2147483647 h 2258"/>
                <a:gd name="T88" fmla="*/ 2147483647 w 1838"/>
                <a:gd name="T89" fmla="*/ 2147483647 h 2258"/>
                <a:gd name="T90" fmla="*/ 2147483647 w 1838"/>
                <a:gd name="T91" fmla="*/ 2147483647 h 2258"/>
                <a:gd name="T92" fmla="*/ 2147483647 w 1838"/>
                <a:gd name="T93" fmla="*/ 2147483647 h 2258"/>
                <a:gd name="T94" fmla="*/ 2147483647 w 1838"/>
                <a:gd name="T95" fmla="*/ 2147483647 h 2258"/>
                <a:gd name="T96" fmla="*/ 2147483647 w 1838"/>
                <a:gd name="T97" fmla="*/ 2147483647 h 2258"/>
                <a:gd name="T98" fmla="*/ 2147483647 w 1838"/>
                <a:gd name="T99" fmla="*/ 2147483647 h 2258"/>
                <a:gd name="T100" fmla="*/ 2147483647 w 1838"/>
                <a:gd name="T101" fmla="*/ 2147483647 h 2258"/>
                <a:gd name="T102" fmla="*/ 2147483647 w 1838"/>
                <a:gd name="T103" fmla="*/ 2147483647 h 2258"/>
                <a:gd name="T104" fmla="*/ 2147483647 w 1838"/>
                <a:gd name="T105" fmla="*/ 2147483647 h 2258"/>
                <a:gd name="T106" fmla="*/ 2147483647 w 1838"/>
                <a:gd name="T107" fmla="*/ 2147483647 h 2258"/>
                <a:gd name="T108" fmla="*/ 2147483647 w 1838"/>
                <a:gd name="T109" fmla="*/ 2147483647 h 2258"/>
                <a:gd name="T110" fmla="*/ 2147483647 w 1838"/>
                <a:gd name="T111" fmla="*/ 2147483647 h 2258"/>
                <a:gd name="T112" fmla="*/ 2147483647 w 1838"/>
                <a:gd name="T113" fmla="*/ 2147483647 h 2258"/>
                <a:gd name="T114" fmla="*/ 2147483647 w 1838"/>
                <a:gd name="T115" fmla="*/ 2147483647 h 2258"/>
                <a:gd name="T116" fmla="*/ 2147483647 w 1838"/>
                <a:gd name="T117" fmla="*/ 2147483647 h 2258"/>
                <a:gd name="T118" fmla="*/ 2147483647 w 1838"/>
                <a:gd name="T119" fmla="*/ 2147483647 h 225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1838"/>
                <a:gd name="T181" fmla="*/ 0 h 2258"/>
                <a:gd name="T182" fmla="*/ 1838 w 1838"/>
                <a:gd name="T183" fmla="*/ 2258 h 225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1838" h="2258">
                  <a:moveTo>
                    <a:pt x="483" y="2258"/>
                  </a:moveTo>
                  <a:lnTo>
                    <a:pt x="596" y="2256"/>
                  </a:lnTo>
                  <a:lnTo>
                    <a:pt x="709" y="2253"/>
                  </a:lnTo>
                  <a:lnTo>
                    <a:pt x="822" y="2251"/>
                  </a:lnTo>
                  <a:lnTo>
                    <a:pt x="935" y="2248"/>
                  </a:lnTo>
                  <a:lnTo>
                    <a:pt x="1047" y="2246"/>
                  </a:lnTo>
                  <a:lnTo>
                    <a:pt x="1160" y="2243"/>
                  </a:lnTo>
                  <a:lnTo>
                    <a:pt x="1273" y="2241"/>
                  </a:lnTo>
                  <a:lnTo>
                    <a:pt x="1386" y="2239"/>
                  </a:lnTo>
                  <a:lnTo>
                    <a:pt x="1499" y="2236"/>
                  </a:lnTo>
                  <a:lnTo>
                    <a:pt x="1612" y="2234"/>
                  </a:lnTo>
                  <a:lnTo>
                    <a:pt x="1725" y="2231"/>
                  </a:lnTo>
                  <a:lnTo>
                    <a:pt x="1838" y="2229"/>
                  </a:lnTo>
                  <a:lnTo>
                    <a:pt x="1836" y="2179"/>
                  </a:lnTo>
                  <a:lnTo>
                    <a:pt x="1834" y="2130"/>
                  </a:lnTo>
                  <a:lnTo>
                    <a:pt x="1832" y="2080"/>
                  </a:lnTo>
                  <a:lnTo>
                    <a:pt x="1829" y="2031"/>
                  </a:lnTo>
                  <a:lnTo>
                    <a:pt x="1825" y="1982"/>
                  </a:lnTo>
                  <a:lnTo>
                    <a:pt x="1820" y="1932"/>
                  </a:lnTo>
                  <a:lnTo>
                    <a:pt x="1815" y="1883"/>
                  </a:lnTo>
                  <a:lnTo>
                    <a:pt x="1810" y="1834"/>
                  </a:lnTo>
                  <a:lnTo>
                    <a:pt x="1804" y="1785"/>
                  </a:lnTo>
                  <a:lnTo>
                    <a:pt x="1797" y="1736"/>
                  </a:lnTo>
                  <a:lnTo>
                    <a:pt x="1789" y="1687"/>
                  </a:lnTo>
                  <a:lnTo>
                    <a:pt x="1782" y="1638"/>
                  </a:lnTo>
                  <a:lnTo>
                    <a:pt x="1773" y="1589"/>
                  </a:lnTo>
                  <a:lnTo>
                    <a:pt x="1764" y="1540"/>
                  </a:lnTo>
                  <a:lnTo>
                    <a:pt x="1754" y="1492"/>
                  </a:lnTo>
                  <a:lnTo>
                    <a:pt x="1744" y="1443"/>
                  </a:lnTo>
                  <a:lnTo>
                    <a:pt x="1733" y="1395"/>
                  </a:lnTo>
                  <a:lnTo>
                    <a:pt x="1721" y="1347"/>
                  </a:lnTo>
                  <a:lnTo>
                    <a:pt x="1709" y="1299"/>
                  </a:lnTo>
                  <a:lnTo>
                    <a:pt x="1696" y="1251"/>
                  </a:lnTo>
                  <a:lnTo>
                    <a:pt x="1683" y="1203"/>
                  </a:lnTo>
                  <a:lnTo>
                    <a:pt x="1669" y="1156"/>
                  </a:lnTo>
                  <a:lnTo>
                    <a:pt x="1655" y="1108"/>
                  </a:lnTo>
                  <a:lnTo>
                    <a:pt x="1640" y="1061"/>
                  </a:lnTo>
                  <a:lnTo>
                    <a:pt x="1624" y="1014"/>
                  </a:lnTo>
                  <a:lnTo>
                    <a:pt x="1608" y="967"/>
                  </a:lnTo>
                  <a:lnTo>
                    <a:pt x="1591" y="921"/>
                  </a:lnTo>
                  <a:lnTo>
                    <a:pt x="1574" y="874"/>
                  </a:lnTo>
                  <a:lnTo>
                    <a:pt x="1556" y="828"/>
                  </a:lnTo>
                  <a:lnTo>
                    <a:pt x="1538" y="782"/>
                  </a:lnTo>
                  <a:lnTo>
                    <a:pt x="1519" y="736"/>
                  </a:lnTo>
                  <a:lnTo>
                    <a:pt x="1499" y="691"/>
                  </a:lnTo>
                  <a:lnTo>
                    <a:pt x="1479" y="646"/>
                  </a:lnTo>
                  <a:lnTo>
                    <a:pt x="1458" y="601"/>
                  </a:lnTo>
                  <a:lnTo>
                    <a:pt x="1437" y="556"/>
                  </a:lnTo>
                  <a:lnTo>
                    <a:pt x="1416" y="511"/>
                  </a:lnTo>
                  <a:lnTo>
                    <a:pt x="1393" y="467"/>
                  </a:lnTo>
                  <a:lnTo>
                    <a:pt x="1370" y="423"/>
                  </a:lnTo>
                  <a:lnTo>
                    <a:pt x="1347" y="379"/>
                  </a:lnTo>
                  <a:lnTo>
                    <a:pt x="1323" y="336"/>
                  </a:lnTo>
                  <a:lnTo>
                    <a:pt x="1299" y="293"/>
                  </a:lnTo>
                  <a:lnTo>
                    <a:pt x="1274" y="250"/>
                  </a:lnTo>
                  <a:lnTo>
                    <a:pt x="1248" y="208"/>
                  </a:lnTo>
                  <a:lnTo>
                    <a:pt x="1222" y="165"/>
                  </a:lnTo>
                  <a:lnTo>
                    <a:pt x="1196" y="124"/>
                  </a:lnTo>
                  <a:lnTo>
                    <a:pt x="1169" y="82"/>
                  </a:lnTo>
                  <a:lnTo>
                    <a:pt x="1142" y="41"/>
                  </a:lnTo>
                  <a:lnTo>
                    <a:pt x="1114" y="0"/>
                  </a:lnTo>
                  <a:lnTo>
                    <a:pt x="1021" y="64"/>
                  </a:lnTo>
                  <a:lnTo>
                    <a:pt x="928" y="129"/>
                  </a:lnTo>
                  <a:lnTo>
                    <a:pt x="835" y="193"/>
                  </a:lnTo>
                  <a:lnTo>
                    <a:pt x="742" y="258"/>
                  </a:lnTo>
                  <a:lnTo>
                    <a:pt x="650" y="322"/>
                  </a:lnTo>
                  <a:lnTo>
                    <a:pt x="557" y="386"/>
                  </a:lnTo>
                  <a:lnTo>
                    <a:pt x="464" y="451"/>
                  </a:lnTo>
                  <a:lnTo>
                    <a:pt x="371" y="515"/>
                  </a:lnTo>
                  <a:lnTo>
                    <a:pt x="279" y="579"/>
                  </a:lnTo>
                  <a:lnTo>
                    <a:pt x="186" y="644"/>
                  </a:lnTo>
                  <a:lnTo>
                    <a:pt x="93" y="708"/>
                  </a:lnTo>
                  <a:lnTo>
                    <a:pt x="0" y="773"/>
                  </a:lnTo>
                  <a:lnTo>
                    <a:pt x="19" y="800"/>
                  </a:lnTo>
                  <a:lnTo>
                    <a:pt x="37" y="827"/>
                  </a:lnTo>
                  <a:lnTo>
                    <a:pt x="55" y="855"/>
                  </a:lnTo>
                  <a:lnTo>
                    <a:pt x="73" y="883"/>
                  </a:lnTo>
                  <a:lnTo>
                    <a:pt x="90" y="911"/>
                  </a:lnTo>
                  <a:lnTo>
                    <a:pt x="107" y="939"/>
                  </a:lnTo>
                  <a:lnTo>
                    <a:pt x="124" y="968"/>
                  </a:lnTo>
                  <a:lnTo>
                    <a:pt x="140" y="996"/>
                  </a:lnTo>
                  <a:lnTo>
                    <a:pt x="156" y="1025"/>
                  </a:lnTo>
                  <a:lnTo>
                    <a:pt x="171" y="1055"/>
                  </a:lnTo>
                  <a:lnTo>
                    <a:pt x="187" y="1084"/>
                  </a:lnTo>
                  <a:lnTo>
                    <a:pt x="201" y="1113"/>
                  </a:lnTo>
                  <a:lnTo>
                    <a:pt x="216" y="1143"/>
                  </a:lnTo>
                  <a:lnTo>
                    <a:pt x="230" y="1173"/>
                  </a:lnTo>
                  <a:lnTo>
                    <a:pt x="244" y="1203"/>
                  </a:lnTo>
                  <a:lnTo>
                    <a:pt x="257" y="1233"/>
                  </a:lnTo>
                  <a:lnTo>
                    <a:pt x="270" y="1263"/>
                  </a:lnTo>
                  <a:lnTo>
                    <a:pt x="283" y="1294"/>
                  </a:lnTo>
                  <a:lnTo>
                    <a:pt x="295" y="1325"/>
                  </a:lnTo>
                  <a:lnTo>
                    <a:pt x="307" y="1355"/>
                  </a:lnTo>
                  <a:lnTo>
                    <a:pt x="319" y="1386"/>
                  </a:lnTo>
                  <a:lnTo>
                    <a:pt x="330" y="1417"/>
                  </a:lnTo>
                  <a:lnTo>
                    <a:pt x="341" y="1449"/>
                  </a:lnTo>
                  <a:lnTo>
                    <a:pt x="351" y="1480"/>
                  </a:lnTo>
                  <a:lnTo>
                    <a:pt x="361" y="1511"/>
                  </a:lnTo>
                  <a:lnTo>
                    <a:pt x="371" y="1543"/>
                  </a:lnTo>
                  <a:lnTo>
                    <a:pt x="380" y="1575"/>
                  </a:lnTo>
                  <a:lnTo>
                    <a:pt x="389" y="1606"/>
                  </a:lnTo>
                  <a:lnTo>
                    <a:pt x="397" y="1638"/>
                  </a:lnTo>
                  <a:lnTo>
                    <a:pt x="405" y="1670"/>
                  </a:lnTo>
                  <a:lnTo>
                    <a:pt x="413" y="1702"/>
                  </a:lnTo>
                  <a:lnTo>
                    <a:pt x="420" y="1735"/>
                  </a:lnTo>
                  <a:lnTo>
                    <a:pt x="427" y="1767"/>
                  </a:lnTo>
                  <a:lnTo>
                    <a:pt x="434" y="1799"/>
                  </a:lnTo>
                  <a:lnTo>
                    <a:pt x="440" y="1832"/>
                  </a:lnTo>
                  <a:lnTo>
                    <a:pt x="445" y="1864"/>
                  </a:lnTo>
                  <a:lnTo>
                    <a:pt x="451" y="1897"/>
                  </a:lnTo>
                  <a:lnTo>
                    <a:pt x="456" y="1930"/>
                  </a:lnTo>
                  <a:lnTo>
                    <a:pt x="460" y="1962"/>
                  </a:lnTo>
                  <a:lnTo>
                    <a:pt x="464" y="1995"/>
                  </a:lnTo>
                  <a:lnTo>
                    <a:pt x="468" y="2028"/>
                  </a:lnTo>
                  <a:lnTo>
                    <a:pt x="471" y="2061"/>
                  </a:lnTo>
                  <a:lnTo>
                    <a:pt x="474" y="2094"/>
                  </a:lnTo>
                  <a:lnTo>
                    <a:pt x="477" y="2126"/>
                  </a:lnTo>
                  <a:lnTo>
                    <a:pt x="479" y="2159"/>
                  </a:lnTo>
                  <a:lnTo>
                    <a:pt x="481" y="2192"/>
                  </a:lnTo>
                  <a:lnTo>
                    <a:pt x="482" y="2225"/>
                  </a:lnTo>
                  <a:lnTo>
                    <a:pt x="483" y="2258"/>
                  </a:lnTo>
                </a:path>
              </a:pathLst>
            </a:custGeom>
            <a:solidFill>
              <a:srgbClr val="54E349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2" name="Freeform 377"/>
            <xdr:cNvSpPr>
              <a:spLocks/>
            </xdr:cNvSpPr>
          </xdr:nvSpPr>
          <xdr:spPr bwMode="auto">
            <a:xfrm>
              <a:off x="193063" y="1944261"/>
              <a:ext cx="827134" cy="1018705"/>
            </a:xfrm>
            <a:custGeom>
              <a:avLst/>
              <a:gdLst>
                <a:gd name="T0" fmla="*/ 2147483647 w 1838"/>
                <a:gd name="T1" fmla="*/ 2147483647 h 2258"/>
                <a:gd name="T2" fmla="*/ 2147483647 w 1838"/>
                <a:gd name="T3" fmla="*/ 2147483647 h 2258"/>
                <a:gd name="T4" fmla="*/ 2147483647 w 1838"/>
                <a:gd name="T5" fmla="*/ 2147483647 h 2258"/>
                <a:gd name="T6" fmla="*/ 2147483647 w 1838"/>
                <a:gd name="T7" fmla="*/ 2147483647 h 2258"/>
                <a:gd name="T8" fmla="*/ 2147483647 w 1838"/>
                <a:gd name="T9" fmla="*/ 2147483647 h 2258"/>
                <a:gd name="T10" fmla="*/ 2147483647 w 1838"/>
                <a:gd name="T11" fmla="*/ 2147483647 h 2258"/>
                <a:gd name="T12" fmla="*/ 2147483647 w 1838"/>
                <a:gd name="T13" fmla="*/ 2147483647 h 2258"/>
                <a:gd name="T14" fmla="*/ 2147483647 w 1838"/>
                <a:gd name="T15" fmla="*/ 2147483647 h 2258"/>
                <a:gd name="T16" fmla="*/ 2147483647 w 1838"/>
                <a:gd name="T17" fmla="*/ 2147483647 h 2258"/>
                <a:gd name="T18" fmla="*/ 2147483647 w 1838"/>
                <a:gd name="T19" fmla="*/ 2147483647 h 2258"/>
                <a:gd name="T20" fmla="*/ 2147483647 w 1838"/>
                <a:gd name="T21" fmla="*/ 2147483647 h 2258"/>
                <a:gd name="T22" fmla="*/ 2147483647 w 1838"/>
                <a:gd name="T23" fmla="*/ 2147483647 h 2258"/>
                <a:gd name="T24" fmla="*/ 2147483647 w 1838"/>
                <a:gd name="T25" fmla="*/ 2147483647 h 2258"/>
                <a:gd name="T26" fmla="*/ 2147483647 w 1838"/>
                <a:gd name="T27" fmla="*/ 2147483647 h 2258"/>
                <a:gd name="T28" fmla="*/ 2147483647 w 1838"/>
                <a:gd name="T29" fmla="*/ 2147483647 h 2258"/>
                <a:gd name="T30" fmla="*/ 2147483647 w 1838"/>
                <a:gd name="T31" fmla="*/ 2147483647 h 2258"/>
                <a:gd name="T32" fmla="*/ 2147483647 w 1838"/>
                <a:gd name="T33" fmla="*/ 2147483647 h 2258"/>
                <a:gd name="T34" fmla="*/ 2147483647 w 1838"/>
                <a:gd name="T35" fmla="*/ 2147483647 h 2258"/>
                <a:gd name="T36" fmla="*/ 2147483647 w 1838"/>
                <a:gd name="T37" fmla="*/ 2147483647 h 2258"/>
                <a:gd name="T38" fmla="*/ 2147483647 w 1838"/>
                <a:gd name="T39" fmla="*/ 2147483647 h 2258"/>
                <a:gd name="T40" fmla="*/ 2147483647 w 1838"/>
                <a:gd name="T41" fmla="*/ 2147483647 h 2258"/>
                <a:gd name="T42" fmla="*/ 2147483647 w 1838"/>
                <a:gd name="T43" fmla="*/ 2147483647 h 2258"/>
                <a:gd name="T44" fmla="*/ 2147483647 w 1838"/>
                <a:gd name="T45" fmla="*/ 2147483647 h 2258"/>
                <a:gd name="T46" fmla="*/ 2147483647 w 1838"/>
                <a:gd name="T47" fmla="*/ 2147483647 h 2258"/>
                <a:gd name="T48" fmla="*/ 2147483647 w 1838"/>
                <a:gd name="T49" fmla="*/ 2147483647 h 2258"/>
                <a:gd name="T50" fmla="*/ 2147483647 w 1838"/>
                <a:gd name="T51" fmla="*/ 2147483647 h 2258"/>
                <a:gd name="T52" fmla="*/ 2147483647 w 1838"/>
                <a:gd name="T53" fmla="*/ 2147483647 h 2258"/>
                <a:gd name="T54" fmla="*/ 2147483647 w 1838"/>
                <a:gd name="T55" fmla="*/ 2147483647 h 2258"/>
                <a:gd name="T56" fmla="*/ 2147483647 w 1838"/>
                <a:gd name="T57" fmla="*/ 2147483647 h 2258"/>
                <a:gd name="T58" fmla="*/ 2147483647 w 1838"/>
                <a:gd name="T59" fmla="*/ 2147483647 h 2258"/>
                <a:gd name="T60" fmla="*/ 2147483647 w 1838"/>
                <a:gd name="T61" fmla="*/ 2147483647 h 2258"/>
                <a:gd name="T62" fmla="*/ 2147483647 w 1838"/>
                <a:gd name="T63" fmla="*/ 2147483647 h 2258"/>
                <a:gd name="T64" fmla="*/ 2147483647 w 1838"/>
                <a:gd name="T65" fmla="*/ 2147483647 h 2258"/>
                <a:gd name="T66" fmla="*/ 2147483647 w 1838"/>
                <a:gd name="T67" fmla="*/ 2147483647 h 2258"/>
                <a:gd name="T68" fmla="*/ 2147483647 w 1838"/>
                <a:gd name="T69" fmla="*/ 2147483647 h 2258"/>
                <a:gd name="T70" fmla="*/ 2147483647 w 1838"/>
                <a:gd name="T71" fmla="*/ 2147483647 h 2258"/>
                <a:gd name="T72" fmla="*/ 2147483647 w 1838"/>
                <a:gd name="T73" fmla="*/ 2147483647 h 2258"/>
                <a:gd name="T74" fmla="*/ 2147483647 w 1838"/>
                <a:gd name="T75" fmla="*/ 2147483647 h 2258"/>
                <a:gd name="T76" fmla="*/ 2147483647 w 1838"/>
                <a:gd name="T77" fmla="*/ 2147483647 h 2258"/>
                <a:gd name="T78" fmla="*/ 2147483647 w 1838"/>
                <a:gd name="T79" fmla="*/ 2147483647 h 2258"/>
                <a:gd name="T80" fmla="*/ 2147483647 w 1838"/>
                <a:gd name="T81" fmla="*/ 2147483647 h 2258"/>
                <a:gd name="T82" fmla="*/ 2147483647 w 1838"/>
                <a:gd name="T83" fmla="*/ 2147483647 h 2258"/>
                <a:gd name="T84" fmla="*/ 2147483647 w 1838"/>
                <a:gd name="T85" fmla="*/ 2147483647 h 2258"/>
                <a:gd name="T86" fmla="*/ 2147483647 w 1838"/>
                <a:gd name="T87" fmla="*/ 2147483647 h 2258"/>
                <a:gd name="T88" fmla="*/ 2147483647 w 1838"/>
                <a:gd name="T89" fmla="*/ 2147483647 h 2258"/>
                <a:gd name="T90" fmla="*/ 2147483647 w 1838"/>
                <a:gd name="T91" fmla="*/ 2147483647 h 2258"/>
                <a:gd name="T92" fmla="*/ 2147483647 w 1838"/>
                <a:gd name="T93" fmla="*/ 2147483647 h 2258"/>
                <a:gd name="T94" fmla="*/ 2147483647 w 1838"/>
                <a:gd name="T95" fmla="*/ 2147483647 h 2258"/>
                <a:gd name="T96" fmla="*/ 2147483647 w 1838"/>
                <a:gd name="T97" fmla="*/ 2147483647 h 2258"/>
                <a:gd name="T98" fmla="*/ 2147483647 w 1838"/>
                <a:gd name="T99" fmla="*/ 2147483647 h 2258"/>
                <a:gd name="T100" fmla="*/ 2147483647 w 1838"/>
                <a:gd name="T101" fmla="*/ 2147483647 h 2258"/>
                <a:gd name="T102" fmla="*/ 2147483647 w 1838"/>
                <a:gd name="T103" fmla="*/ 2147483647 h 2258"/>
                <a:gd name="T104" fmla="*/ 2147483647 w 1838"/>
                <a:gd name="T105" fmla="*/ 2147483647 h 2258"/>
                <a:gd name="T106" fmla="*/ 2147483647 w 1838"/>
                <a:gd name="T107" fmla="*/ 2147483647 h 2258"/>
                <a:gd name="T108" fmla="*/ 2147483647 w 1838"/>
                <a:gd name="T109" fmla="*/ 2147483647 h 2258"/>
                <a:gd name="T110" fmla="*/ 2147483647 w 1838"/>
                <a:gd name="T111" fmla="*/ 2147483647 h 2258"/>
                <a:gd name="T112" fmla="*/ 2147483647 w 1838"/>
                <a:gd name="T113" fmla="*/ 2147483647 h 2258"/>
                <a:gd name="T114" fmla="*/ 2147483647 w 1838"/>
                <a:gd name="T115" fmla="*/ 2147483647 h 2258"/>
                <a:gd name="T116" fmla="*/ 2147483647 w 1838"/>
                <a:gd name="T117" fmla="*/ 2147483647 h 2258"/>
                <a:gd name="T118" fmla="*/ 2147483647 w 1838"/>
                <a:gd name="T119" fmla="*/ 2147483647 h 225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1838"/>
                <a:gd name="T181" fmla="*/ 0 h 2258"/>
                <a:gd name="T182" fmla="*/ 1838 w 1838"/>
                <a:gd name="T183" fmla="*/ 2258 h 225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1838" h="2258">
                  <a:moveTo>
                    <a:pt x="1838" y="773"/>
                  </a:moveTo>
                  <a:lnTo>
                    <a:pt x="1745" y="708"/>
                  </a:lnTo>
                  <a:lnTo>
                    <a:pt x="1653" y="644"/>
                  </a:lnTo>
                  <a:lnTo>
                    <a:pt x="1560" y="579"/>
                  </a:lnTo>
                  <a:lnTo>
                    <a:pt x="1467" y="515"/>
                  </a:lnTo>
                  <a:lnTo>
                    <a:pt x="1374" y="451"/>
                  </a:lnTo>
                  <a:lnTo>
                    <a:pt x="1281" y="386"/>
                  </a:lnTo>
                  <a:lnTo>
                    <a:pt x="1189" y="322"/>
                  </a:lnTo>
                  <a:lnTo>
                    <a:pt x="1096" y="258"/>
                  </a:lnTo>
                  <a:lnTo>
                    <a:pt x="1003" y="193"/>
                  </a:lnTo>
                  <a:lnTo>
                    <a:pt x="910" y="129"/>
                  </a:lnTo>
                  <a:lnTo>
                    <a:pt x="817" y="64"/>
                  </a:lnTo>
                  <a:lnTo>
                    <a:pt x="725" y="0"/>
                  </a:lnTo>
                  <a:lnTo>
                    <a:pt x="697" y="41"/>
                  </a:lnTo>
                  <a:lnTo>
                    <a:pt x="669" y="82"/>
                  </a:lnTo>
                  <a:lnTo>
                    <a:pt x="642" y="124"/>
                  </a:lnTo>
                  <a:lnTo>
                    <a:pt x="616" y="165"/>
                  </a:lnTo>
                  <a:lnTo>
                    <a:pt x="590" y="208"/>
                  </a:lnTo>
                  <a:lnTo>
                    <a:pt x="564" y="250"/>
                  </a:lnTo>
                  <a:lnTo>
                    <a:pt x="540" y="293"/>
                  </a:lnTo>
                  <a:lnTo>
                    <a:pt x="515" y="336"/>
                  </a:lnTo>
                  <a:lnTo>
                    <a:pt x="491" y="379"/>
                  </a:lnTo>
                  <a:lnTo>
                    <a:pt x="468" y="423"/>
                  </a:lnTo>
                  <a:lnTo>
                    <a:pt x="445" y="467"/>
                  </a:lnTo>
                  <a:lnTo>
                    <a:pt x="423" y="511"/>
                  </a:lnTo>
                  <a:lnTo>
                    <a:pt x="401" y="556"/>
                  </a:lnTo>
                  <a:lnTo>
                    <a:pt x="380" y="601"/>
                  </a:lnTo>
                  <a:lnTo>
                    <a:pt x="359" y="646"/>
                  </a:lnTo>
                  <a:lnTo>
                    <a:pt x="339" y="691"/>
                  </a:lnTo>
                  <a:lnTo>
                    <a:pt x="320" y="736"/>
                  </a:lnTo>
                  <a:lnTo>
                    <a:pt x="301" y="782"/>
                  </a:lnTo>
                  <a:lnTo>
                    <a:pt x="282" y="828"/>
                  </a:lnTo>
                  <a:lnTo>
                    <a:pt x="264" y="874"/>
                  </a:lnTo>
                  <a:lnTo>
                    <a:pt x="247" y="921"/>
                  </a:lnTo>
                  <a:lnTo>
                    <a:pt x="230" y="967"/>
                  </a:lnTo>
                  <a:lnTo>
                    <a:pt x="214" y="1014"/>
                  </a:lnTo>
                  <a:lnTo>
                    <a:pt x="199" y="1061"/>
                  </a:lnTo>
                  <a:lnTo>
                    <a:pt x="183" y="1108"/>
                  </a:lnTo>
                  <a:lnTo>
                    <a:pt x="169" y="1156"/>
                  </a:lnTo>
                  <a:lnTo>
                    <a:pt x="155" y="1203"/>
                  </a:lnTo>
                  <a:lnTo>
                    <a:pt x="142" y="1251"/>
                  </a:lnTo>
                  <a:lnTo>
                    <a:pt x="129" y="1299"/>
                  </a:lnTo>
                  <a:lnTo>
                    <a:pt x="117" y="1347"/>
                  </a:lnTo>
                  <a:lnTo>
                    <a:pt x="106" y="1395"/>
                  </a:lnTo>
                  <a:lnTo>
                    <a:pt x="95" y="1443"/>
                  </a:lnTo>
                  <a:lnTo>
                    <a:pt x="84" y="1492"/>
                  </a:lnTo>
                  <a:lnTo>
                    <a:pt x="75" y="1540"/>
                  </a:lnTo>
                  <a:lnTo>
                    <a:pt x="65" y="1589"/>
                  </a:lnTo>
                  <a:lnTo>
                    <a:pt x="57" y="1638"/>
                  </a:lnTo>
                  <a:lnTo>
                    <a:pt x="49" y="1687"/>
                  </a:lnTo>
                  <a:lnTo>
                    <a:pt x="41" y="1736"/>
                  </a:lnTo>
                  <a:lnTo>
                    <a:pt x="35" y="1785"/>
                  </a:lnTo>
                  <a:lnTo>
                    <a:pt x="28" y="1834"/>
                  </a:lnTo>
                  <a:lnTo>
                    <a:pt x="23" y="1883"/>
                  </a:lnTo>
                  <a:lnTo>
                    <a:pt x="18" y="1932"/>
                  </a:lnTo>
                  <a:lnTo>
                    <a:pt x="13" y="1982"/>
                  </a:lnTo>
                  <a:lnTo>
                    <a:pt x="10" y="2031"/>
                  </a:lnTo>
                  <a:lnTo>
                    <a:pt x="6" y="2080"/>
                  </a:lnTo>
                  <a:lnTo>
                    <a:pt x="4" y="2130"/>
                  </a:lnTo>
                  <a:lnTo>
                    <a:pt x="2" y="2179"/>
                  </a:lnTo>
                  <a:lnTo>
                    <a:pt x="0" y="2229"/>
                  </a:lnTo>
                  <a:lnTo>
                    <a:pt x="113" y="2231"/>
                  </a:lnTo>
                  <a:lnTo>
                    <a:pt x="226" y="2234"/>
                  </a:lnTo>
                  <a:lnTo>
                    <a:pt x="339" y="2236"/>
                  </a:lnTo>
                  <a:lnTo>
                    <a:pt x="452" y="2239"/>
                  </a:lnTo>
                  <a:lnTo>
                    <a:pt x="565" y="2241"/>
                  </a:lnTo>
                  <a:lnTo>
                    <a:pt x="678" y="2243"/>
                  </a:lnTo>
                  <a:lnTo>
                    <a:pt x="791" y="2246"/>
                  </a:lnTo>
                  <a:lnTo>
                    <a:pt x="904" y="2248"/>
                  </a:lnTo>
                  <a:lnTo>
                    <a:pt x="1017" y="2251"/>
                  </a:lnTo>
                  <a:lnTo>
                    <a:pt x="1130" y="2253"/>
                  </a:lnTo>
                  <a:lnTo>
                    <a:pt x="1242" y="2256"/>
                  </a:lnTo>
                  <a:lnTo>
                    <a:pt x="1355" y="2258"/>
                  </a:lnTo>
                  <a:lnTo>
                    <a:pt x="1356" y="2225"/>
                  </a:lnTo>
                  <a:lnTo>
                    <a:pt x="1358" y="2192"/>
                  </a:lnTo>
                  <a:lnTo>
                    <a:pt x="1359" y="2159"/>
                  </a:lnTo>
                  <a:lnTo>
                    <a:pt x="1361" y="2126"/>
                  </a:lnTo>
                  <a:lnTo>
                    <a:pt x="1364" y="2094"/>
                  </a:lnTo>
                  <a:lnTo>
                    <a:pt x="1367" y="2061"/>
                  </a:lnTo>
                  <a:lnTo>
                    <a:pt x="1370" y="2028"/>
                  </a:lnTo>
                  <a:lnTo>
                    <a:pt x="1374" y="1995"/>
                  </a:lnTo>
                  <a:lnTo>
                    <a:pt x="1378" y="1962"/>
                  </a:lnTo>
                  <a:lnTo>
                    <a:pt x="1383" y="1930"/>
                  </a:lnTo>
                  <a:lnTo>
                    <a:pt x="1388" y="1897"/>
                  </a:lnTo>
                  <a:lnTo>
                    <a:pt x="1393" y="1864"/>
                  </a:lnTo>
                  <a:lnTo>
                    <a:pt x="1399" y="1832"/>
                  </a:lnTo>
                  <a:lnTo>
                    <a:pt x="1405" y="1799"/>
                  </a:lnTo>
                  <a:lnTo>
                    <a:pt x="1411" y="1767"/>
                  </a:lnTo>
                  <a:lnTo>
                    <a:pt x="1418" y="1735"/>
                  </a:lnTo>
                  <a:lnTo>
                    <a:pt x="1425" y="1702"/>
                  </a:lnTo>
                  <a:lnTo>
                    <a:pt x="1433" y="1670"/>
                  </a:lnTo>
                  <a:lnTo>
                    <a:pt x="1441" y="1638"/>
                  </a:lnTo>
                  <a:lnTo>
                    <a:pt x="1450" y="1606"/>
                  </a:lnTo>
                  <a:lnTo>
                    <a:pt x="1459" y="1575"/>
                  </a:lnTo>
                  <a:lnTo>
                    <a:pt x="1468" y="1543"/>
                  </a:lnTo>
                  <a:lnTo>
                    <a:pt x="1477" y="1511"/>
                  </a:lnTo>
                  <a:lnTo>
                    <a:pt x="1487" y="1480"/>
                  </a:lnTo>
                  <a:lnTo>
                    <a:pt x="1498" y="1449"/>
                  </a:lnTo>
                  <a:lnTo>
                    <a:pt x="1509" y="1417"/>
                  </a:lnTo>
                  <a:lnTo>
                    <a:pt x="1520" y="1386"/>
                  </a:lnTo>
                  <a:lnTo>
                    <a:pt x="1531" y="1355"/>
                  </a:lnTo>
                  <a:lnTo>
                    <a:pt x="1543" y="1325"/>
                  </a:lnTo>
                  <a:lnTo>
                    <a:pt x="1555" y="1294"/>
                  </a:lnTo>
                  <a:lnTo>
                    <a:pt x="1568" y="1263"/>
                  </a:lnTo>
                  <a:lnTo>
                    <a:pt x="1581" y="1233"/>
                  </a:lnTo>
                  <a:lnTo>
                    <a:pt x="1595" y="1203"/>
                  </a:lnTo>
                  <a:lnTo>
                    <a:pt x="1608" y="1173"/>
                  </a:lnTo>
                  <a:lnTo>
                    <a:pt x="1622" y="1143"/>
                  </a:lnTo>
                  <a:lnTo>
                    <a:pt x="1637" y="1113"/>
                  </a:lnTo>
                  <a:lnTo>
                    <a:pt x="1652" y="1084"/>
                  </a:lnTo>
                  <a:lnTo>
                    <a:pt x="1667" y="1055"/>
                  </a:lnTo>
                  <a:lnTo>
                    <a:pt x="1683" y="1025"/>
                  </a:lnTo>
                  <a:lnTo>
                    <a:pt x="1698" y="996"/>
                  </a:lnTo>
                  <a:lnTo>
                    <a:pt x="1715" y="968"/>
                  </a:lnTo>
                  <a:lnTo>
                    <a:pt x="1731" y="939"/>
                  </a:lnTo>
                  <a:lnTo>
                    <a:pt x="1748" y="911"/>
                  </a:lnTo>
                  <a:lnTo>
                    <a:pt x="1766" y="883"/>
                  </a:lnTo>
                  <a:lnTo>
                    <a:pt x="1783" y="855"/>
                  </a:lnTo>
                  <a:lnTo>
                    <a:pt x="1801" y="827"/>
                  </a:lnTo>
                  <a:lnTo>
                    <a:pt x="1820" y="800"/>
                  </a:lnTo>
                  <a:lnTo>
                    <a:pt x="1838" y="773"/>
                  </a:lnTo>
                </a:path>
              </a:pathLst>
            </a:custGeom>
            <a:solidFill>
              <a:srgbClr val="FF3333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3" name="Freeform 383"/>
            <xdr:cNvSpPr>
              <a:spLocks/>
            </xdr:cNvSpPr>
          </xdr:nvSpPr>
          <xdr:spPr bwMode="auto">
            <a:xfrm>
              <a:off x="565940" y="1258057"/>
              <a:ext cx="1054698" cy="991636"/>
            </a:xfrm>
            <a:custGeom>
              <a:avLst/>
              <a:gdLst>
                <a:gd name="T0" fmla="*/ 2147483647 w 2343"/>
                <a:gd name="T1" fmla="*/ 2147483647 h 2198"/>
                <a:gd name="T2" fmla="*/ 2147483647 w 2343"/>
                <a:gd name="T3" fmla="*/ 2147483647 h 2198"/>
                <a:gd name="T4" fmla="*/ 2147483647 w 2343"/>
                <a:gd name="T5" fmla="*/ 2147483647 h 2198"/>
                <a:gd name="T6" fmla="*/ 2147483647 w 2343"/>
                <a:gd name="T7" fmla="*/ 2147483647 h 2198"/>
                <a:gd name="T8" fmla="*/ 2147483647 w 2343"/>
                <a:gd name="T9" fmla="*/ 2147483647 h 2198"/>
                <a:gd name="T10" fmla="*/ 2147483647 w 2343"/>
                <a:gd name="T11" fmla="*/ 2147483647 h 2198"/>
                <a:gd name="T12" fmla="*/ 2147483647 w 2343"/>
                <a:gd name="T13" fmla="*/ 2147483647 h 2198"/>
                <a:gd name="T14" fmla="*/ 2147483647 w 2343"/>
                <a:gd name="T15" fmla="*/ 2147483647 h 2198"/>
                <a:gd name="T16" fmla="*/ 2147483647 w 2343"/>
                <a:gd name="T17" fmla="*/ 2147483647 h 2198"/>
                <a:gd name="T18" fmla="*/ 2147483647 w 2343"/>
                <a:gd name="T19" fmla="*/ 2147483647 h 2198"/>
                <a:gd name="T20" fmla="*/ 2147483647 w 2343"/>
                <a:gd name="T21" fmla="*/ 2147483647 h 2198"/>
                <a:gd name="T22" fmla="*/ 2147483647 w 2343"/>
                <a:gd name="T23" fmla="*/ 2147483647 h 2198"/>
                <a:gd name="T24" fmla="*/ 2147483647 w 2343"/>
                <a:gd name="T25" fmla="*/ 2147483647 h 2198"/>
                <a:gd name="T26" fmla="*/ 2147483647 w 2343"/>
                <a:gd name="T27" fmla="*/ 2147483647 h 2198"/>
                <a:gd name="T28" fmla="*/ 2147483647 w 2343"/>
                <a:gd name="T29" fmla="*/ 2147483647 h 2198"/>
                <a:gd name="T30" fmla="*/ 2147483647 w 2343"/>
                <a:gd name="T31" fmla="*/ 2147483647 h 2198"/>
                <a:gd name="T32" fmla="*/ 2147483647 w 2343"/>
                <a:gd name="T33" fmla="*/ 2147483647 h 2198"/>
                <a:gd name="T34" fmla="*/ 2147483647 w 2343"/>
                <a:gd name="T35" fmla="*/ 2147483647 h 2198"/>
                <a:gd name="T36" fmla="*/ 2147483647 w 2343"/>
                <a:gd name="T37" fmla="*/ 2147483647 h 2198"/>
                <a:gd name="T38" fmla="*/ 2147483647 w 2343"/>
                <a:gd name="T39" fmla="*/ 2147483647 h 2198"/>
                <a:gd name="T40" fmla="*/ 2147483647 w 2343"/>
                <a:gd name="T41" fmla="*/ 2147483647 h 2198"/>
                <a:gd name="T42" fmla="*/ 2147483647 w 2343"/>
                <a:gd name="T43" fmla="*/ 2147483647 h 2198"/>
                <a:gd name="T44" fmla="*/ 2147483647 w 2343"/>
                <a:gd name="T45" fmla="*/ 2147483647 h 2198"/>
                <a:gd name="T46" fmla="*/ 2147483647 w 2343"/>
                <a:gd name="T47" fmla="*/ 2147483647 h 2198"/>
                <a:gd name="T48" fmla="*/ 2147483647 w 2343"/>
                <a:gd name="T49" fmla="*/ 2147483647 h 2198"/>
                <a:gd name="T50" fmla="*/ 2147483647 w 2343"/>
                <a:gd name="T51" fmla="*/ 2147483647 h 2198"/>
                <a:gd name="T52" fmla="*/ 2147483647 w 2343"/>
                <a:gd name="T53" fmla="*/ 2147483647 h 2198"/>
                <a:gd name="T54" fmla="*/ 2147483647 w 2343"/>
                <a:gd name="T55" fmla="*/ 2147483647 h 2198"/>
                <a:gd name="T56" fmla="*/ 2147483647 w 2343"/>
                <a:gd name="T57" fmla="*/ 2147483647 h 2198"/>
                <a:gd name="T58" fmla="*/ 2147483647 w 2343"/>
                <a:gd name="T59" fmla="*/ 2147483647 h 2198"/>
                <a:gd name="T60" fmla="*/ 2147483647 w 2343"/>
                <a:gd name="T61" fmla="*/ 2147483647 h 2198"/>
                <a:gd name="T62" fmla="*/ 2147483647 w 2343"/>
                <a:gd name="T63" fmla="*/ 2147483647 h 2198"/>
                <a:gd name="T64" fmla="*/ 2147483647 w 2343"/>
                <a:gd name="T65" fmla="*/ 2147483647 h 2198"/>
                <a:gd name="T66" fmla="*/ 2147483647 w 2343"/>
                <a:gd name="T67" fmla="*/ 2147483647 h 2198"/>
                <a:gd name="T68" fmla="*/ 2147483647 w 2343"/>
                <a:gd name="T69" fmla="*/ 2147483647 h 2198"/>
                <a:gd name="T70" fmla="*/ 2147483647 w 2343"/>
                <a:gd name="T71" fmla="*/ 2147483647 h 2198"/>
                <a:gd name="T72" fmla="*/ 2147483647 w 2343"/>
                <a:gd name="T73" fmla="*/ 2147483647 h 2198"/>
                <a:gd name="T74" fmla="*/ 2147483647 w 2343"/>
                <a:gd name="T75" fmla="*/ 2147483647 h 2198"/>
                <a:gd name="T76" fmla="*/ 2147483647 w 2343"/>
                <a:gd name="T77" fmla="*/ 2147483647 h 2198"/>
                <a:gd name="T78" fmla="*/ 2147483647 w 2343"/>
                <a:gd name="T79" fmla="*/ 2147483647 h 2198"/>
                <a:gd name="T80" fmla="*/ 2147483647 w 2343"/>
                <a:gd name="T81" fmla="*/ 2147483647 h 2198"/>
                <a:gd name="T82" fmla="*/ 2147483647 w 2343"/>
                <a:gd name="T83" fmla="*/ 2147483647 h 2198"/>
                <a:gd name="T84" fmla="*/ 2147483647 w 2343"/>
                <a:gd name="T85" fmla="*/ 2147483647 h 2198"/>
                <a:gd name="T86" fmla="*/ 2147483647 w 2343"/>
                <a:gd name="T87" fmla="*/ 2147483647 h 2198"/>
                <a:gd name="T88" fmla="*/ 2147483647 w 2343"/>
                <a:gd name="T89" fmla="*/ 2147483647 h 2198"/>
                <a:gd name="T90" fmla="*/ 2147483647 w 2343"/>
                <a:gd name="T91" fmla="*/ 2147483647 h 2198"/>
                <a:gd name="T92" fmla="*/ 2147483647 w 2343"/>
                <a:gd name="T93" fmla="*/ 2147483647 h 2198"/>
                <a:gd name="T94" fmla="*/ 2147483647 w 2343"/>
                <a:gd name="T95" fmla="*/ 2147483647 h 2198"/>
                <a:gd name="T96" fmla="*/ 2147483647 w 2343"/>
                <a:gd name="T97" fmla="*/ 2147483647 h 2198"/>
                <a:gd name="T98" fmla="*/ 2147483647 w 2343"/>
                <a:gd name="T99" fmla="*/ 2147483647 h 2198"/>
                <a:gd name="T100" fmla="*/ 2147483647 w 2343"/>
                <a:gd name="T101" fmla="*/ 2147483647 h 2198"/>
                <a:gd name="T102" fmla="*/ 2147483647 w 2343"/>
                <a:gd name="T103" fmla="*/ 2147483647 h 2198"/>
                <a:gd name="T104" fmla="*/ 2147483647 w 2343"/>
                <a:gd name="T105" fmla="*/ 2147483647 h 2198"/>
                <a:gd name="T106" fmla="*/ 2147483647 w 2343"/>
                <a:gd name="T107" fmla="*/ 2147483647 h 2198"/>
                <a:gd name="T108" fmla="*/ 2147483647 w 2343"/>
                <a:gd name="T109" fmla="*/ 2147483647 h 2198"/>
                <a:gd name="T110" fmla="*/ 2147483647 w 2343"/>
                <a:gd name="T111" fmla="*/ 2147483647 h 2198"/>
                <a:gd name="T112" fmla="*/ 2147483647 w 2343"/>
                <a:gd name="T113" fmla="*/ 2147483647 h 2198"/>
                <a:gd name="T114" fmla="*/ 2147483647 w 2343"/>
                <a:gd name="T115" fmla="*/ 2147483647 h 2198"/>
                <a:gd name="T116" fmla="*/ 2147483647 w 2343"/>
                <a:gd name="T117" fmla="*/ 2147483647 h 2198"/>
                <a:gd name="T118" fmla="*/ 2147483647 w 2343"/>
                <a:gd name="T119" fmla="*/ 2147483647 h 219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3"/>
                <a:gd name="T181" fmla="*/ 0 h 2198"/>
                <a:gd name="T182" fmla="*/ 2343 w 2343"/>
                <a:gd name="T183" fmla="*/ 2198 h 219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3" h="2198">
                  <a:moveTo>
                    <a:pt x="2343" y="1280"/>
                  </a:moveTo>
                  <a:lnTo>
                    <a:pt x="2305" y="1173"/>
                  </a:lnTo>
                  <a:lnTo>
                    <a:pt x="2268" y="1066"/>
                  </a:lnTo>
                  <a:lnTo>
                    <a:pt x="2231" y="960"/>
                  </a:lnTo>
                  <a:lnTo>
                    <a:pt x="2194" y="853"/>
                  </a:lnTo>
                  <a:lnTo>
                    <a:pt x="2156" y="747"/>
                  </a:lnTo>
                  <a:lnTo>
                    <a:pt x="2119" y="640"/>
                  </a:lnTo>
                  <a:lnTo>
                    <a:pt x="2082" y="533"/>
                  </a:lnTo>
                  <a:lnTo>
                    <a:pt x="2045" y="427"/>
                  </a:lnTo>
                  <a:lnTo>
                    <a:pt x="2007" y="320"/>
                  </a:lnTo>
                  <a:lnTo>
                    <a:pt x="1970" y="213"/>
                  </a:lnTo>
                  <a:lnTo>
                    <a:pt x="1933" y="107"/>
                  </a:lnTo>
                  <a:lnTo>
                    <a:pt x="1896" y="0"/>
                  </a:lnTo>
                  <a:lnTo>
                    <a:pt x="1849" y="17"/>
                  </a:lnTo>
                  <a:lnTo>
                    <a:pt x="1803" y="34"/>
                  </a:lnTo>
                  <a:lnTo>
                    <a:pt x="1757" y="52"/>
                  </a:lnTo>
                  <a:lnTo>
                    <a:pt x="1711" y="70"/>
                  </a:lnTo>
                  <a:lnTo>
                    <a:pt x="1665" y="89"/>
                  </a:lnTo>
                  <a:lnTo>
                    <a:pt x="1619" y="108"/>
                  </a:lnTo>
                  <a:lnTo>
                    <a:pt x="1574" y="128"/>
                  </a:lnTo>
                  <a:lnTo>
                    <a:pt x="1529" y="149"/>
                  </a:lnTo>
                  <a:lnTo>
                    <a:pt x="1484" y="170"/>
                  </a:lnTo>
                  <a:lnTo>
                    <a:pt x="1439" y="192"/>
                  </a:lnTo>
                  <a:lnTo>
                    <a:pt x="1395" y="214"/>
                  </a:lnTo>
                  <a:lnTo>
                    <a:pt x="1351" y="236"/>
                  </a:lnTo>
                  <a:lnTo>
                    <a:pt x="1307" y="260"/>
                  </a:lnTo>
                  <a:lnTo>
                    <a:pt x="1264" y="283"/>
                  </a:lnTo>
                  <a:lnTo>
                    <a:pt x="1221" y="308"/>
                  </a:lnTo>
                  <a:lnTo>
                    <a:pt x="1178" y="333"/>
                  </a:lnTo>
                  <a:lnTo>
                    <a:pt x="1135" y="358"/>
                  </a:lnTo>
                  <a:lnTo>
                    <a:pt x="1093" y="384"/>
                  </a:lnTo>
                  <a:lnTo>
                    <a:pt x="1051" y="410"/>
                  </a:lnTo>
                  <a:lnTo>
                    <a:pt x="1009" y="437"/>
                  </a:lnTo>
                  <a:lnTo>
                    <a:pt x="968" y="464"/>
                  </a:lnTo>
                  <a:lnTo>
                    <a:pt x="927" y="492"/>
                  </a:lnTo>
                  <a:lnTo>
                    <a:pt x="887" y="520"/>
                  </a:lnTo>
                  <a:lnTo>
                    <a:pt x="846" y="549"/>
                  </a:lnTo>
                  <a:lnTo>
                    <a:pt x="807" y="579"/>
                  </a:lnTo>
                  <a:lnTo>
                    <a:pt x="767" y="609"/>
                  </a:lnTo>
                  <a:lnTo>
                    <a:pt x="728" y="639"/>
                  </a:lnTo>
                  <a:lnTo>
                    <a:pt x="689" y="670"/>
                  </a:lnTo>
                  <a:lnTo>
                    <a:pt x="651" y="701"/>
                  </a:lnTo>
                  <a:lnTo>
                    <a:pt x="613" y="733"/>
                  </a:lnTo>
                  <a:lnTo>
                    <a:pt x="575" y="765"/>
                  </a:lnTo>
                  <a:lnTo>
                    <a:pt x="538" y="797"/>
                  </a:lnTo>
                  <a:lnTo>
                    <a:pt x="501" y="831"/>
                  </a:lnTo>
                  <a:lnTo>
                    <a:pt x="465" y="864"/>
                  </a:lnTo>
                  <a:lnTo>
                    <a:pt x="428" y="898"/>
                  </a:lnTo>
                  <a:lnTo>
                    <a:pt x="393" y="933"/>
                  </a:lnTo>
                  <a:lnTo>
                    <a:pt x="358" y="967"/>
                  </a:lnTo>
                  <a:lnTo>
                    <a:pt x="323" y="1003"/>
                  </a:lnTo>
                  <a:lnTo>
                    <a:pt x="289" y="1038"/>
                  </a:lnTo>
                  <a:lnTo>
                    <a:pt x="255" y="1075"/>
                  </a:lnTo>
                  <a:lnTo>
                    <a:pt x="221" y="1111"/>
                  </a:lnTo>
                  <a:lnTo>
                    <a:pt x="188" y="1148"/>
                  </a:lnTo>
                  <a:lnTo>
                    <a:pt x="156" y="1185"/>
                  </a:lnTo>
                  <a:lnTo>
                    <a:pt x="124" y="1223"/>
                  </a:lnTo>
                  <a:lnTo>
                    <a:pt x="92" y="1261"/>
                  </a:lnTo>
                  <a:lnTo>
                    <a:pt x="61" y="1300"/>
                  </a:lnTo>
                  <a:lnTo>
                    <a:pt x="30" y="1338"/>
                  </a:lnTo>
                  <a:lnTo>
                    <a:pt x="0" y="1378"/>
                  </a:lnTo>
                  <a:lnTo>
                    <a:pt x="90" y="1446"/>
                  </a:lnTo>
                  <a:lnTo>
                    <a:pt x="180" y="1514"/>
                  </a:lnTo>
                  <a:lnTo>
                    <a:pt x="270" y="1583"/>
                  </a:lnTo>
                  <a:lnTo>
                    <a:pt x="359" y="1651"/>
                  </a:lnTo>
                  <a:lnTo>
                    <a:pt x="449" y="1719"/>
                  </a:lnTo>
                  <a:lnTo>
                    <a:pt x="539" y="1788"/>
                  </a:lnTo>
                  <a:lnTo>
                    <a:pt x="629" y="1856"/>
                  </a:lnTo>
                  <a:lnTo>
                    <a:pt x="719" y="1924"/>
                  </a:lnTo>
                  <a:lnTo>
                    <a:pt x="809" y="1993"/>
                  </a:lnTo>
                  <a:lnTo>
                    <a:pt x="899" y="2061"/>
                  </a:lnTo>
                  <a:lnTo>
                    <a:pt x="989" y="2130"/>
                  </a:lnTo>
                  <a:lnTo>
                    <a:pt x="1079" y="2198"/>
                  </a:lnTo>
                  <a:lnTo>
                    <a:pt x="1099" y="2172"/>
                  </a:lnTo>
                  <a:lnTo>
                    <a:pt x="1119" y="2146"/>
                  </a:lnTo>
                  <a:lnTo>
                    <a:pt x="1140" y="2120"/>
                  </a:lnTo>
                  <a:lnTo>
                    <a:pt x="1161" y="2095"/>
                  </a:lnTo>
                  <a:lnTo>
                    <a:pt x="1182" y="2070"/>
                  </a:lnTo>
                  <a:lnTo>
                    <a:pt x="1204" y="2045"/>
                  </a:lnTo>
                  <a:lnTo>
                    <a:pt x="1226" y="2020"/>
                  </a:lnTo>
                  <a:lnTo>
                    <a:pt x="1248" y="1996"/>
                  </a:lnTo>
                  <a:lnTo>
                    <a:pt x="1271" y="1972"/>
                  </a:lnTo>
                  <a:lnTo>
                    <a:pt x="1294" y="1948"/>
                  </a:lnTo>
                  <a:lnTo>
                    <a:pt x="1317" y="1924"/>
                  </a:lnTo>
                  <a:lnTo>
                    <a:pt x="1341" y="1901"/>
                  </a:lnTo>
                  <a:lnTo>
                    <a:pt x="1364" y="1878"/>
                  </a:lnTo>
                  <a:lnTo>
                    <a:pt x="1388" y="1856"/>
                  </a:lnTo>
                  <a:lnTo>
                    <a:pt x="1413" y="1833"/>
                  </a:lnTo>
                  <a:lnTo>
                    <a:pt x="1437" y="1811"/>
                  </a:lnTo>
                  <a:lnTo>
                    <a:pt x="1462" y="1789"/>
                  </a:lnTo>
                  <a:lnTo>
                    <a:pt x="1487" y="1768"/>
                  </a:lnTo>
                  <a:lnTo>
                    <a:pt x="1513" y="1747"/>
                  </a:lnTo>
                  <a:lnTo>
                    <a:pt x="1538" y="1726"/>
                  </a:lnTo>
                  <a:lnTo>
                    <a:pt x="1564" y="1705"/>
                  </a:lnTo>
                  <a:lnTo>
                    <a:pt x="1590" y="1685"/>
                  </a:lnTo>
                  <a:lnTo>
                    <a:pt x="1616" y="1665"/>
                  </a:lnTo>
                  <a:lnTo>
                    <a:pt x="1643" y="1646"/>
                  </a:lnTo>
                  <a:lnTo>
                    <a:pt x="1670" y="1626"/>
                  </a:lnTo>
                  <a:lnTo>
                    <a:pt x="1697" y="1608"/>
                  </a:lnTo>
                  <a:lnTo>
                    <a:pt x="1724" y="1589"/>
                  </a:lnTo>
                  <a:lnTo>
                    <a:pt x="1752" y="1571"/>
                  </a:lnTo>
                  <a:lnTo>
                    <a:pt x="1779" y="1553"/>
                  </a:lnTo>
                  <a:lnTo>
                    <a:pt x="1807" y="1535"/>
                  </a:lnTo>
                  <a:lnTo>
                    <a:pt x="1836" y="1518"/>
                  </a:lnTo>
                  <a:lnTo>
                    <a:pt x="1864" y="1501"/>
                  </a:lnTo>
                  <a:lnTo>
                    <a:pt x="1892" y="1485"/>
                  </a:lnTo>
                  <a:lnTo>
                    <a:pt x="1921" y="1468"/>
                  </a:lnTo>
                  <a:lnTo>
                    <a:pt x="1950" y="1453"/>
                  </a:lnTo>
                  <a:lnTo>
                    <a:pt x="1979" y="1437"/>
                  </a:lnTo>
                  <a:lnTo>
                    <a:pt x="2009" y="1422"/>
                  </a:lnTo>
                  <a:lnTo>
                    <a:pt x="2038" y="1407"/>
                  </a:lnTo>
                  <a:lnTo>
                    <a:pt x="2068" y="1393"/>
                  </a:lnTo>
                  <a:lnTo>
                    <a:pt x="2098" y="1379"/>
                  </a:lnTo>
                  <a:lnTo>
                    <a:pt x="2128" y="1365"/>
                  </a:lnTo>
                  <a:lnTo>
                    <a:pt x="2158" y="1352"/>
                  </a:lnTo>
                  <a:lnTo>
                    <a:pt x="2189" y="1339"/>
                  </a:lnTo>
                  <a:lnTo>
                    <a:pt x="2219" y="1326"/>
                  </a:lnTo>
                  <a:lnTo>
                    <a:pt x="2250" y="1314"/>
                  </a:lnTo>
                  <a:lnTo>
                    <a:pt x="2281" y="1302"/>
                  </a:lnTo>
                  <a:lnTo>
                    <a:pt x="2311" y="1291"/>
                  </a:lnTo>
                  <a:lnTo>
                    <a:pt x="2343" y="1280"/>
                  </a:lnTo>
                </a:path>
              </a:pathLst>
            </a:custGeom>
            <a:solidFill>
              <a:srgbClr val="FFC229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</xdr:grpSp>
      <xdr:graphicFrame macro="">
        <xdr:nvGraphicFramePr>
          <xdr:cNvPr id="7" name="Chart 2"/>
          <xdr:cNvGraphicFramePr>
            <a:graphicFrameLocks/>
          </xdr:cNvGraphicFramePr>
        </xdr:nvGraphicFramePr>
        <xdr:xfrm>
          <a:off x="252639" y="3220575"/>
          <a:ext cx="4064454" cy="272009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'Dashboard Conf Page'!G11">
        <xdr:nvSpPr>
          <xdr:cNvPr id="8" name="TextBox 10"/>
          <xdr:cNvSpPr txBox="1"/>
        </xdr:nvSpPr>
        <xdr:spPr>
          <a:xfrm>
            <a:off x="498280" y="6022551"/>
            <a:ext cx="3586939" cy="4283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A01B212F-7460-4F76-BB96-B43ADFA9AFE1}" type="TxLink">
              <a:rPr lang="en-US" sz="1200" b="1" i="0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pPr algn="ctr"/>
              <a:t>x 1,000,000 Widgets / Day</a:t>
            </a:fld>
            <a:endParaRPr lang="en-US" sz="1200" b="1">
              <a:latin typeface="Arial" pitchFamily="34" charset="0"/>
              <a:cs typeface="Arial" pitchFamily="34" charset="0"/>
            </a:endParaRPr>
          </a:p>
        </xdr:txBody>
      </xdr:sp>
      <xdr:sp macro="" textlink="'Dashboard Conf Page'!G9">
        <xdr:nvSpPr>
          <xdr:cNvPr id="9" name="TextBox 14"/>
          <xdr:cNvSpPr txBox="1"/>
        </xdr:nvSpPr>
        <xdr:spPr>
          <a:xfrm>
            <a:off x="632193" y="2776568"/>
            <a:ext cx="3299983" cy="8471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EC93E0D7-7507-4EC3-A75C-A0D95AD60F99}" type="TxLink">
              <a:rPr lang="en-US" sz="2400" b="1" i="0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pPr algn="ctr"/>
              <a:t>Daily Widget Demand</a:t>
            </a:fld>
            <a:endParaRPr lang="en-US" sz="2400" b="1">
              <a:latin typeface="Arial" pitchFamily="34" charset="0"/>
              <a:cs typeface="Arial" pitchFamily="34" charset="0"/>
            </a:endParaRPr>
          </a:p>
        </xdr:txBody>
      </xdr:sp>
      <xdr:sp macro="" textlink="'Dashboard Calculations '!E8">
        <xdr:nvSpPr>
          <xdr:cNvPr id="10" name="TextBox 19"/>
          <xdr:cNvSpPr txBox="1"/>
        </xdr:nvSpPr>
        <xdr:spPr>
          <a:xfrm>
            <a:off x="976539" y="5394296"/>
            <a:ext cx="54521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5ACA3E04-B237-4330-B48D-6A23E663C671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E11">
        <xdr:nvSpPr>
          <xdr:cNvPr id="11" name="TextBox 20"/>
          <xdr:cNvSpPr txBox="1"/>
        </xdr:nvSpPr>
        <xdr:spPr>
          <a:xfrm>
            <a:off x="1177407" y="4851713"/>
            <a:ext cx="554780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103A04F1-91FF-4D9D-956F-9B97EEDFC220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2,0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E12">
        <xdr:nvSpPr>
          <xdr:cNvPr id="12" name="TextBox 21"/>
          <xdr:cNvSpPr txBox="1"/>
        </xdr:nvSpPr>
        <xdr:spPr>
          <a:xfrm>
            <a:off x="1674796" y="4451914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6BCFC78B-2B81-4605-A52B-E4531902E162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4,0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E13">
        <xdr:nvSpPr>
          <xdr:cNvPr id="13" name="TextBox 22"/>
          <xdr:cNvSpPr txBox="1"/>
        </xdr:nvSpPr>
        <xdr:spPr>
          <a:xfrm>
            <a:off x="2325227" y="4461433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901FAACA-7EAF-4BC0-BA62-0D9DCBBE0E60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6,0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E14">
        <xdr:nvSpPr>
          <xdr:cNvPr id="14" name="TextBox 23"/>
          <xdr:cNvSpPr txBox="1"/>
        </xdr:nvSpPr>
        <xdr:spPr>
          <a:xfrm>
            <a:off x="2813051" y="4861232"/>
            <a:ext cx="554780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A3E099E5-E811-4E84-A2AF-F56D995E0B8B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8,0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E9">
        <xdr:nvSpPr>
          <xdr:cNvPr id="15" name="TextBox 24"/>
          <xdr:cNvSpPr txBox="1"/>
        </xdr:nvSpPr>
        <xdr:spPr>
          <a:xfrm>
            <a:off x="2985224" y="5394296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ADE2F6F2-56B9-49B8-9358-E6FF57A55BCD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10,0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grpSp>
        <xdr:nvGrpSpPr>
          <xdr:cNvPr id="16" name="Group 28"/>
          <xdr:cNvGrpSpPr>
            <a:grpSpLocks/>
          </xdr:cNvGrpSpPr>
        </xdr:nvGrpSpPr>
        <xdr:grpSpPr bwMode="auto">
          <a:xfrm>
            <a:off x="1751318" y="5023054"/>
            <a:ext cx="1052168" cy="999496"/>
            <a:chOff x="1988560" y="3128827"/>
            <a:chExt cx="1039902" cy="991213"/>
          </a:xfrm>
        </xdr:grpSpPr>
        <xdr:sp macro="" textlink="">
          <xdr:nvSpPr>
            <xdr:cNvPr id="17" name="Oval 3"/>
            <xdr:cNvSpPr/>
          </xdr:nvSpPr>
          <xdr:spPr>
            <a:xfrm>
              <a:off x="2026375" y="3128827"/>
              <a:ext cx="945366" cy="991213"/>
            </a:xfrm>
            <a:prstGeom prst="ellipse">
              <a:avLst/>
            </a:prstGeom>
            <a:solidFill>
              <a:schemeClr val="tx1">
                <a:lumMod val="85000"/>
                <a:lumOff val="15000"/>
              </a:schemeClr>
            </a:solidFill>
            <a:ln>
              <a:solidFill>
                <a:schemeClr val="tx1">
                  <a:lumMod val="95000"/>
                  <a:lumOff val="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sp macro="" textlink="'Dashboard Calculations '!E10">
          <xdr:nvSpPr>
            <xdr:cNvPr id="18" name="TextBox 9"/>
            <xdr:cNvSpPr txBox="1"/>
          </xdr:nvSpPr>
          <xdr:spPr>
            <a:xfrm>
              <a:off x="1988560" y="3423840"/>
              <a:ext cx="1039902" cy="4059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fld id="{DC52B90F-D112-4D9D-BEA7-13C2F545FCD3}" type="TxLink">
                <a:rPr lang="en-US" sz="3000" b="1" i="0" u="none" strike="noStrike" cap="none" spc="50">
                  <a:ln w="12700" cmpd="sng">
                    <a:solidFill>
                      <a:schemeClr val="tx1"/>
                    </a:solidFill>
                    <a:prstDash val="solid"/>
                  </a:ln>
                  <a:solidFill>
                    <a:schemeClr val="bg1"/>
                  </a:solidFill>
                  <a:effectLst>
                    <a:glow rad="53100">
                      <a:schemeClr val="bg1">
                        <a:lumMod val="50000"/>
                        <a:alpha val="30000"/>
                      </a:schemeClr>
                    </a:glow>
                  </a:effectLst>
                  <a:latin typeface="Arialri"/>
                  <a:cs typeface="Arial" pitchFamily="34" charset="0"/>
                </a:rPr>
                <a:pPr algn="ctr"/>
                <a:t>9,0</a:t>
              </a:fld>
              <a:endParaRPr lang="en-US" sz="3000" b="1" cap="none" spc="50">
                <a:ln w="12700" cmpd="sng">
                  <a:solidFill>
                    <a:schemeClr val="tx1"/>
                  </a:solidFill>
                  <a:prstDash val="solid"/>
                </a:ln>
                <a:solidFill>
                  <a:schemeClr val="bg1"/>
                </a:solidFill>
                <a:effectLst>
                  <a:glow rad="53100">
                    <a:schemeClr val="bg1">
                      <a:lumMod val="50000"/>
                      <a:alpha val="30000"/>
                    </a:schemeClr>
                  </a:glow>
                </a:effectLst>
                <a:latin typeface="Arial" pitchFamily="34" charset="0"/>
                <a:cs typeface="Arial" pitchFamily="34" charset="0"/>
              </a:endParaRPr>
            </a:p>
          </xdr:txBody>
        </xdr:sp>
      </xdr:grpSp>
    </xdr:grpSp>
    <xdr:clientData/>
  </xdr:twoCellAnchor>
  <xdr:twoCellAnchor>
    <xdr:from>
      <xdr:col>2</xdr:col>
      <xdr:colOff>583406</xdr:colOff>
      <xdr:row>1</xdr:row>
      <xdr:rowOff>159558</xdr:rowOff>
    </xdr:from>
    <xdr:to>
      <xdr:col>13</xdr:col>
      <xdr:colOff>404812</xdr:colOff>
      <xdr:row>5</xdr:row>
      <xdr:rowOff>35885</xdr:rowOff>
    </xdr:to>
    <xdr:sp macro="" textlink="">
      <xdr:nvSpPr>
        <xdr:cNvPr id="24" name="TextBox 231"/>
        <xdr:cNvSpPr txBox="1"/>
      </xdr:nvSpPr>
      <xdr:spPr bwMode="auto">
        <a:xfrm>
          <a:off x="1797844" y="790589"/>
          <a:ext cx="6881812" cy="6383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en-US" sz="3000" b="1">
              <a:latin typeface="Arial Black" pitchFamily="34" charset="0"/>
            </a:rPr>
            <a:t> Operations</a:t>
          </a:r>
          <a:endParaRPr lang="en-US" sz="30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23</xdr:col>
      <xdr:colOff>238126</xdr:colOff>
      <xdr:row>6</xdr:row>
      <xdr:rowOff>114481</xdr:rowOff>
    </xdr:from>
    <xdr:to>
      <xdr:col>27</xdr:col>
      <xdr:colOff>303139</xdr:colOff>
      <xdr:row>8</xdr:row>
      <xdr:rowOff>171736</xdr:rowOff>
    </xdr:to>
    <xdr:sp macro="" textlink="">
      <xdr:nvSpPr>
        <xdr:cNvPr id="25" name="TextBox 232"/>
        <xdr:cNvSpPr txBox="1"/>
      </xdr:nvSpPr>
      <xdr:spPr bwMode="auto">
        <a:xfrm>
          <a:off x="14230351" y="1695631"/>
          <a:ext cx="2503413" cy="4382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 b="1"/>
            <a:t>tekst</a:t>
          </a:r>
        </a:p>
        <a:p>
          <a:pPr algn="ctr"/>
          <a:endParaRPr lang="en-US" sz="2000" b="1"/>
        </a:p>
      </xdr:txBody>
    </xdr:sp>
    <xdr:clientData/>
  </xdr:twoCellAnchor>
  <xdr:twoCellAnchor>
    <xdr:from>
      <xdr:col>2</xdr:col>
      <xdr:colOff>664010</xdr:colOff>
      <xdr:row>4</xdr:row>
      <xdr:rowOff>42988</xdr:rowOff>
    </xdr:from>
    <xdr:to>
      <xdr:col>13</xdr:col>
      <xdr:colOff>232136</xdr:colOff>
      <xdr:row>7</xdr:row>
      <xdr:rowOff>109815</xdr:rowOff>
    </xdr:to>
    <xdr:sp macro="" textlink="">
      <xdr:nvSpPr>
        <xdr:cNvPr id="26" name="TextBox 310"/>
        <xdr:cNvSpPr txBox="1"/>
      </xdr:nvSpPr>
      <xdr:spPr bwMode="auto">
        <a:xfrm>
          <a:off x="1878448" y="1245519"/>
          <a:ext cx="6628532" cy="6383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en-US" sz="3400" b="1">
              <a:latin typeface="Arial" pitchFamily="34" charset="0"/>
              <a:cs typeface="Arial" pitchFamily="34" charset="0"/>
            </a:rPr>
            <a:t>Executive Dashboard</a:t>
          </a:r>
        </a:p>
      </xdr:txBody>
    </xdr:sp>
    <xdr:clientData/>
  </xdr:twoCellAnchor>
  <xdr:twoCellAnchor>
    <xdr:from>
      <xdr:col>14</xdr:col>
      <xdr:colOff>18881</xdr:colOff>
      <xdr:row>12</xdr:row>
      <xdr:rowOff>48107</xdr:rowOff>
    </xdr:from>
    <xdr:to>
      <xdr:col>20</xdr:col>
      <xdr:colOff>598196</xdr:colOff>
      <xdr:row>30</xdr:row>
      <xdr:rowOff>82340</xdr:rowOff>
    </xdr:to>
    <xdr:grpSp>
      <xdr:nvGrpSpPr>
        <xdr:cNvPr id="28" name="Group 235"/>
        <xdr:cNvGrpSpPr>
          <a:grpSpLocks/>
        </xdr:cNvGrpSpPr>
      </xdr:nvGrpSpPr>
      <xdr:grpSpPr bwMode="auto">
        <a:xfrm>
          <a:off x="8900944" y="2774638"/>
          <a:ext cx="4222627" cy="3772796"/>
          <a:chOff x="8973019" y="2690897"/>
          <a:chExt cx="4256500" cy="3769529"/>
        </a:xfrm>
      </xdr:grpSpPr>
      <xdr:sp macro="" textlink="">
        <xdr:nvSpPr>
          <xdr:cNvPr id="29" name="Rounded Rectangle 749"/>
          <xdr:cNvSpPr/>
        </xdr:nvSpPr>
        <xdr:spPr>
          <a:xfrm>
            <a:off x="8973019" y="2690897"/>
            <a:ext cx="4256500" cy="3769529"/>
          </a:xfrm>
          <a:prstGeom prst="roundRect">
            <a:avLst>
              <a:gd name="adj" fmla="val 10723"/>
            </a:avLst>
          </a:prstGeom>
          <a:gradFill flip="none" rotWithShape="1">
            <a:gsLst>
              <a:gs pos="0">
                <a:srgbClr val="FFFFFF"/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5400000" scaled="0"/>
            <a:tileRect/>
          </a:gra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sp macro="" textlink="">
        <xdr:nvSpPr>
          <xdr:cNvPr id="30" name="Freeform 23"/>
          <xdr:cNvSpPr>
            <a:spLocks/>
          </xdr:cNvSpPr>
        </xdr:nvSpPr>
        <xdr:spPr bwMode="auto">
          <a:xfrm>
            <a:off x="9422582" y="2795606"/>
            <a:ext cx="1166951" cy="3617225"/>
          </a:xfrm>
          <a:custGeom>
            <a:avLst/>
            <a:gdLst/>
            <a:ahLst/>
            <a:cxnLst>
              <a:cxn ang="0">
                <a:pos x="470" y="4101"/>
              </a:cxn>
              <a:cxn ang="0">
                <a:pos x="354" y="4181"/>
              </a:cxn>
              <a:cxn ang="0">
                <a:pos x="225" y="4306"/>
              </a:cxn>
              <a:cxn ang="0">
                <a:pos x="154" y="4402"/>
              </a:cxn>
              <a:cxn ang="0">
                <a:pos x="97" y="4505"/>
              </a:cxn>
              <a:cxn ang="0">
                <a:pos x="51" y="4615"/>
              </a:cxn>
              <a:cxn ang="0">
                <a:pos x="19" y="4731"/>
              </a:cxn>
              <a:cxn ang="0">
                <a:pos x="3" y="4849"/>
              </a:cxn>
              <a:cxn ang="0">
                <a:pos x="1" y="4971"/>
              </a:cxn>
              <a:cxn ang="0">
                <a:pos x="17" y="5094"/>
              </a:cxn>
              <a:cxn ang="0">
                <a:pos x="47" y="5215"/>
              </a:cxn>
              <a:cxn ang="0">
                <a:pos x="92" y="5329"/>
              </a:cxn>
              <a:cxn ang="0">
                <a:pos x="150" y="5435"/>
              </a:cxn>
              <a:cxn ang="0">
                <a:pos x="259" y="5576"/>
              </a:cxn>
              <a:cxn ang="0">
                <a:pos x="393" y="5693"/>
              </a:cxn>
              <a:cxn ang="0">
                <a:pos x="493" y="5756"/>
              </a:cxn>
              <a:cxn ang="0">
                <a:pos x="601" y="5806"/>
              </a:cxn>
              <a:cxn ang="0">
                <a:pos x="716" y="5842"/>
              </a:cxn>
              <a:cxn ang="0">
                <a:pos x="835" y="5862"/>
              </a:cxn>
              <a:cxn ang="0">
                <a:pos x="959" y="5867"/>
              </a:cxn>
              <a:cxn ang="0">
                <a:pos x="1081" y="5857"/>
              </a:cxn>
              <a:cxn ang="0">
                <a:pos x="1199" y="5831"/>
              </a:cxn>
              <a:cxn ang="0">
                <a:pos x="1311" y="5790"/>
              </a:cxn>
              <a:cxn ang="0">
                <a:pos x="1416" y="5735"/>
              </a:cxn>
              <a:cxn ang="0">
                <a:pos x="1513" y="5668"/>
              </a:cxn>
              <a:cxn ang="0">
                <a:pos x="1667" y="5515"/>
              </a:cxn>
              <a:cxn ang="0">
                <a:pos x="1745" y="5401"/>
              </a:cxn>
              <a:cxn ang="0">
                <a:pos x="1800" y="5292"/>
              </a:cxn>
              <a:cxn ang="0">
                <a:pos x="1839" y="5176"/>
              </a:cxn>
              <a:cxn ang="0">
                <a:pos x="1865" y="5053"/>
              </a:cxn>
              <a:cxn ang="0">
                <a:pos x="1874" y="4930"/>
              </a:cxn>
              <a:cxn ang="0">
                <a:pos x="1867" y="4809"/>
              </a:cxn>
              <a:cxn ang="0">
                <a:pos x="1846" y="4691"/>
              </a:cxn>
              <a:cxn ang="0">
                <a:pos x="1810" y="4578"/>
              </a:cxn>
              <a:cxn ang="0">
                <a:pos x="1761" y="4470"/>
              </a:cxn>
              <a:cxn ang="0">
                <a:pos x="1698" y="4369"/>
              </a:cxn>
              <a:cxn ang="0">
                <a:pos x="1623" y="4276"/>
              </a:cxn>
              <a:cxn ang="0">
                <a:pos x="1472" y="4145"/>
              </a:cxn>
              <a:cxn ang="0">
                <a:pos x="1368" y="4081"/>
              </a:cxn>
              <a:cxn ang="0">
                <a:pos x="1312" y="2452"/>
              </a:cxn>
              <a:cxn ang="0">
                <a:pos x="1312" y="784"/>
              </a:cxn>
              <a:cxn ang="0">
                <a:pos x="1312" y="569"/>
              </a:cxn>
              <a:cxn ang="0">
                <a:pos x="1312" y="521"/>
              </a:cxn>
              <a:cxn ang="0">
                <a:pos x="1312" y="408"/>
              </a:cxn>
              <a:cxn ang="0">
                <a:pos x="1309" y="344"/>
              </a:cxn>
              <a:cxn ang="0">
                <a:pos x="1304" y="298"/>
              </a:cxn>
              <a:cxn ang="0">
                <a:pos x="1270" y="204"/>
              </a:cxn>
              <a:cxn ang="0">
                <a:pos x="1214" y="123"/>
              </a:cxn>
              <a:cxn ang="0">
                <a:pos x="1140" y="60"/>
              </a:cxn>
              <a:cxn ang="0">
                <a:pos x="1053" y="18"/>
              </a:cxn>
              <a:cxn ang="0">
                <a:pos x="955" y="0"/>
              </a:cxn>
              <a:cxn ang="0">
                <a:pos x="854" y="9"/>
              </a:cxn>
              <a:cxn ang="0">
                <a:pos x="763" y="43"/>
              </a:cxn>
              <a:cxn ang="0">
                <a:pos x="683" y="100"/>
              </a:cxn>
              <a:cxn ang="0">
                <a:pos x="620" y="176"/>
              </a:cxn>
              <a:cxn ang="0">
                <a:pos x="580" y="265"/>
              </a:cxn>
              <a:cxn ang="0">
                <a:pos x="566" y="331"/>
              </a:cxn>
              <a:cxn ang="0">
                <a:pos x="563" y="378"/>
              </a:cxn>
              <a:cxn ang="0">
                <a:pos x="562" y="493"/>
              </a:cxn>
              <a:cxn ang="0">
                <a:pos x="562" y="556"/>
              </a:cxn>
              <a:cxn ang="0">
                <a:pos x="563" y="651"/>
              </a:cxn>
              <a:cxn ang="0">
                <a:pos x="563" y="1652"/>
              </a:cxn>
            </a:cxnLst>
            <a:rect l="0" t="0" r="r" b="b"/>
            <a:pathLst>
              <a:path w="1874" h="5869">
                <a:moveTo>
                  <a:pt x="563" y="4054"/>
                </a:moveTo>
                <a:lnTo>
                  <a:pt x="544" y="4063"/>
                </a:lnTo>
                <a:lnTo>
                  <a:pt x="525" y="4072"/>
                </a:lnTo>
                <a:lnTo>
                  <a:pt x="506" y="4081"/>
                </a:lnTo>
                <a:lnTo>
                  <a:pt x="488" y="4091"/>
                </a:lnTo>
                <a:lnTo>
                  <a:pt x="470" y="4101"/>
                </a:lnTo>
                <a:lnTo>
                  <a:pt x="453" y="4112"/>
                </a:lnTo>
                <a:lnTo>
                  <a:pt x="436" y="4122"/>
                </a:lnTo>
                <a:lnTo>
                  <a:pt x="418" y="4134"/>
                </a:lnTo>
                <a:lnTo>
                  <a:pt x="402" y="4145"/>
                </a:lnTo>
                <a:lnTo>
                  <a:pt x="385" y="4157"/>
                </a:lnTo>
                <a:lnTo>
                  <a:pt x="354" y="4181"/>
                </a:lnTo>
                <a:lnTo>
                  <a:pt x="323" y="4207"/>
                </a:lnTo>
                <a:lnTo>
                  <a:pt x="294" y="4234"/>
                </a:lnTo>
                <a:lnTo>
                  <a:pt x="266" y="4262"/>
                </a:lnTo>
                <a:lnTo>
                  <a:pt x="252" y="4276"/>
                </a:lnTo>
                <a:lnTo>
                  <a:pt x="238" y="4292"/>
                </a:lnTo>
                <a:lnTo>
                  <a:pt x="225" y="4306"/>
                </a:lnTo>
                <a:lnTo>
                  <a:pt x="212" y="4321"/>
                </a:lnTo>
                <a:lnTo>
                  <a:pt x="201" y="4336"/>
                </a:lnTo>
                <a:lnTo>
                  <a:pt x="188" y="4353"/>
                </a:lnTo>
                <a:lnTo>
                  <a:pt x="177" y="4369"/>
                </a:lnTo>
                <a:lnTo>
                  <a:pt x="165" y="4385"/>
                </a:lnTo>
                <a:lnTo>
                  <a:pt x="154" y="4402"/>
                </a:lnTo>
                <a:lnTo>
                  <a:pt x="144" y="4419"/>
                </a:lnTo>
                <a:lnTo>
                  <a:pt x="134" y="4435"/>
                </a:lnTo>
                <a:lnTo>
                  <a:pt x="123" y="4452"/>
                </a:lnTo>
                <a:lnTo>
                  <a:pt x="115" y="4470"/>
                </a:lnTo>
                <a:lnTo>
                  <a:pt x="104" y="4487"/>
                </a:lnTo>
                <a:lnTo>
                  <a:pt x="97" y="4505"/>
                </a:lnTo>
                <a:lnTo>
                  <a:pt x="88" y="4523"/>
                </a:lnTo>
                <a:lnTo>
                  <a:pt x="80" y="4541"/>
                </a:lnTo>
                <a:lnTo>
                  <a:pt x="71" y="4559"/>
                </a:lnTo>
                <a:lnTo>
                  <a:pt x="65" y="4578"/>
                </a:lnTo>
                <a:lnTo>
                  <a:pt x="57" y="4596"/>
                </a:lnTo>
                <a:lnTo>
                  <a:pt x="51" y="4615"/>
                </a:lnTo>
                <a:lnTo>
                  <a:pt x="45" y="4634"/>
                </a:lnTo>
                <a:lnTo>
                  <a:pt x="40" y="4652"/>
                </a:lnTo>
                <a:lnTo>
                  <a:pt x="33" y="4672"/>
                </a:lnTo>
                <a:lnTo>
                  <a:pt x="28" y="4691"/>
                </a:lnTo>
                <a:lnTo>
                  <a:pt x="24" y="4710"/>
                </a:lnTo>
                <a:lnTo>
                  <a:pt x="19" y="4731"/>
                </a:lnTo>
                <a:lnTo>
                  <a:pt x="15" y="4750"/>
                </a:lnTo>
                <a:lnTo>
                  <a:pt x="13" y="4769"/>
                </a:lnTo>
                <a:lnTo>
                  <a:pt x="9" y="4790"/>
                </a:lnTo>
                <a:lnTo>
                  <a:pt x="7" y="4809"/>
                </a:lnTo>
                <a:lnTo>
                  <a:pt x="5" y="4830"/>
                </a:lnTo>
                <a:lnTo>
                  <a:pt x="3" y="4849"/>
                </a:lnTo>
                <a:lnTo>
                  <a:pt x="1" y="4869"/>
                </a:lnTo>
                <a:lnTo>
                  <a:pt x="1" y="4890"/>
                </a:lnTo>
                <a:lnTo>
                  <a:pt x="0" y="4911"/>
                </a:lnTo>
                <a:lnTo>
                  <a:pt x="0" y="4930"/>
                </a:lnTo>
                <a:lnTo>
                  <a:pt x="1" y="4950"/>
                </a:lnTo>
                <a:lnTo>
                  <a:pt x="1" y="4971"/>
                </a:lnTo>
                <a:lnTo>
                  <a:pt x="3" y="4991"/>
                </a:lnTo>
                <a:lnTo>
                  <a:pt x="5" y="5012"/>
                </a:lnTo>
                <a:lnTo>
                  <a:pt x="7" y="5033"/>
                </a:lnTo>
                <a:lnTo>
                  <a:pt x="9" y="5053"/>
                </a:lnTo>
                <a:lnTo>
                  <a:pt x="13" y="5074"/>
                </a:lnTo>
                <a:lnTo>
                  <a:pt x="17" y="5094"/>
                </a:lnTo>
                <a:lnTo>
                  <a:pt x="21" y="5115"/>
                </a:lnTo>
                <a:lnTo>
                  <a:pt x="24" y="5135"/>
                </a:lnTo>
                <a:lnTo>
                  <a:pt x="29" y="5156"/>
                </a:lnTo>
                <a:lnTo>
                  <a:pt x="35" y="5176"/>
                </a:lnTo>
                <a:lnTo>
                  <a:pt x="41" y="5196"/>
                </a:lnTo>
                <a:lnTo>
                  <a:pt x="47" y="5215"/>
                </a:lnTo>
                <a:lnTo>
                  <a:pt x="54" y="5235"/>
                </a:lnTo>
                <a:lnTo>
                  <a:pt x="60" y="5255"/>
                </a:lnTo>
                <a:lnTo>
                  <a:pt x="68" y="5274"/>
                </a:lnTo>
                <a:lnTo>
                  <a:pt x="75" y="5292"/>
                </a:lnTo>
                <a:lnTo>
                  <a:pt x="83" y="5311"/>
                </a:lnTo>
                <a:lnTo>
                  <a:pt x="92" y="5329"/>
                </a:lnTo>
                <a:lnTo>
                  <a:pt x="101" y="5347"/>
                </a:lnTo>
                <a:lnTo>
                  <a:pt x="109" y="5365"/>
                </a:lnTo>
                <a:lnTo>
                  <a:pt x="120" y="5383"/>
                </a:lnTo>
                <a:lnTo>
                  <a:pt x="130" y="5401"/>
                </a:lnTo>
                <a:lnTo>
                  <a:pt x="140" y="5418"/>
                </a:lnTo>
                <a:lnTo>
                  <a:pt x="150" y="5435"/>
                </a:lnTo>
                <a:lnTo>
                  <a:pt x="162" y="5451"/>
                </a:lnTo>
                <a:lnTo>
                  <a:pt x="172" y="5468"/>
                </a:lnTo>
                <a:lnTo>
                  <a:pt x="183" y="5485"/>
                </a:lnTo>
                <a:lnTo>
                  <a:pt x="207" y="5515"/>
                </a:lnTo>
                <a:lnTo>
                  <a:pt x="233" y="5546"/>
                </a:lnTo>
                <a:lnTo>
                  <a:pt x="259" y="5576"/>
                </a:lnTo>
                <a:lnTo>
                  <a:pt x="287" y="5604"/>
                </a:lnTo>
                <a:lnTo>
                  <a:pt x="317" y="5631"/>
                </a:lnTo>
                <a:lnTo>
                  <a:pt x="346" y="5657"/>
                </a:lnTo>
                <a:lnTo>
                  <a:pt x="362" y="5668"/>
                </a:lnTo>
                <a:lnTo>
                  <a:pt x="378" y="5681"/>
                </a:lnTo>
                <a:lnTo>
                  <a:pt x="393" y="5693"/>
                </a:lnTo>
                <a:lnTo>
                  <a:pt x="409" y="5703"/>
                </a:lnTo>
                <a:lnTo>
                  <a:pt x="426" y="5714"/>
                </a:lnTo>
                <a:lnTo>
                  <a:pt x="443" y="5725"/>
                </a:lnTo>
                <a:lnTo>
                  <a:pt x="459" y="5735"/>
                </a:lnTo>
                <a:lnTo>
                  <a:pt x="476" y="5745"/>
                </a:lnTo>
                <a:lnTo>
                  <a:pt x="493" y="5756"/>
                </a:lnTo>
                <a:lnTo>
                  <a:pt x="511" y="5765"/>
                </a:lnTo>
                <a:lnTo>
                  <a:pt x="529" y="5774"/>
                </a:lnTo>
                <a:lnTo>
                  <a:pt x="547" y="5781"/>
                </a:lnTo>
                <a:lnTo>
                  <a:pt x="565" y="5790"/>
                </a:lnTo>
                <a:lnTo>
                  <a:pt x="582" y="5798"/>
                </a:lnTo>
                <a:lnTo>
                  <a:pt x="601" y="5806"/>
                </a:lnTo>
                <a:lnTo>
                  <a:pt x="619" y="5812"/>
                </a:lnTo>
                <a:lnTo>
                  <a:pt x="638" y="5818"/>
                </a:lnTo>
                <a:lnTo>
                  <a:pt x="657" y="5825"/>
                </a:lnTo>
                <a:lnTo>
                  <a:pt x="676" y="5831"/>
                </a:lnTo>
                <a:lnTo>
                  <a:pt x="695" y="5836"/>
                </a:lnTo>
                <a:lnTo>
                  <a:pt x="716" y="5842"/>
                </a:lnTo>
                <a:lnTo>
                  <a:pt x="735" y="5845"/>
                </a:lnTo>
                <a:lnTo>
                  <a:pt x="754" y="5851"/>
                </a:lnTo>
                <a:lnTo>
                  <a:pt x="774" y="5853"/>
                </a:lnTo>
                <a:lnTo>
                  <a:pt x="795" y="5857"/>
                </a:lnTo>
                <a:lnTo>
                  <a:pt x="815" y="5860"/>
                </a:lnTo>
                <a:lnTo>
                  <a:pt x="835" y="5862"/>
                </a:lnTo>
                <a:lnTo>
                  <a:pt x="856" y="5865"/>
                </a:lnTo>
                <a:lnTo>
                  <a:pt x="876" y="5866"/>
                </a:lnTo>
                <a:lnTo>
                  <a:pt x="896" y="5867"/>
                </a:lnTo>
                <a:lnTo>
                  <a:pt x="917" y="5867"/>
                </a:lnTo>
                <a:lnTo>
                  <a:pt x="937" y="5869"/>
                </a:lnTo>
                <a:lnTo>
                  <a:pt x="959" y="5867"/>
                </a:lnTo>
                <a:lnTo>
                  <a:pt x="979" y="5867"/>
                </a:lnTo>
                <a:lnTo>
                  <a:pt x="999" y="5866"/>
                </a:lnTo>
                <a:lnTo>
                  <a:pt x="1020" y="5865"/>
                </a:lnTo>
                <a:lnTo>
                  <a:pt x="1040" y="5862"/>
                </a:lnTo>
                <a:lnTo>
                  <a:pt x="1060" y="5860"/>
                </a:lnTo>
                <a:lnTo>
                  <a:pt x="1081" y="5857"/>
                </a:lnTo>
                <a:lnTo>
                  <a:pt x="1101" y="5853"/>
                </a:lnTo>
                <a:lnTo>
                  <a:pt x="1120" y="5851"/>
                </a:lnTo>
                <a:lnTo>
                  <a:pt x="1140" y="5845"/>
                </a:lnTo>
                <a:lnTo>
                  <a:pt x="1159" y="5842"/>
                </a:lnTo>
                <a:lnTo>
                  <a:pt x="1179" y="5836"/>
                </a:lnTo>
                <a:lnTo>
                  <a:pt x="1199" y="5831"/>
                </a:lnTo>
                <a:lnTo>
                  <a:pt x="1218" y="5825"/>
                </a:lnTo>
                <a:lnTo>
                  <a:pt x="1237" y="5818"/>
                </a:lnTo>
                <a:lnTo>
                  <a:pt x="1255" y="5812"/>
                </a:lnTo>
                <a:lnTo>
                  <a:pt x="1274" y="5806"/>
                </a:lnTo>
                <a:lnTo>
                  <a:pt x="1292" y="5798"/>
                </a:lnTo>
                <a:lnTo>
                  <a:pt x="1311" y="5790"/>
                </a:lnTo>
                <a:lnTo>
                  <a:pt x="1328" y="5781"/>
                </a:lnTo>
                <a:lnTo>
                  <a:pt x="1346" y="5774"/>
                </a:lnTo>
                <a:lnTo>
                  <a:pt x="1364" y="5765"/>
                </a:lnTo>
                <a:lnTo>
                  <a:pt x="1382" y="5756"/>
                </a:lnTo>
                <a:lnTo>
                  <a:pt x="1398" y="5745"/>
                </a:lnTo>
                <a:lnTo>
                  <a:pt x="1416" y="5735"/>
                </a:lnTo>
                <a:lnTo>
                  <a:pt x="1433" y="5725"/>
                </a:lnTo>
                <a:lnTo>
                  <a:pt x="1449" y="5714"/>
                </a:lnTo>
                <a:lnTo>
                  <a:pt x="1466" y="5703"/>
                </a:lnTo>
                <a:lnTo>
                  <a:pt x="1481" y="5693"/>
                </a:lnTo>
                <a:lnTo>
                  <a:pt x="1498" y="5681"/>
                </a:lnTo>
                <a:lnTo>
                  <a:pt x="1513" y="5668"/>
                </a:lnTo>
                <a:lnTo>
                  <a:pt x="1528" y="5657"/>
                </a:lnTo>
                <a:lnTo>
                  <a:pt x="1559" y="5631"/>
                </a:lnTo>
                <a:lnTo>
                  <a:pt x="1588" y="5604"/>
                </a:lnTo>
                <a:lnTo>
                  <a:pt x="1614" y="5576"/>
                </a:lnTo>
                <a:lnTo>
                  <a:pt x="1641" y="5546"/>
                </a:lnTo>
                <a:lnTo>
                  <a:pt x="1667" y="5515"/>
                </a:lnTo>
                <a:lnTo>
                  <a:pt x="1691" y="5485"/>
                </a:lnTo>
                <a:lnTo>
                  <a:pt x="1702" y="5468"/>
                </a:lnTo>
                <a:lnTo>
                  <a:pt x="1714" y="5451"/>
                </a:lnTo>
                <a:lnTo>
                  <a:pt x="1725" y="5435"/>
                </a:lnTo>
                <a:lnTo>
                  <a:pt x="1735" y="5418"/>
                </a:lnTo>
                <a:lnTo>
                  <a:pt x="1745" y="5401"/>
                </a:lnTo>
                <a:lnTo>
                  <a:pt x="1756" y="5383"/>
                </a:lnTo>
                <a:lnTo>
                  <a:pt x="1764" y="5365"/>
                </a:lnTo>
                <a:lnTo>
                  <a:pt x="1775" y="5347"/>
                </a:lnTo>
                <a:lnTo>
                  <a:pt x="1784" y="5329"/>
                </a:lnTo>
                <a:lnTo>
                  <a:pt x="1791" y="5311"/>
                </a:lnTo>
                <a:lnTo>
                  <a:pt x="1800" y="5292"/>
                </a:lnTo>
                <a:lnTo>
                  <a:pt x="1808" y="5274"/>
                </a:lnTo>
                <a:lnTo>
                  <a:pt x="1814" y="5255"/>
                </a:lnTo>
                <a:lnTo>
                  <a:pt x="1822" y="5235"/>
                </a:lnTo>
                <a:lnTo>
                  <a:pt x="1828" y="5215"/>
                </a:lnTo>
                <a:lnTo>
                  <a:pt x="1834" y="5196"/>
                </a:lnTo>
                <a:lnTo>
                  <a:pt x="1839" y="5176"/>
                </a:lnTo>
                <a:lnTo>
                  <a:pt x="1846" y="5156"/>
                </a:lnTo>
                <a:lnTo>
                  <a:pt x="1850" y="5135"/>
                </a:lnTo>
                <a:lnTo>
                  <a:pt x="1855" y="5115"/>
                </a:lnTo>
                <a:lnTo>
                  <a:pt x="1859" y="5094"/>
                </a:lnTo>
                <a:lnTo>
                  <a:pt x="1862" y="5074"/>
                </a:lnTo>
                <a:lnTo>
                  <a:pt x="1865" y="5053"/>
                </a:lnTo>
                <a:lnTo>
                  <a:pt x="1867" y="5033"/>
                </a:lnTo>
                <a:lnTo>
                  <a:pt x="1870" y="5012"/>
                </a:lnTo>
                <a:lnTo>
                  <a:pt x="1871" y="4991"/>
                </a:lnTo>
                <a:lnTo>
                  <a:pt x="1873" y="4971"/>
                </a:lnTo>
                <a:lnTo>
                  <a:pt x="1874" y="4950"/>
                </a:lnTo>
                <a:lnTo>
                  <a:pt x="1874" y="4930"/>
                </a:lnTo>
                <a:lnTo>
                  <a:pt x="1874" y="4911"/>
                </a:lnTo>
                <a:lnTo>
                  <a:pt x="1874" y="4890"/>
                </a:lnTo>
                <a:lnTo>
                  <a:pt x="1873" y="4869"/>
                </a:lnTo>
                <a:lnTo>
                  <a:pt x="1871" y="4849"/>
                </a:lnTo>
                <a:lnTo>
                  <a:pt x="1870" y="4830"/>
                </a:lnTo>
                <a:lnTo>
                  <a:pt x="1867" y="4809"/>
                </a:lnTo>
                <a:lnTo>
                  <a:pt x="1865" y="4790"/>
                </a:lnTo>
                <a:lnTo>
                  <a:pt x="1862" y="4769"/>
                </a:lnTo>
                <a:lnTo>
                  <a:pt x="1859" y="4750"/>
                </a:lnTo>
                <a:lnTo>
                  <a:pt x="1855" y="4731"/>
                </a:lnTo>
                <a:lnTo>
                  <a:pt x="1851" y="4710"/>
                </a:lnTo>
                <a:lnTo>
                  <a:pt x="1846" y="4691"/>
                </a:lnTo>
                <a:lnTo>
                  <a:pt x="1841" y="4672"/>
                </a:lnTo>
                <a:lnTo>
                  <a:pt x="1836" y="4652"/>
                </a:lnTo>
                <a:lnTo>
                  <a:pt x="1831" y="4634"/>
                </a:lnTo>
                <a:lnTo>
                  <a:pt x="1824" y="4615"/>
                </a:lnTo>
                <a:lnTo>
                  <a:pt x="1818" y="4596"/>
                </a:lnTo>
                <a:lnTo>
                  <a:pt x="1810" y="4578"/>
                </a:lnTo>
                <a:lnTo>
                  <a:pt x="1803" y="4559"/>
                </a:lnTo>
                <a:lnTo>
                  <a:pt x="1795" y="4541"/>
                </a:lnTo>
                <a:lnTo>
                  <a:pt x="1787" y="4523"/>
                </a:lnTo>
                <a:lnTo>
                  <a:pt x="1778" y="4505"/>
                </a:lnTo>
                <a:lnTo>
                  <a:pt x="1770" y="4487"/>
                </a:lnTo>
                <a:lnTo>
                  <a:pt x="1761" y="4470"/>
                </a:lnTo>
                <a:lnTo>
                  <a:pt x="1751" y="4452"/>
                </a:lnTo>
                <a:lnTo>
                  <a:pt x="1742" y="4435"/>
                </a:lnTo>
                <a:lnTo>
                  <a:pt x="1731" y="4419"/>
                </a:lnTo>
                <a:lnTo>
                  <a:pt x="1720" y="4402"/>
                </a:lnTo>
                <a:lnTo>
                  <a:pt x="1710" y="4385"/>
                </a:lnTo>
                <a:lnTo>
                  <a:pt x="1698" y="4369"/>
                </a:lnTo>
                <a:lnTo>
                  <a:pt x="1687" y="4353"/>
                </a:lnTo>
                <a:lnTo>
                  <a:pt x="1674" y="4336"/>
                </a:lnTo>
                <a:lnTo>
                  <a:pt x="1662" y="4321"/>
                </a:lnTo>
                <a:lnTo>
                  <a:pt x="1649" y="4306"/>
                </a:lnTo>
                <a:lnTo>
                  <a:pt x="1636" y="4292"/>
                </a:lnTo>
                <a:lnTo>
                  <a:pt x="1623" y="4276"/>
                </a:lnTo>
                <a:lnTo>
                  <a:pt x="1609" y="4262"/>
                </a:lnTo>
                <a:lnTo>
                  <a:pt x="1581" y="4234"/>
                </a:lnTo>
                <a:lnTo>
                  <a:pt x="1552" y="4207"/>
                </a:lnTo>
                <a:lnTo>
                  <a:pt x="1520" y="4181"/>
                </a:lnTo>
                <a:lnTo>
                  <a:pt x="1489" y="4157"/>
                </a:lnTo>
                <a:lnTo>
                  <a:pt x="1472" y="4145"/>
                </a:lnTo>
                <a:lnTo>
                  <a:pt x="1456" y="4134"/>
                </a:lnTo>
                <a:lnTo>
                  <a:pt x="1439" y="4122"/>
                </a:lnTo>
                <a:lnTo>
                  <a:pt x="1421" y="4112"/>
                </a:lnTo>
                <a:lnTo>
                  <a:pt x="1405" y="4101"/>
                </a:lnTo>
                <a:lnTo>
                  <a:pt x="1386" y="4091"/>
                </a:lnTo>
                <a:lnTo>
                  <a:pt x="1368" y="4081"/>
                </a:lnTo>
                <a:lnTo>
                  <a:pt x="1350" y="4072"/>
                </a:lnTo>
                <a:lnTo>
                  <a:pt x="1331" y="4063"/>
                </a:lnTo>
                <a:lnTo>
                  <a:pt x="1312" y="4054"/>
                </a:lnTo>
                <a:lnTo>
                  <a:pt x="1312" y="3520"/>
                </a:lnTo>
                <a:lnTo>
                  <a:pt x="1312" y="2987"/>
                </a:lnTo>
                <a:lnTo>
                  <a:pt x="1312" y="2452"/>
                </a:lnTo>
                <a:lnTo>
                  <a:pt x="1312" y="1918"/>
                </a:lnTo>
                <a:lnTo>
                  <a:pt x="1312" y="1651"/>
                </a:lnTo>
                <a:lnTo>
                  <a:pt x="1312" y="1384"/>
                </a:lnTo>
                <a:lnTo>
                  <a:pt x="1312" y="1117"/>
                </a:lnTo>
                <a:lnTo>
                  <a:pt x="1312" y="851"/>
                </a:lnTo>
                <a:lnTo>
                  <a:pt x="1312" y="784"/>
                </a:lnTo>
                <a:lnTo>
                  <a:pt x="1312" y="717"/>
                </a:lnTo>
                <a:lnTo>
                  <a:pt x="1312" y="651"/>
                </a:lnTo>
                <a:lnTo>
                  <a:pt x="1312" y="584"/>
                </a:lnTo>
                <a:lnTo>
                  <a:pt x="1312" y="580"/>
                </a:lnTo>
                <a:lnTo>
                  <a:pt x="1312" y="575"/>
                </a:lnTo>
                <a:lnTo>
                  <a:pt x="1312" y="569"/>
                </a:lnTo>
                <a:lnTo>
                  <a:pt x="1312" y="562"/>
                </a:lnTo>
                <a:lnTo>
                  <a:pt x="1312" y="554"/>
                </a:lnTo>
                <a:lnTo>
                  <a:pt x="1312" y="547"/>
                </a:lnTo>
                <a:lnTo>
                  <a:pt x="1312" y="539"/>
                </a:lnTo>
                <a:lnTo>
                  <a:pt x="1312" y="530"/>
                </a:lnTo>
                <a:lnTo>
                  <a:pt x="1312" y="521"/>
                </a:lnTo>
                <a:lnTo>
                  <a:pt x="1312" y="512"/>
                </a:lnTo>
                <a:lnTo>
                  <a:pt x="1312" y="491"/>
                </a:lnTo>
                <a:lnTo>
                  <a:pt x="1312" y="471"/>
                </a:lnTo>
                <a:lnTo>
                  <a:pt x="1312" y="449"/>
                </a:lnTo>
                <a:lnTo>
                  <a:pt x="1312" y="429"/>
                </a:lnTo>
                <a:lnTo>
                  <a:pt x="1312" y="408"/>
                </a:lnTo>
                <a:lnTo>
                  <a:pt x="1311" y="387"/>
                </a:lnTo>
                <a:lnTo>
                  <a:pt x="1311" y="378"/>
                </a:lnTo>
                <a:lnTo>
                  <a:pt x="1311" y="368"/>
                </a:lnTo>
                <a:lnTo>
                  <a:pt x="1311" y="360"/>
                </a:lnTo>
                <a:lnTo>
                  <a:pt x="1309" y="351"/>
                </a:lnTo>
                <a:lnTo>
                  <a:pt x="1309" y="344"/>
                </a:lnTo>
                <a:lnTo>
                  <a:pt x="1309" y="337"/>
                </a:lnTo>
                <a:lnTo>
                  <a:pt x="1308" y="331"/>
                </a:lnTo>
                <a:lnTo>
                  <a:pt x="1308" y="325"/>
                </a:lnTo>
                <a:lnTo>
                  <a:pt x="1308" y="319"/>
                </a:lnTo>
                <a:lnTo>
                  <a:pt x="1307" y="316"/>
                </a:lnTo>
                <a:lnTo>
                  <a:pt x="1304" y="298"/>
                </a:lnTo>
                <a:lnTo>
                  <a:pt x="1299" y="282"/>
                </a:lnTo>
                <a:lnTo>
                  <a:pt x="1295" y="265"/>
                </a:lnTo>
                <a:lnTo>
                  <a:pt x="1290" y="249"/>
                </a:lnTo>
                <a:lnTo>
                  <a:pt x="1284" y="233"/>
                </a:lnTo>
                <a:lnTo>
                  <a:pt x="1278" y="218"/>
                </a:lnTo>
                <a:lnTo>
                  <a:pt x="1270" y="204"/>
                </a:lnTo>
                <a:lnTo>
                  <a:pt x="1262" y="188"/>
                </a:lnTo>
                <a:lnTo>
                  <a:pt x="1253" y="176"/>
                </a:lnTo>
                <a:lnTo>
                  <a:pt x="1245" y="161"/>
                </a:lnTo>
                <a:lnTo>
                  <a:pt x="1234" y="149"/>
                </a:lnTo>
                <a:lnTo>
                  <a:pt x="1226" y="136"/>
                </a:lnTo>
                <a:lnTo>
                  <a:pt x="1214" y="123"/>
                </a:lnTo>
                <a:lnTo>
                  <a:pt x="1203" y="111"/>
                </a:lnTo>
                <a:lnTo>
                  <a:pt x="1191" y="100"/>
                </a:lnTo>
                <a:lnTo>
                  <a:pt x="1180" y="89"/>
                </a:lnTo>
                <a:lnTo>
                  <a:pt x="1167" y="79"/>
                </a:lnTo>
                <a:lnTo>
                  <a:pt x="1154" y="69"/>
                </a:lnTo>
                <a:lnTo>
                  <a:pt x="1140" y="60"/>
                </a:lnTo>
                <a:lnTo>
                  <a:pt x="1126" y="51"/>
                </a:lnTo>
                <a:lnTo>
                  <a:pt x="1112" y="43"/>
                </a:lnTo>
                <a:lnTo>
                  <a:pt x="1098" y="36"/>
                </a:lnTo>
                <a:lnTo>
                  <a:pt x="1083" y="29"/>
                </a:lnTo>
                <a:lnTo>
                  <a:pt x="1068" y="24"/>
                </a:lnTo>
                <a:lnTo>
                  <a:pt x="1053" y="18"/>
                </a:lnTo>
                <a:lnTo>
                  <a:pt x="1036" y="14"/>
                </a:lnTo>
                <a:lnTo>
                  <a:pt x="1021" y="9"/>
                </a:lnTo>
                <a:lnTo>
                  <a:pt x="1004" y="6"/>
                </a:lnTo>
                <a:lnTo>
                  <a:pt x="988" y="3"/>
                </a:lnTo>
                <a:lnTo>
                  <a:pt x="971" y="1"/>
                </a:lnTo>
                <a:lnTo>
                  <a:pt x="955" y="0"/>
                </a:lnTo>
                <a:lnTo>
                  <a:pt x="937" y="0"/>
                </a:lnTo>
                <a:lnTo>
                  <a:pt x="920" y="0"/>
                </a:lnTo>
                <a:lnTo>
                  <a:pt x="904" y="1"/>
                </a:lnTo>
                <a:lnTo>
                  <a:pt x="887" y="3"/>
                </a:lnTo>
                <a:lnTo>
                  <a:pt x="871" y="6"/>
                </a:lnTo>
                <a:lnTo>
                  <a:pt x="854" y="9"/>
                </a:lnTo>
                <a:lnTo>
                  <a:pt x="838" y="14"/>
                </a:lnTo>
                <a:lnTo>
                  <a:pt x="823" y="18"/>
                </a:lnTo>
                <a:lnTo>
                  <a:pt x="807" y="24"/>
                </a:lnTo>
                <a:lnTo>
                  <a:pt x="792" y="29"/>
                </a:lnTo>
                <a:lnTo>
                  <a:pt x="777" y="37"/>
                </a:lnTo>
                <a:lnTo>
                  <a:pt x="763" y="43"/>
                </a:lnTo>
                <a:lnTo>
                  <a:pt x="748" y="51"/>
                </a:lnTo>
                <a:lnTo>
                  <a:pt x="735" y="60"/>
                </a:lnTo>
                <a:lnTo>
                  <a:pt x="721" y="69"/>
                </a:lnTo>
                <a:lnTo>
                  <a:pt x="708" y="79"/>
                </a:lnTo>
                <a:lnTo>
                  <a:pt x="695" y="89"/>
                </a:lnTo>
                <a:lnTo>
                  <a:pt x="683" y="100"/>
                </a:lnTo>
                <a:lnTo>
                  <a:pt x="671" y="111"/>
                </a:lnTo>
                <a:lnTo>
                  <a:pt x="660" y="123"/>
                </a:lnTo>
                <a:lnTo>
                  <a:pt x="650" y="136"/>
                </a:lnTo>
                <a:lnTo>
                  <a:pt x="640" y="149"/>
                </a:lnTo>
                <a:lnTo>
                  <a:pt x="631" y="161"/>
                </a:lnTo>
                <a:lnTo>
                  <a:pt x="620" y="176"/>
                </a:lnTo>
                <a:lnTo>
                  <a:pt x="613" y="190"/>
                </a:lnTo>
                <a:lnTo>
                  <a:pt x="605" y="204"/>
                </a:lnTo>
                <a:lnTo>
                  <a:pt x="598" y="219"/>
                </a:lnTo>
                <a:lnTo>
                  <a:pt x="591" y="235"/>
                </a:lnTo>
                <a:lnTo>
                  <a:pt x="585" y="250"/>
                </a:lnTo>
                <a:lnTo>
                  <a:pt x="580" y="265"/>
                </a:lnTo>
                <a:lnTo>
                  <a:pt x="575" y="282"/>
                </a:lnTo>
                <a:lnTo>
                  <a:pt x="571" y="299"/>
                </a:lnTo>
                <a:lnTo>
                  <a:pt x="568" y="316"/>
                </a:lnTo>
                <a:lnTo>
                  <a:pt x="567" y="319"/>
                </a:lnTo>
                <a:lnTo>
                  <a:pt x="567" y="325"/>
                </a:lnTo>
                <a:lnTo>
                  <a:pt x="566" y="331"/>
                </a:lnTo>
                <a:lnTo>
                  <a:pt x="566" y="337"/>
                </a:lnTo>
                <a:lnTo>
                  <a:pt x="566" y="345"/>
                </a:lnTo>
                <a:lnTo>
                  <a:pt x="565" y="353"/>
                </a:lnTo>
                <a:lnTo>
                  <a:pt x="565" y="360"/>
                </a:lnTo>
                <a:lnTo>
                  <a:pt x="565" y="369"/>
                </a:lnTo>
                <a:lnTo>
                  <a:pt x="563" y="378"/>
                </a:lnTo>
                <a:lnTo>
                  <a:pt x="563" y="387"/>
                </a:lnTo>
                <a:lnTo>
                  <a:pt x="563" y="408"/>
                </a:lnTo>
                <a:lnTo>
                  <a:pt x="563" y="429"/>
                </a:lnTo>
                <a:lnTo>
                  <a:pt x="563" y="450"/>
                </a:lnTo>
                <a:lnTo>
                  <a:pt x="562" y="471"/>
                </a:lnTo>
                <a:lnTo>
                  <a:pt x="562" y="493"/>
                </a:lnTo>
                <a:lnTo>
                  <a:pt x="562" y="512"/>
                </a:lnTo>
                <a:lnTo>
                  <a:pt x="562" y="522"/>
                </a:lnTo>
                <a:lnTo>
                  <a:pt x="562" y="531"/>
                </a:lnTo>
                <a:lnTo>
                  <a:pt x="562" y="540"/>
                </a:lnTo>
                <a:lnTo>
                  <a:pt x="562" y="548"/>
                </a:lnTo>
                <a:lnTo>
                  <a:pt x="562" y="556"/>
                </a:lnTo>
                <a:lnTo>
                  <a:pt x="562" y="563"/>
                </a:lnTo>
                <a:lnTo>
                  <a:pt x="563" y="570"/>
                </a:lnTo>
                <a:lnTo>
                  <a:pt x="563" y="575"/>
                </a:lnTo>
                <a:lnTo>
                  <a:pt x="563" y="580"/>
                </a:lnTo>
                <a:lnTo>
                  <a:pt x="563" y="584"/>
                </a:lnTo>
                <a:lnTo>
                  <a:pt x="563" y="651"/>
                </a:lnTo>
                <a:lnTo>
                  <a:pt x="563" y="717"/>
                </a:lnTo>
                <a:lnTo>
                  <a:pt x="563" y="784"/>
                </a:lnTo>
                <a:lnTo>
                  <a:pt x="563" y="851"/>
                </a:lnTo>
                <a:lnTo>
                  <a:pt x="563" y="1118"/>
                </a:lnTo>
                <a:lnTo>
                  <a:pt x="563" y="1385"/>
                </a:lnTo>
                <a:lnTo>
                  <a:pt x="563" y="1652"/>
                </a:lnTo>
                <a:lnTo>
                  <a:pt x="563" y="1918"/>
                </a:lnTo>
                <a:lnTo>
                  <a:pt x="563" y="2452"/>
                </a:lnTo>
                <a:lnTo>
                  <a:pt x="563" y="2987"/>
                </a:lnTo>
                <a:lnTo>
                  <a:pt x="563" y="3520"/>
                </a:lnTo>
                <a:lnTo>
                  <a:pt x="563" y="4054"/>
                </a:lnTo>
              </a:path>
            </a:pathLst>
          </a:custGeom>
          <a:solidFill>
            <a:schemeClr val="accent1"/>
          </a:solidFill>
          <a:ln w="0">
            <a:noFill/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127000" prst="artDeco"/>
          </a:sp3d>
        </xdr:spPr>
        <xdr:txBody>
          <a:bodyPr anchor="ctr"/>
          <a:lstStyle/>
          <a:p>
            <a:endParaRPr lang="en-US"/>
          </a:p>
        </xdr:txBody>
      </xdr:sp>
      <xdr:sp macro="" textlink="">
        <xdr:nvSpPr>
          <xdr:cNvPr id="31" name="Rounded Rectangle 748"/>
          <xdr:cNvSpPr/>
        </xdr:nvSpPr>
        <xdr:spPr>
          <a:xfrm>
            <a:off x="9900840" y="2938391"/>
            <a:ext cx="172173" cy="2522538"/>
          </a:xfrm>
          <a:prstGeom prst="roundRect">
            <a:avLst>
              <a:gd name="adj" fmla="val 48342"/>
            </a:avLst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graphicFrame macro="">
        <xdr:nvGraphicFramePr>
          <xdr:cNvPr id="32" name="Chart 735"/>
          <xdr:cNvGraphicFramePr>
            <a:graphicFrameLocks/>
          </xdr:cNvGraphicFramePr>
        </xdr:nvGraphicFramePr>
        <xdr:xfrm>
          <a:off x="9078997" y="2881817"/>
          <a:ext cx="1309582" cy="259274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33" name="Oval 745"/>
          <xdr:cNvSpPr/>
        </xdr:nvSpPr>
        <xdr:spPr>
          <a:xfrm>
            <a:off x="9537364" y="5318144"/>
            <a:ext cx="927821" cy="980458"/>
          </a:xfrm>
          <a:prstGeom prst="ellipse">
            <a:avLst/>
          </a:prstGeom>
          <a:solidFill>
            <a:srgbClr val="FF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sp macro="" textlink="'Dashboard Calculations '!Z8">
        <xdr:nvSpPr>
          <xdr:cNvPr id="34" name="TextBox 746"/>
          <xdr:cNvSpPr txBox="1"/>
        </xdr:nvSpPr>
        <xdr:spPr>
          <a:xfrm>
            <a:off x="9508668" y="5594196"/>
            <a:ext cx="975647" cy="390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fld id="{15624250-F536-40E9-9AD3-79D8B8525A3D}" type="TxLink">
              <a:rPr lang="en-US" sz="3000" b="1" i="0" u="none" strike="noStrike" cap="none" spc="50">
                <a:ln w="11430"/>
                <a:solidFill>
                  <a:srgbClr val="000000"/>
                </a:soli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  <a:latin typeface="Arial"/>
                <a:cs typeface="Arial"/>
              </a:rPr>
              <a:pPr algn="ctr"/>
              <a:t>77%</a:t>
            </a:fld>
            <a:endParaRPr lang="en-US" sz="3000" b="1" cap="none" spc="50">
              <a:ln w="11430"/>
              <a:solidFill>
                <a:schemeClr val="tx1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Arial" pitchFamily="34" charset="0"/>
              <a:cs typeface="Arial" pitchFamily="34" charset="0"/>
            </a:endParaRPr>
          </a:p>
        </xdr:txBody>
      </xdr:sp>
      <xdr:sp macro="" textlink="'Dashboard Conf Page'!U9">
        <xdr:nvSpPr>
          <xdr:cNvPr id="35" name="TextBox 230"/>
          <xdr:cNvSpPr txBox="1"/>
        </xdr:nvSpPr>
        <xdr:spPr>
          <a:xfrm>
            <a:off x="10369534" y="2776568"/>
            <a:ext cx="2649552" cy="83767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53EF26BA-E577-4981-9770-E04DF25A579B}" type="TxLink">
              <a:rPr lang="en-US" sz="2400" b="1" i="0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pPr algn="ctr"/>
              <a:t>Daily Widget Outlook</a:t>
            </a:fld>
            <a:endParaRPr lang="en-US" sz="2400" b="1">
              <a:latin typeface="Arial" pitchFamily="34" charset="0"/>
              <a:cs typeface="Arial" pitchFamily="34" charset="0"/>
            </a:endParaRPr>
          </a:p>
        </xdr:txBody>
      </xdr:sp>
      <xdr:sp macro="" textlink="'Dashboard Calculations '!Y8">
        <xdr:nvSpPr>
          <xdr:cNvPr id="36" name="TextBox 249"/>
          <xdr:cNvSpPr txBox="1"/>
        </xdr:nvSpPr>
        <xdr:spPr>
          <a:xfrm>
            <a:off x="10465185" y="3623760"/>
            <a:ext cx="2649552" cy="11613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fld id="{E61AFF28-AFB2-456A-B585-6FD74EDC4308}" type="TxLink">
              <a:rPr lang="en-US" sz="6000" b="1" i="0" u="none" strike="noStrike" cap="none" spc="50">
                <a:ln w="11430"/>
                <a:solidFill>
                  <a:srgbClr val="000000"/>
                </a:soli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  <a:latin typeface="Arialri"/>
                <a:cs typeface="Arial" pitchFamily="34" charset="0"/>
              </a:rPr>
              <a:pPr algn="ctr"/>
              <a:t>76,9%</a:t>
            </a:fld>
            <a:endParaRPr lang="en-US" sz="6000" b="1" cap="none" spc="50">
              <a:ln w="11430"/>
              <a:solidFill>
                <a:schemeClr val="tx1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16</xdr:col>
      <xdr:colOff>217714</xdr:colOff>
      <xdr:row>21</xdr:row>
      <xdr:rowOff>190497</xdr:rowOff>
    </xdr:from>
    <xdr:to>
      <xdr:col>20</xdr:col>
      <xdr:colOff>285749</xdr:colOff>
      <xdr:row>30</xdr:row>
      <xdr:rowOff>122464</xdr:rowOff>
    </xdr:to>
    <xdr:sp macro="" textlink="'Dashboard Calculations '!Y10">
      <xdr:nvSpPr>
        <xdr:cNvPr id="37" name="TextBox 227"/>
        <xdr:cNvSpPr txBox="1"/>
      </xdr:nvSpPr>
      <xdr:spPr>
        <a:xfrm>
          <a:off x="10352314" y="4629147"/>
          <a:ext cx="2506435" cy="19512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fld id="{2F3C8E88-3E41-4436-90DC-5ED94653EE5A}" type="TxLink">
            <a:rPr lang="en-US" sz="13000" b="1" i="0" u="none" strike="noStrike" cap="none" spc="50">
              <a:ln w="11430"/>
              <a:solidFill>
                <a:schemeClr val="tx1">
                  <a:lumMod val="95000"/>
                  <a:lumOff val="5000"/>
                </a:schemeClr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Wingdings"/>
            </a:rPr>
            <a:pPr algn="ctr"/>
            <a:t>ñ</a:t>
          </a:fld>
          <a:endParaRPr lang="en-US" sz="13000" b="1" cap="none" spc="50">
            <a:ln w="11430"/>
            <a:solidFill>
              <a:schemeClr val="tx1">
                <a:lumMod val="95000"/>
                <a:lumOff val="5000"/>
              </a:schemeClr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6</xdr:col>
      <xdr:colOff>513882</xdr:colOff>
      <xdr:row>12</xdr:row>
      <xdr:rowOff>48107</xdr:rowOff>
    </xdr:from>
    <xdr:to>
      <xdr:col>13</xdr:col>
      <xdr:colOff>485978</xdr:colOff>
      <xdr:row>30</xdr:row>
      <xdr:rowOff>82340</xdr:rowOff>
    </xdr:to>
    <xdr:grpSp>
      <xdr:nvGrpSpPr>
        <xdr:cNvPr id="38" name="Group 238"/>
        <xdr:cNvGrpSpPr>
          <a:grpSpLocks/>
        </xdr:cNvGrpSpPr>
      </xdr:nvGrpSpPr>
      <xdr:grpSpPr bwMode="auto">
        <a:xfrm>
          <a:off x="4538195" y="2774638"/>
          <a:ext cx="4222627" cy="3772796"/>
          <a:chOff x="182630" y="2690897"/>
          <a:chExt cx="4256500" cy="3769529"/>
        </a:xfrm>
      </xdr:grpSpPr>
      <xdr:sp macro="" textlink="">
        <xdr:nvSpPr>
          <xdr:cNvPr id="39" name="Rounded Rectangle 236"/>
          <xdr:cNvSpPr/>
        </xdr:nvSpPr>
        <xdr:spPr>
          <a:xfrm>
            <a:off x="182630" y="2690897"/>
            <a:ext cx="4256500" cy="3769529"/>
          </a:xfrm>
          <a:prstGeom prst="roundRect">
            <a:avLst>
              <a:gd name="adj" fmla="val 10723"/>
            </a:avLst>
          </a:prstGeom>
          <a:gradFill flip="none" rotWithShape="1">
            <a:gsLst>
              <a:gs pos="0">
                <a:srgbClr val="FFFFFF"/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5400000" scaled="0"/>
            <a:tileRect/>
          </a:gra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grpSp>
        <xdr:nvGrpSpPr>
          <xdr:cNvPr id="40" name="Group 427"/>
          <xdr:cNvGrpSpPr>
            <a:grpSpLocks/>
          </xdr:cNvGrpSpPr>
        </xdr:nvGrpSpPr>
        <xdr:grpSpPr bwMode="auto">
          <a:xfrm>
            <a:off x="443139" y="3753976"/>
            <a:ext cx="3680279" cy="1795402"/>
            <a:chOff x="193063" y="1155645"/>
            <a:chExt cx="3658893" cy="1807321"/>
          </a:xfrm>
        </xdr:grpSpPr>
        <xdr:sp macro="" textlink="">
          <xdr:nvSpPr>
            <xdr:cNvPr id="53" name="Freeform 362"/>
            <xdr:cNvSpPr>
              <a:spLocks/>
            </xdr:cNvSpPr>
          </xdr:nvSpPr>
          <xdr:spPr bwMode="auto">
            <a:xfrm>
              <a:off x="1495146" y="1155645"/>
              <a:ext cx="1054728" cy="663196"/>
            </a:xfrm>
            <a:custGeom>
              <a:avLst/>
              <a:gdLst>
                <a:gd name="T0" fmla="*/ 2147483647 w 2344"/>
                <a:gd name="T1" fmla="*/ 2147483647 h 1470"/>
                <a:gd name="T2" fmla="*/ 2147483647 w 2344"/>
                <a:gd name="T3" fmla="*/ 2147483647 h 1470"/>
                <a:gd name="T4" fmla="*/ 2147483647 w 2344"/>
                <a:gd name="T5" fmla="*/ 2147483647 h 1470"/>
                <a:gd name="T6" fmla="*/ 2147483647 w 2344"/>
                <a:gd name="T7" fmla="*/ 2147483647 h 1470"/>
                <a:gd name="T8" fmla="*/ 2147483647 w 2344"/>
                <a:gd name="T9" fmla="*/ 2147483647 h 1470"/>
                <a:gd name="T10" fmla="*/ 2147483647 w 2344"/>
                <a:gd name="T11" fmla="*/ 2147483647 h 1470"/>
                <a:gd name="T12" fmla="*/ 2147483647 w 2344"/>
                <a:gd name="T13" fmla="*/ 2147483647 h 1470"/>
                <a:gd name="T14" fmla="*/ 2147483647 w 2344"/>
                <a:gd name="T15" fmla="*/ 2147483647 h 1470"/>
                <a:gd name="T16" fmla="*/ 2147483647 w 2344"/>
                <a:gd name="T17" fmla="*/ 2147483647 h 1470"/>
                <a:gd name="T18" fmla="*/ 2147483647 w 2344"/>
                <a:gd name="T19" fmla="*/ 2147483647 h 1470"/>
                <a:gd name="T20" fmla="*/ 2147483647 w 2344"/>
                <a:gd name="T21" fmla="*/ 2147483647 h 1470"/>
                <a:gd name="T22" fmla="*/ 2147483647 w 2344"/>
                <a:gd name="T23" fmla="*/ 2147483647 h 1470"/>
                <a:gd name="T24" fmla="*/ 2147483647 w 2344"/>
                <a:gd name="T25" fmla="*/ 2147483647 h 1470"/>
                <a:gd name="T26" fmla="*/ 2147483647 w 2344"/>
                <a:gd name="T27" fmla="*/ 2147483647 h 1470"/>
                <a:gd name="T28" fmla="*/ 2147483647 w 2344"/>
                <a:gd name="T29" fmla="*/ 2147483647 h 1470"/>
                <a:gd name="T30" fmla="*/ 2147483647 w 2344"/>
                <a:gd name="T31" fmla="*/ 2147483647 h 1470"/>
                <a:gd name="T32" fmla="*/ 2147483647 w 2344"/>
                <a:gd name="T33" fmla="*/ 2147483647 h 1470"/>
                <a:gd name="T34" fmla="*/ 2147483647 w 2344"/>
                <a:gd name="T35" fmla="*/ 0 h 1470"/>
                <a:gd name="T36" fmla="*/ 2147483647 w 2344"/>
                <a:gd name="T37" fmla="*/ 0 h 1470"/>
                <a:gd name="T38" fmla="*/ 2147483647 w 2344"/>
                <a:gd name="T39" fmla="*/ 2147483647 h 1470"/>
                <a:gd name="T40" fmla="*/ 2147483647 w 2344"/>
                <a:gd name="T41" fmla="*/ 2147483647 h 1470"/>
                <a:gd name="T42" fmla="*/ 2147483647 w 2344"/>
                <a:gd name="T43" fmla="*/ 2147483647 h 1470"/>
                <a:gd name="T44" fmla="*/ 2147483647 w 2344"/>
                <a:gd name="T45" fmla="*/ 2147483647 h 1470"/>
                <a:gd name="T46" fmla="*/ 2147483647 w 2344"/>
                <a:gd name="T47" fmla="*/ 2147483647 h 1470"/>
                <a:gd name="T48" fmla="*/ 2147483647 w 2344"/>
                <a:gd name="T49" fmla="*/ 2147483647 h 1470"/>
                <a:gd name="T50" fmla="*/ 2147483647 w 2344"/>
                <a:gd name="T51" fmla="*/ 2147483647 h 1470"/>
                <a:gd name="T52" fmla="*/ 2147483647 w 2344"/>
                <a:gd name="T53" fmla="*/ 2147483647 h 1470"/>
                <a:gd name="T54" fmla="*/ 2147483647 w 2344"/>
                <a:gd name="T55" fmla="*/ 2147483647 h 1470"/>
                <a:gd name="T56" fmla="*/ 2147483647 w 2344"/>
                <a:gd name="T57" fmla="*/ 2147483647 h 1470"/>
                <a:gd name="T58" fmla="*/ 2147483647 w 2344"/>
                <a:gd name="T59" fmla="*/ 2147483647 h 1470"/>
                <a:gd name="T60" fmla="*/ 2147483647 w 2344"/>
                <a:gd name="T61" fmla="*/ 2147483647 h 1470"/>
                <a:gd name="T62" fmla="*/ 2147483647 w 2344"/>
                <a:gd name="T63" fmla="*/ 2147483647 h 1470"/>
                <a:gd name="T64" fmla="*/ 2147483647 w 2344"/>
                <a:gd name="T65" fmla="*/ 2147483647 h 1470"/>
                <a:gd name="T66" fmla="*/ 2147483647 w 2344"/>
                <a:gd name="T67" fmla="*/ 2147483647 h 1470"/>
                <a:gd name="T68" fmla="*/ 2147483647 w 2344"/>
                <a:gd name="T69" fmla="*/ 2147483647 h 1470"/>
                <a:gd name="T70" fmla="*/ 2147483647 w 2344"/>
                <a:gd name="T71" fmla="*/ 2147483647 h 1470"/>
                <a:gd name="T72" fmla="*/ 2147483647 w 2344"/>
                <a:gd name="T73" fmla="*/ 2147483647 h 1470"/>
                <a:gd name="T74" fmla="*/ 2147483647 w 2344"/>
                <a:gd name="T75" fmla="*/ 2147483647 h 1470"/>
                <a:gd name="T76" fmla="*/ 2147483647 w 2344"/>
                <a:gd name="T77" fmla="*/ 2147483647 h 1470"/>
                <a:gd name="T78" fmla="*/ 2147483647 w 2344"/>
                <a:gd name="T79" fmla="*/ 2147483647 h 1470"/>
                <a:gd name="T80" fmla="*/ 2147483647 w 2344"/>
                <a:gd name="T81" fmla="*/ 2147483647 h 1470"/>
                <a:gd name="T82" fmla="*/ 2147483647 w 2344"/>
                <a:gd name="T83" fmla="*/ 2147483647 h 1470"/>
                <a:gd name="T84" fmla="*/ 2147483647 w 2344"/>
                <a:gd name="T85" fmla="*/ 2147483647 h 1470"/>
                <a:gd name="T86" fmla="*/ 2147483647 w 2344"/>
                <a:gd name="T87" fmla="*/ 2147483647 h 1470"/>
                <a:gd name="T88" fmla="*/ 2147483647 w 2344"/>
                <a:gd name="T89" fmla="*/ 2147483647 h 1470"/>
                <a:gd name="T90" fmla="*/ 2147483647 w 2344"/>
                <a:gd name="T91" fmla="*/ 2147483647 h 1470"/>
                <a:gd name="T92" fmla="*/ 2147483647 w 2344"/>
                <a:gd name="T93" fmla="*/ 2147483647 h 1470"/>
                <a:gd name="T94" fmla="*/ 2147483647 w 2344"/>
                <a:gd name="T95" fmla="*/ 2147483647 h 1470"/>
                <a:gd name="T96" fmla="*/ 2147483647 w 2344"/>
                <a:gd name="T97" fmla="*/ 2147483647 h 1470"/>
                <a:gd name="T98" fmla="*/ 2147483647 w 2344"/>
                <a:gd name="T99" fmla="*/ 2147483647 h 1470"/>
                <a:gd name="T100" fmla="*/ 2147483647 w 2344"/>
                <a:gd name="T101" fmla="*/ 2147483647 h 1470"/>
                <a:gd name="T102" fmla="*/ 2147483647 w 2344"/>
                <a:gd name="T103" fmla="*/ 2147483647 h 1470"/>
                <a:gd name="T104" fmla="*/ 2147483647 w 2344"/>
                <a:gd name="T105" fmla="*/ 2147483647 h 1470"/>
                <a:gd name="T106" fmla="*/ 2147483647 w 2344"/>
                <a:gd name="T107" fmla="*/ 2147483647 h 1470"/>
                <a:gd name="T108" fmla="*/ 2147483647 w 2344"/>
                <a:gd name="T109" fmla="*/ 2147483647 h 1470"/>
                <a:gd name="T110" fmla="*/ 2147483647 w 2344"/>
                <a:gd name="T111" fmla="*/ 2147483647 h 1470"/>
                <a:gd name="T112" fmla="*/ 2147483647 w 2344"/>
                <a:gd name="T113" fmla="*/ 2147483647 h 1470"/>
                <a:gd name="T114" fmla="*/ 2147483647 w 2344"/>
                <a:gd name="T115" fmla="*/ 2147483647 h 1470"/>
                <a:gd name="T116" fmla="*/ 2147483647 w 2344"/>
                <a:gd name="T117" fmla="*/ 2147483647 h 1470"/>
                <a:gd name="T118" fmla="*/ 2147483647 w 2344"/>
                <a:gd name="T119" fmla="*/ 2147483647 h 1470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4"/>
                <a:gd name="T181" fmla="*/ 0 h 1470"/>
                <a:gd name="T182" fmla="*/ 2344 w 2344"/>
                <a:gd name="T183" fmla="*/ 1470 h 1470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4" h="1470">
                  <a:moveTo>
                    <a:pt x="1953" y="1470"/>
                  </a:moveTo>
                  <a:lnTo>
                    <a:pt x="1986" y="1362"/>
                  </a:lnTo>
                  <a:lnTo>
                    <a:pt x="2018" y="1254"/>
                  </a:lnTo>
                  <a:lnTo>
                    <a:pt x="2051" y="1146"/>
                  </a:lnTo>
                  <a:lnTo>
                    <a:pt x="2083" y="1038"/>
                  </a:lnTo>
                  <a:lnTo>
                    <a:pt x="2116" y="929"/>
                  </a:lnTo>
                  <a:lnTo>
                    <a:pt x="2149" y="821"/>
                  </a:lnTo>
                  <a:lnTo>
                    <a:pt x="2181" y="713"/>
                  </a:lnTo>
                  <a:lnTo>
                    <a:pt x="2214" y="605"/>
                  </a:lnTo>
                  <a:lnTo>
                    <a:pt x="2246" y="497"/>
                  </a:lnTo>
                  <a:lnTo>
                    <a:pt x="2279" y="389"/>
                  </a:lnTo>
                  <a:lnTo>
                    <a:pt x="2311" y="281"/>
                  </a:lnTo>
                  <a:lnTo>
                    <a:pt x="2344" y="172"/>
                  </a:lnTo>
                  <a:lnTo>
                    <a:pt x="2296" y="158"/>
                  </a:lnTo>
                  <a:lnTo>
                    <a:pt x="2249" y="145"/>
                  </a:lnTo>
                  <a:lnTo>
                    <a:pt x="2201" y="132"/>
                  </a:lnTo>
                  <a:lnTo>
                    <a:pt x="2153" y="120"/>
                  </a:lnTo>
                  <a:lnTo>
                    <a:pt x="2105" y="108"/>
                  </a:lnTo>
                  <a:lnTo>
                    <a:pt x="2057" y="97"/>
                  </a:lnTo>
                  <a:lnTo>
                    <a:pt x="2008" y="87"/>
                  </a:lnTo>
                  <a:lnTo>
                    <a:pt x="1960" y="77"/>
                  </a:lnTo>
                  <a:lnTo>
                    <a:pt x="1911" y="68"/>
                  </a:lnTo>
                  <a:lnTo>
                    <a:pt x="1862" y="59"/>
                  </a:lnTo>
                  <a:lnTo>
                    <a:pt x="1813" y="51"/>
                  </a:lnTo>
                  <a:lnTo>
                    <a:pt x="1764" y="43"/>
                  </a:lnTo>
                  <a:lnTo>
                    <a:pt x="1715" y="36"/>
                  </a:lnTo>
                  <a:lnTo>
                    <a:pt x="1666" y="30"/>
                  </a:lnTo>
                  <a:lnTo>
                    <a:pt x="1617" y="24"/>
                  </a:lnTo>
                  <a:lnTo>
                    <a:pt x="1568" y="19"/>
                  </a:lnTo>
                  <a:lnTo>
                    <a:pt x="1518" y="15"/>
                  </a:lnTo>
                  <a:lnTo>
                    <a:pt x="1469" y="11"/>
                  </a:lnTo>
                  <a:lnTo>
                    <a:pt x="1420" y="7"/>
                  </a:lnTo>
                  <a:lnTo>
                    <a:pt x="1370" y="5"/>
                  </a:lnTo>
                  <a:lnTo>
                    <a:pt x="1321" y="3"/>
                  </a:lnTo>
                  <a:lnTo>
                    <a:pt x="1271" y="1"/>
                  </a:lnTo>
                  <a:lnTo>
                    <a:pt x="1222" y="0"/>
                  </a:lnTo>
                  <a:lnTo>
                    <a:pt x="1172" y="0"/>
                  </a:lnTo>
                  <a:lnTo>
                    <a:pt x="1123" y="0"/>
                  </a:lnTo>
                  <a:lnTo>
                    <a:pt x="1073" y="1"/>
                  </a:lnTo>
                  <a:lnTo>
                    <a:pt x="1024" y="3"/>
                  </a:lnTo>
                  <a:lnTo>
                    <a:pt x="974" y="5"/>
                  </a:lnTo>
                  <a:lnTo>
                    <a:pt x="925" y="7"/>
                  </a:lnTo>
                  <a:lnTo>
                    <a:pt x="875" y="11"/>
                  </a:lnTo>
                  <a:lnTo>
                    <a:pt x="826" y="15"/>
                  </a:lnTo>
                  <a:lnTo>
                    <a:pt x="777" y="19"/>
                  </a:lnTo>
                  <a:lnTo>
                    <a:pt x="727" y="24"/>
                  </a:lnTo>
                  <a:lnTo>
                    <a:pt x="678" y="30"/>
                  </a:lnTo>
                  <a:lnTo>
                    <a:pt x="629" y="36"/>
                  </a:lnTo>
                  <a:lnTo>
                    <a:pt x="580" y="43"/>
                  </a:lnTo>
                  <a:lnTo>
                    <a:pt x="531" y="51"/>
                  </a:lnTo>
                  <a:lnTo>
                    <a:pt x="482" y="59"/>
                  </a:lnTo>
                  <a:lnTo>
                    <a:pt x="433" y="68"/>
                  </a:lnTo>
                  <a:lnTo>
                    <a:pt x="385" y="77"/>
                  </a:lnTo>
                  <a:lnTo>
                    <a:pt x="336" y="87"/>
                  </a:lnTo>
                  <a:lnTo>
                    <a:pt x="288" y="97"/>
                  </a:lnTo>
                  <a:lnTo>
                    <a:pt x="239" y="108"/>
                  </a:lnTo>
                  <a:lnTo>
                    <a:pt x="191" y="120"/>
                  </a:lnTo>
                  <a:lnTo>
                    <a:pt x="143" y="132"/>
                  </a:lnTo>
                  <a:lnTo>
                    <a:pt x="96" y="145"/>
                  </a:lnTo>
                  <a:lnTo>
                    <a:pt x="48" y="158"/>
                  </a:lnTo>
                  <a:lnTo>
                    <a:pt x="0" y="172"/>
                  </a:lnTo>
                  <a:lnTo>
                    <a:pt x="33" y="281"/>
                  </a:lnTo>
                  <a:lnTo>
                    <a:pt x="66" y="389"/>
                  </a:lnTo>
                  <a:lnTo>
                    <a:pt x="98" y="497"/>
                  </a:lnTo>
                  <a:lnTo>
                    <a:pt x="131" y="605"/>
                  </a:lnTo>
                  <a:lnTo>
                    <a:pt x="163" y="713"/>
                  </a:lnTo>
                  <a:lnTo>
                    <a:pt x="196" y="821"/>
                  </a:lnTo>
                  <a:lnTo>
                    <a:pt x="228" y="929"/>
                  </a:lnTo>
                  <a:lnTo>
                    <a:pt x="261" y="1038"/>
                  </a:lnTo>
                  <a:lnTo>
                    <a:pt x="293" y="1146"/>
                  </a:lnTo>
                  <a:lnTo>
                    <a:pt x="326" y="1254"/>
                  </a:lnTo>
                  <a:lnTo>
                    <a:pt x="358" y="1362"/>
                  </a:lnTo>
                  <a:lnTo>
                    <a:pt x="391" y="1470"/>
                  </a:lnTo>
                  <a:lnTo>
                    <a:pt x="423" y="1461"/>
                  </a:lnTo>
                  <a:lnTo>
                    <a:pt x="454" y="1452"/>
                  </a:lnTo>
                  <a:lnTo>
                    <a:pt x="486" y="1443"/>
                  </a:lnTo>
                  <a:lnTo>
                    <a:pt x="518" y="1435"/>
                  </a:lnTo>
                  <a:lnTo>
                    <a:pt x="550" y="1427"/>
                  </a:lnTo>
                  <a:lnTo>
                    <a:pt x="583" y="1420"/>
                  </a:lnTo>
                  <a:lnTo>
                    <a:pt x="615" y="1413"/>
                  </a:lnTo>
                  <a:lnTo>
                    <a:pt x="647" y="1406"/>
                  </a:lnTo>
                  <a:lnTo>
                    <a:pt x="680" y="1400"/>
                  </a:lnTo>
                  <a:lnTo>
                    <a:pt x="712" y="1394"/>
                  </a:lnTo>
                  <a:lnTo>
                    <a:pt x="745" y="1389"/>
                  </a:lnTo>
                  <a:lnTo>
                    <a:pt x="777" y="1384"/>
                  </a:lnTo>
                  <a:lnTo>
                    <a:pt x="810" y="1379"/>
                  </a:lnTo>
                  <a:lnTo>
                    <a:pt x="843" y="1375"/>
                  </a:lnTo>
                  <a:lnTo>
                    <a:pt x="876" y="1371"/>
                  </a:lnTo>
                  <a:lnTo>
                    <a:pt x="909" y="1368"/>
                  </a:lnTo>
                  <a:lnTo>
                    <a:pt x="941" y="1365"/>
                  </a:lnTo>
                  <a:lnTo>
                    <a:pt x="974" y="1362"/>
                  </a:lnTo>
                  <a:lnTo>
                    <a:pt x="1007" y="1360"/>
                  </a:lnTo>
                  <a:lnTo>
                    <a:pt x="1040" y="1358"/>
                  </a:lnTo>
                  <a:lnTo>
                    <a:pt x="1073" y="1357"/>
                  </a:lnTo>
                  <a:lnTo>
                    <a:pt x="1106" y="1356"/>
                  </a:lnTo>
                  <a:lnTo>
                    <a:pt x="1139" y="1355"/>
                  </a:lnTo>
                  <a:lnTo>
                    <a:pt x="1172" y="1355"/>
                  </a:lnTo>
                  <a:lnTo>
                    <a:pt x="1205" y="1355"/>
                  </a:lnTo>
                  <a:lnTo>
                    <a:pt x="1238" y="1356"/>
                  </a:lnTo>
                  <a:lnTo>
                    <a:pt x="1271" y="1357"/>
                  </a:lnTo>
                  <a:lnTo>
                    <a:pt x="1304" y="1358"/>
                  </a:lnTo>
                  <a:lnTo>
                    <a:pt x="1337" y="1360"/>
                  </a:lnTo>
                  <a:lnTo>
                    <a:pt x="1370" y="1362"/>
                  </a:lnTo>
                  <a:lnTo>
                    <a:pt x="1403" y="1365"/>
                  </a:lnTo>
                  <a:lnTo>
                    <a:pt x="1436" y="1368"/>
                  </a:lnTo>
                  <a:lnTo>
                    <a:pt x="1469" y="1371"/>
                  </a:lnTo>
                  <a:lnTo>
                    <a:pt x="1501" y="1375"/>
                  </a:lnTo>
                  <a:lnTo>
                    <a:pt x="1534" y="1379"/>
                  </a:lnTo>
                  <a:lnTo>
                    <a:pt x="1567" y="1384"/>
                  </a:lnTo>
                  <a:lnTo>
                    <a:pt x="1600" y="1389"/>
                  </a:lnTo>
                  <a:lnTo>
                    <a:pt x="1632" y="1394"/>
                  </a:lnTo>
                  <a:lnTo>
                    <a:pt x="1665" y="1400"/>
                  </a:lnTo>
                  <a:lnTo>
                    <a:pt x="1697" y="1406"/>
                  </a:lnTo>
                  <a:lnTo>
                    <a:pt x="1730" y="1413"/>
                  </a:lnTo>
                  <a:lnTo>
                    <a:pt x="1762" y="1420"/>
                  </a:lnTo>
                  <a:lnTo>
                    <a:pt x="1794" y="1427"/>
                  </a:lnTo>
                  <a:lnTo>
                    <a:pt x="1826" y="1435"/>
                  </a:lnTo>
                  <a:lnTo>
                    <a:pt x="1858" y="1443"/>
                  </a:lnTo>
                  <a:lnTo>
                    <a:pt x="1890" y="1452"/>
                  </a:lnTo>
                  <a:lnTo>
                    <a:pt x="1922" y="1461"/>
                  </a:lnTo>
                  <a:lnTo>
                    <a:pt x="1953" y="1470"/>
                  </a:lnTo>
                </a:path>
              </a:pathLst>
            </a:custGeom>
            <a:solidFill>
              <a:srgbClr val="FAC090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54" name="Freeform 367"/>
            <xdr:cNvSpPr>
              <a:spLocks/>
            </xdr:cNvSpPr>
          </xdr:nvSpPr>
          <xdr:spPr bwMode="auto">
            <a:xfrm>
              <a:off x="2424832" y="1258057"/>
              <a:ext cx="1054247" cy="991636"/>
            </a:xfrm>
            <a:custGeom>
              <a:avLst/>
              <a:gdLst>
                <a:gd name="T0" fmla="*/ 2147483647 w 2342"/>
                <a:gd name="T1" fmla="*/ 2147483647 h 2198"/>
                <a:gd name="T2" fmla="*/ 2147483647 w 2342"/>
                <a:gd name="T3" fmla="*/ 2147483647 h 2198"/>
                <a:gd name="T4" fmla="*/ 2147483647 w 2342"/>
                <a:gd name="T5" fmla="*/ 2147483647 h 2198"/>
                <a:gd name="T6" fmla="*/ 2147483647 w 2342"/>
                <a:gd name="T7" fmla="*/ 2147483647 h 2198"/>
                <a:gd name="T8" fmla="*/ 2147483647 w 2342"/>
                <a:gd name="T9" fmla="*/ 2147483647 h 2198"/>
                <a:gd name="T10" fmla="*/ 2147483647 w 2342"/>
                <a:gd name="T11" fmla="*/ 2147483647 h 2198"/>
                <a:gd name="T12" fmla="*/ 2147483647 w 2342"/>
                <a:gd name="T13" fmla="*/ 2147483647 h 2198"/>
                <a:gd name="T14" fmla="*/ 2147483647 w 2342"/>
                <a:gd name="T15" fmla="*/ 2147483647 h 2198"/>
                <a:gd name="T16" fmla="*/ 2147483647 w 2342"/>
                <a:gd name="T17" fmla="*/ 2147483647 h 2198"/>
                <a:gd name="T18" fmla="*/ 2147483647 w 2342"/>
                <a:gd name="T19" fmla="*/ 2147483647 h 2198"/>
                <a:gd name="T20" fmla="*/ 2147483647 w 2342"/>
                <a:gd name="T21" fmla="*/ 2147483647 h 2198"/>
                <a:gd name="T22" fmla="*/ 2147483647 w 2342"/>
                <a:gd name="T23" fmla="*/ 2147483647 h 2198"/>
                <a:gd name="T24" fmla="*/ 2147483647 w 2342"/>
                <a:gd name="T25" fmla="*/ 2147483647 h 2198"/>
                <a:gd name="T26" fmla="*/ 2147483647 w 2342"/>
                <a:gd name="T27" fmla="*/ 2147483647 h 2198"/>
                <a:gd name="T28" fmla="*/ 2147483647 w 2342"/>
                <a:gd name="T29" fmla="*/ 2147483647 h 2198"/>
                <a:gd name="T30" fmla="*/ 2147483647 w 2342"/>
                <a:gd name="T31" fmla="*/ 2147483647 h 2198"/>
                <a:gd name="T32" fmla="*/ 2147483647 w 2342"/>
                <a:gd name="T33" fmla="*/ 2147483647 h 2198"/>
                <a:gd name="T34" fmla="*/ 2147483647 w 2342"/>
                <a:gd name="T35" fmla="*/ 2147483647 h 2198"/>
                <a:gd name="T36" fmla="*/ 2147483647 w 2342"/>
                <a:gd name="T37" fmla="*/ 2147483647 h 2198"/>
                <a:gd name="T38" fmla="*/ 2147483647 w 2342"/>
                <a:gd name="T39" fmla="*/ 2147483647 h 2198"/>
                <a:gd name="T40" fmla="*/ 2147483647 w 2342"/>
                <a:gd name="T41" fmla="*/ 2147483647 h 2198"/>
                <a:gd name="T42" fmla="*/ 2147483647 w 2342"/>
                <a:gd name="T43" fmla="*/ 2147483647 h 2198"/>
                <a:gd name="T44" fmla="*/ 2147483647 w 2342"/>
                <a:gd name="T45" fmla="*/ 2147483647 h 2198"/>
                <a:gd name="T46" fmla="*/ 2147483647 w 2342"/>
                <a:gd name="T47" fmla="*/ 2147483647 h 2198"/>
                <a:gd name="T48" fmla="*/ 2147483647 w 2342"/>
                <a:gd name="T49" fmla="*/ 2147483647 h 2198"/>
                <a:gd name="T50" fmla="*/ 2147483647 w 2342"/>
                <a:gd name="T51" fmla="*/ 2147483647 h 2198"/>
                <a:gd name="T52" fmla="*/ 2147483647 w 2342"/>
                <a:gd name="T53" fmla="*/ 2147483647 h 2198"/>
                <a:gd name="T54" fmla="*/ 2147483647 w 2342"/>
                <a:gd name="T55" fmla="*/ 2147483647 h 2198"/>
                <a:gd name="T56" fmla="*/ 2147483647 w 2342"/>
                <a:gd name="T57" fmla="*/ 2147483647 h 2198"/>
                <a:gd name="T58" fmla="*/ 2147483647 w 2342"/>
                <a:gd name="T59" fmla="*/ 2147483647 h 2198"/>
                <a:gd name="T60" fmla="*/ 2147483647 w 2342"/>
                <a:gd name="T61" fmla="*/ 2147483647 h 2198"/>
                <a:gd name="T62" fmla="*/ 2147483647 w 2342"/>
                <a:gd name="T63" fmla="*/ 2147483647 h 2198"/>
                <a:gd name="T64" fmla="*/ 2147483647 w 2342"/>
                <a:gd name="T65" fmla="*/ 2147483647 h 2198"/>
                <a:gd name="T66" fmla="*/ 2147483647 w 2342"/>
                <a:gd name="T67" fmla="*/ 2147483647 h 2198"/>
                <a:gd name="T68" fmla="*/ 2147483647 w 2342"/>
                <a:gd name="T69" fmla="*/ 2147483647 h 2198"/>
                <a:gd name="T70" fmla="*/ 2147483647 w 2342"/>
                <a:gd name="T71" fmla="*/ 2147483647 h 2198"/>
                <a:gd name="T72" fmla="*/ 2147483647 w 2342"/>
                <a:gd name="T73" fmla="*/ 2147483647 h 2198"/>
                <a:gd name="T74" fmla="*/ 2147483647 w 2342"/>
                <a:gd name="T75" fmla="*/ 2147483647 h 2198"/>
                <a:gd name="T76" fmla="*/ 2147483647 w 2342"/>
                <a:gd name="T77" fmla="*/ 2147483647 h 2198"/>
                <a:gd name="T78" fmla="*/ 2147483647 w 2342"/>
                <a:gd name="T79" fmla="*/ 2147483647 h 2198"/>
                <a:gd name="T80" fmla="*/ 2147483647 w 2342"/>
                <a:gd name="T81" fmla="*/ 2147483647 h 2198"/>
                <a:gd name="T82" fmla="*/ 2147483647 w 2342"/>
                <a:gd name="T83" fmla="*/ 2147483647 h 2198"/>
                <a:gd name="T84" fmla="*/ 2147483647 w 2342"/>
                <a:gd name="T85" fmla="*/ 2147483647 h 2198"/>
                <a:gd name="T86" fmla="*/ 2147483647 w 2342"/>
                <a:gd name="T87" fmla="*/ 2147483647 h 2198"/>
                <a:gd name="T88" fmla="*/ 2147483647 w 2342"/>
                <a:gd name="T89" fmla="*/ 2147483647 h 2198"/>
                <a:gd name="T90" fmla="*/ 2147483647 w 2342"/>
                <a:gd name="T91" fmla="*/ 2147483647 h 2198"/>
                <a:gd name="T92" fmla="*/ 2147483647 w 2342"/>
                <a:gd name="T93" fmla="*/ 2147483647 h 2198"/>
                <a:gd name="T94" fmla="*/ 2147483647 w 2342"/>
                <a:gd name="T95" fmla="*/ 2147483647 h 2198"/>
                <a:gd name="T96" fmla="*/ 2147483647 w 2342"/>
                <a:gd name="T97" fmla="*/ 2147483647 h 2198"/>
                <a:gd name="T98" fmla="*/ 2147483647 w 2342"/>
                <a:gd name="T99" fmla="*/ 2147483647 h 2198"/>
                <a:gd name="T100" fmla="*/ 2147483647 w 2342"/>
                <a:gd name="T101" fmla="*/ 2147483647 h 2198"/>
                <a:gd name="T102" fmla="*/ 2147483647 w 2342"/>
                <a:gd name="T103" fmla="*/ 2147483647 h 2198"/>
                <a:gd name="T104" fmla="*/ 2147483647 w 2342"/>
                <a:gd name="T105" fmla="*/ 2147483647 h 2198"/>
                <a:gd name="T106" fmla="*/ 2147483647 w 2342"/>
                <a:gd name="T107" fmla="*/ 2147483647 h 2198"/>
                <a:gd name="T108" fmla="*/ 2147483647 w 2342"/>
                <a:gd name="T109" fmla="*/ 2147483647 h 2198"/>
                <a:gd name="T110" fmla="*/ 2147483647 w 2342"/>
                <a:gd name="T111" fmla="*/ 2147483647 h 2198"/>
                <a:gd name="T112" fmla="*/ 2147483647 w 2342"/>
                <a:gd name="T113" fmla="*/ 2147483647 h 2198"/>
                <a:gd name="T114" fmla="*/ 2147483647 w 2342"/>
                <a:gd name="T115" fmla="*/ 2147483647 h 2198"/>
                <a:gd name="T116" fmla="*/ 2147483647 w 2342"/>
                <a:gd name="T117" fmla="*/ 2147483647 h 2198"/>
                <a:gd name="T118" fmla="*/ 2147483647 w 2342"/>
                <a:gd name="T119" fmla="*/ 2147483647 h 219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2"/>
                <a:gd name="T181" fmla="*/ 0 h 2198"/>
                <a:gd name="T182" fmla="*/ 2342 w 2342"/>
                <a:gd name="T183" fmla="*/ 2198 h 219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2" h="2198">
                  <a:moveTo>
                    <a:pt x="1264" y="2198"/>
                  </a:moveTo>
                  <a:lnTo>
                    <a:pt x="1354" y="2130"/>
                  </a:lnTo>
                  <a:lnTo>
                    <a:pt x="1443" y="2061"/>
                  </a:lnTo>
                  <a:lnTo>
                    <a:pt x="1533" y="1993"/>
                  </a:lnTo>
                  <a:lnTo>
                    <a:pt x="1623" y="1924"/>
                  </a:lnTo>
                  <a:lnTo>
                    <a:pt x="1713" y="1856"/>
                  </a:lnTo>
                  <a:lnTo>
                    <a:pt x="1803" y="1788"/>
                  </a:lnTo>
                  <a:lnTo>
                    <a:pt x="1893" y="1719"/>
                  </a:lnTo>
                  <a:lnTo>
                    <a:pt x="1983" y="1651"/>
                  </a:lnTo>
                  <a:lnTo>
                    <a:pt x="2073" y="1583"/>
                  </a:lnTo>
                  <a:lnTo>
                    <a:pt x="2163" y="1514"/>
                  </a:lnTo>
                  <a:lnTo>
                    <a:pt x="2252" y="1446"/>
                  </a:lnTo>
                  <a:lnTo>
                    <a:pt x="2342" y="1378"/>
                  </a:lnTo>
                  <a:lnTo>
                    <a:pt x="2312" y="1338"/>
                  </a:lnTo>
                  <a:lnTo>
                    <a:pt x="2282" y="1300"/>
                  </a:lnTo>
                  <a:lnTo>
                    <a:pt x="2250" y="1261"/>
                  </a:lnTo>
                  <a:lnTo>
                    <a:pt x="2219" y="1223"/>
                  </a:lnTo>
                  <a:lnTo>
                    <a:pt x="2187" y="1185"/>
                  </a:lnTo>
                  <a:lnTo>
                    <a:pt x="2154" y="1148"/>
                  </a:lnTo>
                  <a:lnTo>
                    <a:pt x="2121" y="1111"/>
                  </a:lnTo>
                  <a:lnTo>
                    <a:pt x="2088" y="1075"/>
                  </a:lnTo>
                  <a:lnTo>
                    <a:pt x="2054" y="1038"/>
                  </a:lnTo>
                  <a:lnTo>
                    <a:pt x="2019" y="1003"/>
                  </a:lnTo>
                  <a:lnTo>
                    <a:pt x="1985" y="967"/>
                  </a:lnTo>
                  <a:lnTo>
                    <a:pt x="1949" y="933"/>
                  </a:lnTo>
                  <a:lnTo>
                    <a:pt x="1914" y="898"/>
                  </a:lnTo>
                  <a:lnTo>
                    <a:pt x="1878" y="864"/>
                  </a:lnTo>
                  <a:lnTo>
                    <a:pt x="1841" y="831"/>
                  </a:lnTo>
                  <a:lnTo>
                    <a:pt x="1805" y="797"/>
                  </a:lnTo>
                  <a:lnTo>
                    <a:pt x="1767" y="765"/>
                  </a:lnTo>
                  <a:lnTo>
                    <a:pt x="1730" y="733"/>
                  </a:lnTo>
                  <a:lnTo>
                    <a:pt x="1692" y="701"/>
                  </a:lnTo>
                  <a:lnTo>
                    <a:pt x="1653" y="670"/>
                  </a:lnTo>
                  <a:lnTo>
                    <a:pt x="1614" y="639"/>
                  </a:lnTo>
                  <a:lnTo>
                    <a:pt x="1575" y="609"/>
                  </a:lnTo>
                  <a:lnTo>
                    <a:pt x="1536" y="579"/>
                  </a:lnTo>
                  <a:lnTo>
                    <a:pt x="1496" y="549"/>
                  </a:lnTo>
                  <a:lnTo>
                    <a:pt x="1456" y="521"/>
                  </a:lnTo>
                  <a:lnTo>
                    <a:pt x="1415" y="492"/>
                  </a:lnTo>
                  <a:lnTo>
                    <a:pt x="1374" y="464"/>
                  </a:lnTo>
                  <a:lnTo>
                    <a:pt x="1333" y="437"/>
                  </a:lnTo>
                  <a:lnTo>
                    <a:pt x="1291" y="410"/>
                  </a:lnTo>
                  <a:lnTo>
                    <a:pt x="1249" y="384"/>
                  </a:lnTo>
                  <a:lnTo>
                    <a:pt x="1207" y="358"/>
                  </a:lnTo>
                  <a:lnTo>
                    <a:pt x="1165" y="333"/>
                  </a:lnTo>
                  <a:lnTo>
                    <a:pt x="1122" y="308"/>
                  </a:lnTo>
                  <a:lnTo>
                    <a:pt x="1079" y="283"/>
                  </a:lnTo>
                  <a:lnTo>
                    <a:pt x="1035" y="260"/>
                  </a:lnTo>
                  <a:lnTo>
                    <a:pt x="991" y="236"/>
                  </a:lnTo>
                  <a:lnTo>
                    <a:pt x="947" y="214"/>
                  </a:lnTo>
                  <a:lnTo>
                    <a:pt x="903" y="192"/>
                  </a:lnTo>
                  <a:lnTo>
                    <a:pt x="858" y="170"/>
                  </a:lnTo>
                  <a:lnTo>
                    <a:pt x="813" y="149"/>
                  </a:lnTo>
                  <a:lnTo>
                    <a:pt x="768" y="128"/>
                  </a:lnTo>
                  <a:lnTo>
                    <a:pt x="723" y="108"/>
                  </a:lnTo>
                  <a:lnTo>
                    <a:pt x="678" y="89"/>
                  </a:lnTo>
                  <a:lnTo>
                    <a:pt x="632" y="70"/>
                  </a:lnTo>
                  <a:lnTo>
                    <a:pt x="586" y="52"/>
                  </a:lnTo>
                  <a:lnTo>
                    <a:pt x="540" y="34"/>
                  </a:lnTo>
                  <a:lnTo>
                    <a:pt x="493" y="17"/>
                  </a:lnTo>
                  <a:lnTo>
                    <a:pt x="447" y="0"/>
                  </a:lnTo>
                  <a:lnTo>
                    <a:pt x="409" y="107"/>
                  </a:lnTo>
                  <a:lnTo>
                    <a:pt x="372" y="213"/>
                  </a:lnTo>
                  <a:lnTo>
                    <a:pt x="335" y="320"/>
                  </a:lnTo>
                  <a:lnTo>
                    <a:pt x="298" y="427"/>
                  </a:lnTo>
                  <a:lnTo>
                    <a:pt x="260" y="533"/>
                  </a:lnTo>
                  <a:lnTo>
                    <a:pt x="223" y="640"/>
                  </a:lnTo>
                  <a:lnTo>
                    <a:pt x="186" y="747"/>
                  </a:lnTo>
                  <a:lnTo>
                    <a:pt x="149" y="853"/>
                  </a:lnTo>
                  <a:lnTo>
                    <a:pt x="111" y="960"/>
                  </a:lnTo>
                  <a:lnTo>
                    <a:pt x="74" y="1066"/>
                  </a:lnTo>
                  <a:lnTo>
                    <a:pt x="37" y="1173"/>
                  </a:lnTo>
                  <a:lnTo>
                    <a:pt x="0" y="1280"/>
                  </a:lnTo>
                  <a:lnTo>
                    <a:pt x="31" y="1291"/>
                  </a:lnTo>
                  <a:lnTo>
                    <a:pt x="62" y="1302"/>
                  </a:lnTo>
                  <a:lnTo>
                    <a:pt x="93" y="1314"/>
                  </a:lnTo>
                  <a:lnTo>
                    <a:pt x="123" y="1326"/>
                  </a:lnTo>
                  <a:lnTo>
                    <a:pt x="154" y="1339"/>
                  </a:lnTo>
                  <a:lnTo>
                    <a:pt x="184" y="1352"/>
                  </a:lnTo>
                  <a:lnTo>
                    <a:pt x="214" y="1365"/>
                  </a:lnTo>
                  <a:lnTo>
                    <a:pt x="244" y="1379"/>
                  </a:lnTo>
                  <a:lnTo>
                    <a:pt x="274" y="1393"/>
                  </a:lnTo>
                  <a:lnTo>
                    <a:pt x="304" y="1407"/>
                  </a:lnTo>
                  <a:lnTo>
                    <a:pt x="334" y="1422"/>
                  </a:lnTo>
                  <a:lnTo>
                    <a:pt x="363" y="1437"/>
                  </a:lnTo>
                  <a:lnTo>
                    <a:pt x="392" y="1453"/>
                  </a:lnTo>
                  <a:lnTo>
                    <a:pt x="421" y="1468"/>
                  </a:lnTo>
                  <a:lnTo>
                    <a:pt x="450" y="1485"/>
                  </a:lnTo>
                  <a:lnTo>
                    <a:pt x="478" y="1501"/>
                  </a:lnTo>
                  <a:lnTo>
                    <a:pt x="507" y="1518"/>
                  </a:lnTo>
                  <a:lnTo>
                    <a:pt x="535" y="1535"/>
                  </a:lnTo>
                  <a:lnTo>
                    <a:pt x="563" y="1553"/>
                  </a:lnTo>
                  <a:lnTo>
                    <a:pt x="591" y="1571"/>
                  </a:lnTo>
                  <a:lnTo>
                    <a:pt x="618" y="1589"/>
                  </a:lnTo>
                  <a:lnTo>
                    <a:pt x="645" y="1608"/>
                  </a:lnTo>
                  <a:lnTo>
                    <a:pt x="672" y="1626"/>
                  </a:lnTo>
                  <a:lnTo>
                    <a:pt x="699" y="1646"/>
                  </a:lnTo>
                  <a:lnTo>
                    <a:pt x="726" y="1665"/>
                  </a:lnTo>
                  <a:lnTo>
                    <a:pt x="752" y="1685"/>
                  </a:lnTo>
                  <a:lnTo>
                    <a:pt x="778" y="1705"/>
                  </a:lnTo>
                  <a:lnTo>
                    <a:pt x="804" y="1726"/>
                  </a:lnTo>
                  <a:lnTo>
                    <a:pt x="830" y="1747"/>
                  </a:lnTo>
                  <a:lnTo>
                    <a:pt x="855" y="1768"/>
                  </a:lnTo>
                  <a:lnTo>
                    <a:pt x="880" y="1789"/>
                  </a:lnTo>
                  <a:lnTo>
                    <a:pt x="905" y="1811"/>
                  </a:lnTo>
                  <a:lnTo>
                    <a:pt x="930" y="1833"/>
                  </a:lnTo>
                  <a:lnTo>
                    <a:pt x="954" y="1856"/>
                  </a:lnTo>
                  <a:lnTo>
                    <a:pt x="978" y="1878"/>
                  </a:lnTo>
                  <a:lnTo>
                    <a:pt x="1002" y="1901"/>
                  </a:lnTo>
                  <a:lnTo>
                    <a:pt x="1025" y="1924"/>
                  </a:lnTo>
                  <a:lnTo>
                    <a:pt x="1048" y="1948"/>
                  </a:lnTo>
                  <a:lnTo>
                    <a:pt x="1071" y="1972"/>
                  </a:lnTo>
                  <a:lnTo>
                    <a:pt x="1094" y="1996"/>
                  </a:lnTo>
                  <a:lnTo>
                    <a:pt x="1116" y="2020"/>
                  </a:lnTo>
                  <a:lnTo>
                    <a:pt x="1138" y="2045"/>
                  </a:lnTo>
                  <a:lnTo>
                    <a:pt x="1160" y="2070"/>
                  </a:lnTo>
                  <a:lnTo>
                    <a:pt x="1181" y="2095"/>
                  </a:lnTo>
                  <a:lnTo>
                    <a:pt x="1202" y="2120"/>
                  </a:lnTo>
                  <a:lnTo>
                    <a:pt x="1223" y="2146"/>
                  </a:lnTo>
                  <a:lnTo>
                    <a:pt x="1244" y="2172"/>
                  </a:lnTo>
                  <a:lnTo>
                    <a:pt x="1264" y="2198"/>
                  </a:lnTo>
                </a:path>
              </a:pathLst>
            </a:custGeom>
            <a:solidFill>
              <a:srgbClr val="FFFF57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55" name="Freeform 372"/>
            <xdr:cNvSpPr>
              <a:spLocks/>
            </xdr:cNvSpPr>
          </xdr:nvSpPr>
          <xdr:spPr bwMode="auto">
            <a:xfrm>
              <a:off x="3024822" y="1944261"/>
              <a:ext cx="827134" cy="1018705"/>
            </a:xfrm>
            <a:custGeom>
              <a:avLst/>
              <a:gdLst>
                <a:gd name="T0" fmla="*/ 2147483647 w 1838"/>
                <a:gd name="T1" fmla="*/ 2147483647 h 2258"/>
                <a:gd name="T2" fmla="*/ 2147483647 w 1838"/>
                <a:gd name="T3" fmla="*/ 2147483647 h 2258"/>
                <a:gd name="T4" fmla="*/ 2147483647 w 1838"/>
                <a:gd name="T5" fmla="*/ 2147483647 h 2258"/>
                <a:gd name="T6" fmla="*/ 2147483647 w 1838"/>
                <a:gd name="T7" fmla="*/ 2147483647 h 2258"/>
                <a:gd name="T8" fmla="*/ 2147483647 w 1838"/>
                <a:gd name="T9" fmla="*/ 2147483647 h 2258"/>
                <a:gd name="T10" fmla="*/ 2147483647 w 1838"/>
                <a:gd name="T11" fmla="*/ 2147483647 h 2258"/>
                <a:gd name="T12" fmla="*/ 2147483647 w 1838"/>
                <a:gd name="T13" fmla="*/ 2147483647 h 2258"/>
                <a:gd name="T14" fmla="*/ 2147483647 w 1838"/>
                <a:gd name="T15" fmla="*/ 2147483647 h 2258"/>
                <a:gd name="T16" fmla="*/ 2147483647 w 1838"/>
                <a:gd name="T17" fmla="*/ 2147483647 h 2258"/>
                <a:gd name="T18" fmla="*/ 2147483647 w 1838"/>
                <a:gd name="T19" fmla="*/ 2147483647 h 2258"/>
                <a:gd name="T20" fmla="*/ 2147483647 w 1838"/>
                <a:gd name="T21" fmla="*/ 2147483647 h 2258"/>
                <a:gd name="T22" fmla="*/ 2147483647 w 1838"/>
                <a:gd name="T23" fmla="*/ 2147483647 h 2258"/>
                <a:gd name="T24" fmla="*/ 2147483647 w 1838"/>
                <a:gd name="T25" fmla="*/ 2147483647 h 2258"/>
                <a:gd name="T26" fmla="*/ 2147483647 w 1838"/>
                <a:gd name="T27" fmla="*/ 2147483647 h 2258"/>
                <a:gd name="T28" fmla="*/ 2147483647 w 1838"/>
                <a:gd name="T29" fmla="*/ 2147483647 h 2258"/>
                <a:gd name="T30" fmla="*/ 2147483647 w 1838"/>
                <a:gd name="T31" fmla="*/ 2147483647 h 2258"/>
                <a:gd name="T32" fmla="*/ 2147483647 w 1838"/>
                <a:gd name="T33" fmla="*/ 2147483647 h 2258"/>
                <a:gd name="T34" fmla="*/ 2147483647 w 1838"/>
                <a:gd name="T35" fmla="*/ 2147483647 h 2258"/>
                <a:gd name="T36" fmla="*/ 2147483647 w 1838"/>
                <a:gd name="T37" fmla="*/ 2147483647 h 2258"/>
                <a:gd name="T38" fmla="*/ 2147483647 w 1838"/>
                <a:gd name="T39" fmla="*/ 2147483647 h 2258"/>
                <a:gd name="T40" fmla="*/ 2147483647 w 1838"/>
                <a:gd name="T41" fmla="*/ 2147483647 h 2258"/>
                <a:gd name="T42" fmla="*/ 2147483647 w 1838"/>
                <a:gd name="T43" fmla="*/ 2147483647 h 2258"/>
                <a:gd name="T44" fmla="*/ 2147483647 w 1838"/>
                <a:gd name="T45" fmla="*/ 2147483647 h 2258"/>
                <a:gd name="T46" fmla="*/ 2147483647 w 1838"/>
                <a:gd name="T47" fmla="*/ 2147483647 h 2258"/>
                <a:gd name="T48" fmla="*/ 2147483647 w 1838"/>
                <a:gd name="T49" fmla="*/ 2147483647 h 2258"/>
                <a:gd name="T50" fmla="*/ 2147483647 w 1838"/>
                <a:gd name="T51" fmla="*/ 2147483647 h 2258"/>
                <a:gd name="T52" fmla="*/ 2147483647 w 1838"/>
                <a:gd name="T53" fmla="*/ 2147483647 h 2258"/>
                <a:gd name="T54" fmla="*/ 2147483647 w 1838"/>
                <a:gd name="T55" fmla="*/ 2147483647 h 2258"/>
                <a:gd name="T56" fmla="*/ 2147483647 w 1838"/>
                <a:gd name="T57" fmla="*/ 2147483647 h 2258"/>
                <a:gd name="T58" fmla="*/ 2147483647 w 1838"/>
                <a:gd name="T59" fmla="*/ 2147483647 h 2258"/>
                <a:gd name="T60" fmla="*/ 2147483647 w 1838"/>
                <a:gd name="T61" fmla="*/ 2147483647 h 2258"/>
                <a:gd name="T62" fmla="*/ 2147483647 w 1838"/>
                <a:gd name="T63" fmla="*/ 2147483647 h 2258"/>
                <a:gd name="T64" fmla="*/ 2147483647 w 1838"/>
                <a:gd name="T65" fmla="*/ 2147483647 h 2258"/>
                <a:gd name="T66" fmla="*/ 2147483647 w 1838"/>
                <a:gd name="T67" fmla="*/ 2147483647 h 2258"/>
                <a:gd name="T68" fmla="*/ 2147483647 w 1838"/>
                <a:gd name="T69" fmla="*/ 2147483647 h 2258"/>
                <a:gd name="T70" fmla="*/ 2147483647 w 1838"/>
                <a:gd name="T71" fmla="*/ 2147483647 h 2258"/>
                <a:gd name="T72" fmla="*/ 2147483647 w 1838"/>
                <a:gd name="T73" fmla="*/ 2147483647 h 2258"/>
                <a:gd name="T74" fmla="*/ 2147483647 w 1838"/>
                <a:gd name="T75" fmla="*/ 2147483647 h 2258"/>
                <a:gd name="T76" fmla="*/ 2147483647 w 1838"/>
                <a:gd name="T77" fmla="*/ 2147483647 h 2258"/>
                <a:gd name="T78" fmla="*/ 2147483647 w 1838"/>
                <a:gd name="T79" fmla="*/ 2147483647 h 2258"/>
                <a:gd name="T80" fmla="*/ 2147483647 w 1838"/>
                <a:gd name="T81" fmla="*/ 2147483647 h 2258"/>
                <a:gd name="T82" fmla="*/ 2147483647 w 1838"/>
                <a:gd name="T83" fmla="*/ 2147483647 h 2258"/>
                <a:gd name="T84" fmla="*/ 2147483647 w 1838"/>
                <a:gd name="T85" fmla="*/ 2147483647 h 2258"/>
                <a:gd name="T86" fmla="*/ 2147483647 w 1838"/>
                <a:gd name="T87" fmla="*/ 2147483647 h 2258"/>
                <a:gd name="T88" fmla="*/ 2147483647 w 1838"/>
                <a:gd name="T89" fmla="*/ 2147483647 h 2258"/>
                <a:gd name="T90" fmla="*/ 2147483647 w 1838"/>
                <a:gd name="T91" fmla="*/ 2147483647 h 2258"/>
                <a:gd name="T92" fmla="*/ 2147483647 w 1838"/>
                <a:gd name="T93" fmla="*/ 2147483647 h 2258"/>
                <a:gd name="T94" fmla="*/ 2147483647 w 1838"/>
                <a:gd name="T95" fmla="*/ 2147483647 h 2258"/>
                <a:gd name="T96" fmla="*/ 2147483647 w 1838"/>
                <a:gd name="T97" fmla="*/ 2147483647 h 2258"/>
                <a:gd name="T98" fmla="*/ 2147483647 w 1838"/>
                <a:gd name="T99" fmla="*/ 2147483647 h 2258"/>
                <a:gd name="T100" fmla="*/ 2147483647 w 1838"/>
                <a:gd name="T101" fmla="*/ 2147483647 h 2258"/>
                <a:gd name="T102" fmla="*/ 2147483647 w 1838"/>
                <a:gd name="T103" fmla="*/ 2147483647 h 2258"/>
                <a:gd name="T104" fmla="*/ 2147483647 w 1838"/>
                <a:gd name="T105" fmla="*/ 2147483647 h 2258"/>
                <a:gd name="T106" fmla="*/ 2147483647 w 1838"/>
                <a:gd name="T107" fmla="*/ 2147483647 h 2258"/>
                <a:gd name="T108" fmla="*/ 2147483647 w 1838"/>
                <a:gd name="T109" fmla="*/ 2147483647 h 2258"/>
                <a:gd name="T110" fmla="*/ 2147483647 w 1838"/>
                <a:gd name="T111" fmla="*/ 2147483647 h 2258"/>
                <a:gd name="T112" fmla="*/ 2147483647 w 1838"/>
                <a:gd name="T113" fmla="*/ 2147483647 h 2258"/>
                <a:gd name="T114" fmla="*/ 2147483647 w 1838"/>
                <a:gd name="T115" fmla="*/ 2147483647 h 2258"/>
                <a:gd name="T116" fmla="*/ 2147483647 w 1838"/>
                <a:gd name="T117" fmla="*/ 2147483647 h 2258"/>
                <a:gd name="T118" fmla="*/ 2147483647 w 1838"/>
                <a:gd name="T119" fmla="*/ 2147483647 h 225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1838"/>
                <a:gd name="T181" fmla="*/ 0 h 2258"/>
                <a:gd name="T182" fmla="*/ 1838 w 1838"/>
                <a:gd name="T183" fmla="*/ 2258 h 225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1838" h="2258">
                  <a:moveTo>
                    <a:pt x="483" y="2258"/>
                  </a:moveTo>
                  <a:lnTo>
                    <a:pt x="596" y="2256"/>
                  </a:lnTo>
                  <a:lnTo>
                    <a:pt x="709" y="2253"/>
                  </a:lnTo>
                  <a:lnTo>
                    <a:pt x="822" y="2251"/>
                  </a:lnTo>
                  <a:lnTo>
                    <a:pt x="935" y="2248"/>
                  </a:lnTo>
                  <a:lnTo>
                    <a:pt x="1047" y="2246"/>
                  </a:lnTo>
                  <a:lnTo>
                    <a:pt x="1160" y="2243"/>
                  </a:lnTo>
                  <a:lnTo>
                    <a:pt x="1273" y="2241"/>
                  </a:lnTo>
                  <a:lnTo>
                    <a:pt x="1386" y="2239"/>
                  </a:lnTo>
                  <a:lnTo>
                    <a:pt x="1499" y="2236"/>
                  </a:lnTo>
                  <a:lnTo>
                    <a:pt x="1612" y="2234"/>
                  </a:lnTo>
                  <a:lnTo>
                    <a:pt x="1725" y="2231"/>
                  </a:lnTo>
                  <a:lnTo>
                    <a:pt x="1838" y="2229"/>
                  </a:lnTo>
                  <a:lnTo>
                    <a:pt x="1836" y="2179"/>
                  </a:lnTo>
                  <a:lnTo>
                    <a:pt x="1834" y="2130"/>
                  </a:lnTo>
                  <a:lnTo>
                    <a:pt x="1832" y="2080"/>
                  </a:lnTo>
                  <a:lnTo>
                    <a:pt x="1829" y="2031"/>
                  </a:lnTo>
                  <a:lnTo>
                    <a:pt x="1825" y="1982"/>
                  </a:lnTo>
                  <a:lnTo>
                    <a:pt x="1820" y="1932"/>
                  </a:lnTo>
                  <a:lnTo>
                    <a:pt x="1815" y="1883"/>
                  </a:lnTo>
                  <a:lnTo>
                    <a:pt x="1810" y="1834"/>
                  </a:lnTo>
                  <a:lnTo>
                    <a:pt x="1804" y="1785"/>
                  </a:lnTo>
                  <a:lnTo>
                    <a:pt x="1797" y="1736"/>
                  </a:lnTo>
                  <a:lnTo>
                    <a:pt x="1789" y="1687"/>
                  </a:lnTo>
                  <a:lnTo>
                    <a:pt x="1782" y="1638"/>
                  </a:lnTo>
                  <a:lnTo>
                    <a:pt x="1773" y="1589"/>
                  </a:lnTo>
                  <a:lnTo>
                    <a:pt x="1764" y="1540"/>
                  </a:lnTo>
                  <a:lnTo>
                    <a:pt x="1754" y="1492"/>
                  </a:lnTo>
                  <a:lnTo>
                    <a:pt x="1744" y="1443"/>
                  </a:lnTo>
                  <a:lnTo>
                    <a:pt x="1733" y="1395"/>
                  </a:lnTo>
                  <a:lnTo>
                    <a:pt x="1721" y="1347"/>
                  </a:lnTo>
                  <a:lnTo>
                    <a:pt x="1709" y="1299"/>
                  </a:lnTo>
                  <a:lnTo>
                    <a:pt x="1696" y="1251"/>
                  </a:lnTo>
                  <a:lnTo>
                    <a:pt x="1683" y="1203"/>
                  </a:lnTo>
                  <a:lnTo>
                    <a:pt x="1669" y="1156"/>
                  </a:lnTo>
                  <a:lnTo>
                    <a:pt x="1655" y="1108"/>
                  </a:lnTo>
                  <a:lnTo>
                    <a:pt x="1640" y="1061"/>
                  </a:lnTo>
                  <a:lnTo>
                    <a:pt x="1624" y="1014"/>
                  </a:lnTo>
                  <a:lnTo>
                    <a:pt x="1608" y="967"/>
                  </a:lnTo>
                  <a:lnTo>
                    <a:pt x="1591" y="921"/>
                  </a:lnTo>
                  <a:lnTo>
                    <a:pt x="1574" y="874"/>
                  </a:lnTo>
                  <a:lnTo>
                    <a:pt x="1556" y="828"/>
                  </a:lnTo>
                  <a:lnTo>
                    <a:pt x="1538" y="782"/>
                  </a:lnTo>
                  <a:lnTo>
                    <a:pt x="1519" y="736"/>
                  </a:lnTo>
                  <a:lnTo>
                    <a:pt x="1499" y="691"/>
                  </a:lnTo>
                  <a:lnTo>
                    <a:pt x="1479" y="646"/>
                  </a:lnTo>
                  <a:lnTo>
                    <a:pt x="1458" y="601"/>
                  </a:lnTo>
                  <a:lnTo>
                    <a:pt x="1437" y="556"/>
                  </a:lnTo>
                  <a:lnTo>
                    <a:pt x="1416" y="511"/>
                  </a:lnTo>
                  <a:lnTo>
                    <a:pt x="1393" y="467"/>
                  </a:lnTo>
                  <a:lnTo>
                    <a:pt x="1370" y="423"/>
                  </a:lnTo>
                  <a:lnTo>
                    <a:pt x="1347" y="379"/>
                  </a:lnTo>
                  <a:lnTo>
                    <a:pt x="1323" y="336"/>
                  </a:lnTo>
                  <a:lnTo>
                    <a:pt x="1299" y="293"/>
                  </a:lnTo>
                  <a:lnTo>
                    <a:pt x="1274" y="250"/>
                  </a:lnTo>
                  <a:lnTo>
                    <a:pt x="1248" y="208"/>
                  </a:lnTo>
                  <a:lnTo>
                    <a:pt x="1222" y="165"/>
                  </a:lnTo>
                  <a:lnTo>
                    <a:pt x="1196" y="124"/>
                  </a:lnTo>
                  <a:lnTo>
                    <a:pt x="1169" y="82"/>
                  </a:lnTo>
                  <a:lnTo>
                    <a:pt x="1142" y="41"/>
                  </a:lnTo>
                  <a:lnTo>
                    <a:pt x="1114" y="0"/>
                  </a:lnTo>
                  <a:lnTo>
                    <a:pt x="1021" y="64"/>
                  </a:lnTo>
                  <a:lnTo>
                    <a:pt x="928" y="129"/>
                  </a:lnTo>
                  <a:lnTo>
                    <a:pt x="835" y="193"/>
                  </a:lnTo>
                  <a:lnTo>
                    <a:pt x="742" y="258"/>
                  </a:lnTo>
                  <a:lnTo>
                    <a:pt x="650" y="322"/>
                  </a:lnTo>
                  <a:lnTo>
                    <a:pt x="557" y="386"/>
                  </a:lnTo>
                  <a:lnTo>
                    <a:pt x="464" y="451"/>
                  </a:lnTo>
                  <a:lnTo>
                    <a:pt x="371" y="515"/>
                  </a:lnTo>
                  <a:lnTo>
                    <a:pt x="279" y="579"/>
                  </a:lnTo>
                  <a:lnTo>
                    <a:pt x="186" y="644"/>
                  </a:lnTo>
                  <a:lnTo>
                    <a:pt x="93" y="708"/>
                  </a:lnTo>
                  <a:lnTo>
                    <a:pt x="0" y="773"/>
                  </a:lnTo>
                  <a:lnTo>
                    <a:pt x="19" y="800"/>
                  </a:lnTo>
                  <a:lnTo>
                    <a:pt x="37" y="827"/>
                  </a:lnTo>
                  <a:lnTo>
                    <a:pt x="55" y="855"/>
                  </a:lnTo>
                  <a:lnTo>
                    <a:pt x="73" y="883"/>
                  </a:lnTo>
                  <a:lnTo>
                    <a:pt x="90" y="911"/>
                  </a:lnTo>
                  <a:lnTo>
                    <a:pt x="107" y="939"/>
                  </a:lnTo>
                  <a:lnTo>
                    <a:pt x="124" y="968"/>
                  </a:lnTo>
                  <a:lnTo>
                    <a:pt x="140" y="996"/>
                  </a:lnTo>
                  <a:lnTo>
                    <a:pt x="156" y="1025"/>
                  </a:lnTo>
                  <a:lnTo>
                    <a:pt x="171" y="1055"/>
                  </a:lnTo>
                  <a:lnTo>
                    <a:pt x="187" y="1084"/>
                  </a:lnTo>
                  <a:lnTo>
                    <a:pt x="201" y="1113"/>
                  </a:lnTo>
                  <a:lnTo>
                    <a:pt x="216" y="1143"/>
                  </a:lnTo>
                  <a:lnTo>
                    <a:pt x="230" y="1173"/>
                  </a:lnTo>
                  <a:lnTo>
                    <a:pt x="244" y="1203"/>
                  </a:lnTo>
                  <a:lnTo>
                    <a:pt x="257" y="1233"/>
                  </a:lnTo>
                  <a:lnTo>
                    <a:pt x="270" y="1263"/>
                  </a:lnTo>
                  <a:lnTo>
                    <a:pt x="283" y="1294"/>
                  </a:lnTo>
                  <a:lnTo>
                    <a:pt x="295" y="1325"/>
                  </a:lnTo>
                  <a:lnTo>
                    <a:pt x="307" y="1355"/>
                  </a:lnTo>
                  <a:lnTo>
                    <a:pt x="319" y="1386"/>
                  </a:lnTo>
                  <a:lnTo>
                    <a:pt x="330" y="1417"/>
                  </a:lnTo>
                  <a:lnTo>
                    <a:pt x="341" y="1449"/>
                  </a:lnTo>
                  <a:lnTo>
                    <a:pt x="351" y="1480"/>
                  </a:lnTo>
                  <a:lnTo>
                    <a:pt x="361" y="1511"/>
                  </a:lnTo>
                  <a:lnTo>
                    <a:pt x="371" y="1543"/>
                  </a:lnTo>
                  <a:lnTo>
                    <a:pt x="380" y="1575"/>
                  </a:lnTo>
                  <a:lnTo>
                    <a:pt x="389" y="1606"/>
                  </a:lnTo>
                  <a:lnTo>
                    <a:pt x="397" y="1638"/>
                  </a:lnTo>
                  <a:lnTo>
                    <a:pt x="405" y="1670"/>
                  </a:lnTo>
                  <a:lnTo>
                    <a:pt x="413" y="1702"/>
                  </a:lnTo>
                  <a:lnTo>
                    <a:pt x="420" y="1735"/>
                  </a:lnTo>
                  <a:lnTo>
                    <a:pt x="427" y="1767"/>
                  </a:lnTo>
                  <a:lnTo>
                    <a:pt x="434" y="1799"/>
                  </a:lnTo>
                  <a:lnTo>
                    <a:pt x="440" y="1832"/>
                  </a:lnTo>
                  <a:lnTo>
                    <a:pt x="445" y="1864"/>
                  </a:lnTo>
                  <a:lnTo>
                    <a:pt x="451" y="1897"/>
                  </a:lnTo>
                  <a:lnTo>
                    <a:pt x="456" y="1930"/>
                  </a:lnTo>
                  <a:lnTo>
                    <a:pt x="460" y="1962"/>
                  </a:lnTo>
                  <a:lnTo>
                    <a:pt x="464" y="1995"/>
                  </a:lnTo>
                  <a:lnTo>
                    <a:pt x="468" y="2028"/>
                  </a:lnTo>
                  <a:lnTo>
                    <a:pt x="471" y="2061"/>
                  </a:lnTo>
                  <a:lnTo>
                    <a:pt x="474" y="2094"/>
                  </a:lnTo>
                  <a:lnTo>
                    <a:pt x="477" y="2126"/>
                  </a:lnTo>
                  <a:lnTo>
                    <a:pt x="479" y="2159"/>
                  </a:lnTo>
                  <a:lnTo>
                    <a:pt x="481" y="2192"/>
                  </a:lnTo>
                  <a:lnTo>
                    <a:pt x="482" y="2225"/>
                  </a:lnTo>
                  <a:lnTo>
                    <a:pt x="483" y="2258"/>
                  </a:lnTo>
                </a:path>
              </a:pathLst>
            </a:custGeom>
            <a:solidFill>
              <a:srgbClr val="54E349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56" name="Freeform 377"/>
            <xdr:cNvSpPr>
              <a:spLocks/>
            </xdr:cNvSpPr>
          </xdr:nvSpPr>
          <xdr:spPr bwMode="auto">
            <a:xfrm>
              <a:off x="193063" y="1944261"/>
              <a:ext cx="827134" cy="1018705"/>
            </a:xfrm>
            <a:custGeom>
              <a:avLst/>
              <a:gdLst>
                <a:gd name="T0" fmla="*/ 2147483647 w 1838"/>
                <a:gd name="T1" fmla="*/ 2147483647 h 2258"/>
                <a:gd name="T2" fmla="*/ 2147483647 w 1838"/>
                <a:gd name="T3" fmla="*/ 2147483647 h 2258"/>
                <a:gd name="T4" fmla="*/ 2147483647 w 1838"/>
                <a:gd name="T5" fmla="*/ 2147483647 h 2258"/>
                <a:gd name="T6" fmla="*/ 2147483647 w 1838"/>
                <a:gd name="T7" fmla="*/ 2147483647 h 2258"/>
                <a:gd name="T8" fmla="*/ 2147483647 w 1838"/>
                <a:gd name="T9" fmla="*/ 2147483647 h 2258"/>
                <a:gd name="T10" fmla="*/ 2147483647 w 1838"/>
                <a:gd name="T11" fmla="*/ 2147483647 h 2258"/>
                <a:gd name="T12" fmla="*/ 2147483647 w 1838"/>
                <a:gd name="T13" fmla="*/ 2147483647 h 2258"/>
                <a:gd name="T14" fmla="*/ 2147483647 w 1838"/>
                <a:gd name="T15" fmla="*/ 2147483647 h 2258"/>
                <a:gd name="T16" fmla="*/ 2147483647 w 1838"/>
                <a:gd name="T17" fmla="*/ 2147483647 h 2258"/>
                <a:gd name="T18" fmla="*/ 2147483647 w 1838"/>
                <a:gd name="T19" fmla="*/ 2147483647 h 2258"/>
                <a:gd name="T20" fmla="*/ 2147483647 w 1838"/>
                <a:gd name="T21" fmla="*/ 2147483647 h 2258"/>
                <a:gd name="T22" fmla="*/ 2147483647 w 1838"/>
                <a:gd name="T23" fmla="*/ 2147483647 h 2258"/>
                <a:gd name="T24" fmla="*/ 2147483647 w 1838"/>
                <a:gd name="T25" fmla="*/ 2147483647 h 2258"/>
                <a:gd name="T26" fmla="*/ 2147483647 w 1838"/>
                <a:gd name="T27" fmla="*/ 2147483647 h 2258"/>
                <a:gd name="T28" fmla="*/ 2147483647 w 1838"/>
                <a:gd name="T29" fmla="*/ 2147483647 h 2258"/>
                <a:gd name="T30" fmla="*/ 2147483647 w 1838"/>
                <a:gd name="T31" fmla="*/ 2147483647 h 2258"/>
                <a:gd name="T32" fmla="*/ 2147483647 w 1838"/>
                <a:gd name="T33" fmla="*/ 2147483647 h 2258"/>
                <a:gd name="T34" fmla="*/ 2147483647 w 1838"/>
                <a:gd name="T35" fmla="*/ 2147483647 h 2258"/>
                <a:gd name="T36" fmla="*/ 2147483647 w 1838"/>
                <a:gd name="T37" fmla="*/ 2147483647 h 2258"/>
                <a:gd name="T38" fmla="*/ 2147483647 w 1838"/>
                <a:gd name="T39" fmla="*/ 2147483647 h 2258"/>
                <a:gd name="T40" fmla="*/ 2147483647 w 1838"/>
                <a:gd name="T41" fmla="*/ 2147483647 h 2258"/>
                <a:gd name="T42" fmla="*/ 2147483647 w 1838"/>
                <a:gd name="T43" fmla="*/ 2147483647 h 2258"/>
                <a:gd name="T44" fmla="*/ 2147483647 w 1838"/>
                <a:gd name="T45" fmla="*/ 2147483647 h 2258"/>
                <a:gd name="T46" fmla="*/ 2147483647 w 1838"/>
                <a:gd name="T47" fmla="*/ 2147483647 h 2258"/>
                <a:gd name="T48" fmla="*/ 2147483647 w 1838"/>
                <a:gd name="T49" fmla="*/ 2147483647 h 2258"/>
                <a:gd name="T50" fmla="*/ 2147483647 w 1838"/>
                <a:gd name="T51" fmla="*/ 2147483647 h 2258"/>
                <a:gd name="T52" fmla="*/ 2147483647 w 1838"/>
                <a:gd name="T53" fmla="*/ 2147483647 h 2258"/>
                <a:gd name="T54" fmla="*/ 2147483647 w 1838"/>
                <a:gd name="T55" fmla="*/ 2147483647 h 2258"/>
                <a:gd name="T56" fmla="*/ 2147483647 w 1838"/>
                <a:gd name="T57" fmla="*/ 2147483647 h 2258"/>
                <a:gd name="T58" fmla="*/ 2147483647 w 1838"/>
                <a:gd name="T59" fmla="*/ 2147483647 h 2258"/>
                <a:gd name="T60" fmla="*/ 2147483647 w 1838"/>
                <a:gd name="T61" fmla="*/ 2147483647 h 2258"/>
                <a:gd name="T62" fmla="*/ 2147483647 w 1838"/>
                <a:gd name="T63" fmla="*/ 2147483647 h 2258"/>
                <a:gd name="T64" fmla="*/ 2147483647 w 1838"/>
                <a:gd name="T65" fmla="*/ 2147483647 h 2258"/>
                <a:gd name="T66" fmla="*/ 2147483647 w 1838"/>
                <a:gd name="T67" fmla="*/ 2147483647 h 2258"/>
                <a:gd name="T68" fmla="*/ 2147483647 w 1838"/>
                <a:gd name="T69" fmla="*/ 2147483647 h 2258"/>
                <a:gd name="T70" fmla="*/ 2147483647 w 1838"/>
                <a:gd name="T71" fmla="*/ 2147483647 h 2258"/>
                <a:gd name="T72" fmla="*/ 2147483647 w 1838"/>
                <a:gd name="T73" fmla="*/ 2147483647 h 2258"/>
                <a:gd name="T74" fmla="*/ 2147483647 w 1838"/>
                <a:gd name="T75" fmla="*/ 2147483647 h 2258"/>
                <a:gd name="T76" fmla="*/ 2147483647 w 1838"/>
                <a:gd name="T77" fmla="*/ 2147483647 h 2258"/>
                <a:gd name="T78" fmla="*/ 2147483647 w 1838"/>
                <a:gd name="T79" fmla="*/ 2147483647 h 2258"/>
                <a:gd name="T80" fmla="*/ 2147483647 w 1838"/>
                <a:gd name="T81" fmla="*/ 2147483647 h 2258"/>
                <a:gd name="T82" fmla="*/ 2147483647 w 1838"/>
                <a:gd name="T83" fmla="*/ 2147483647 h 2258"/>
                <a:gd name="T84" fmla="*/ 2147483647 w 1838"/>
                <a:gd name="T85" fmla="*/ 2147483647 h 2258"/>
                <a:gd name="T86" fmla="*/ 2147483647 w 1838"/>
                <a:gd name="T87" fmla="*/ 2147483647 h 2258"/>
                <a:gd name="T88" fmla="*/ 2147483647 w 1838"/>
                <a:gd name="T89" fmla="*/ 2147483647 h 2258"/>
                <a:gd name="T90" fmla="*/ 2147483647 w 1838"/>
                <a:gd name="T91" fmla="*/ 2147483647 h 2258"/>
                <a:gd name="T92" fmla="*/ 2147483647 w 1838"/>
                <a:gd name="T93" fmla="*/ 2147483647 h 2258"/>
                <a:gd name="T94" fmla="*/ 2147483647 w 1838"/>
                <a:gd name="T95" fmla="*/ 2147483647 h 2258"/>
                <a:gd name="T96" fmla="*/ 2147483647 w 1838"/>
                <a:gd name="T97" fmla="*/ 2147483647 h 2258"/>
                <a:gd name="T98" fmla="*/ 2147483647 w 1838"/>
                <a:gd name="T99" fmla="*/ 2147483647 h 2258"/>
                <a:gd name="T100" fmla="*/ 2147483647 w 1838"/>
                <a:gd name="T101" fmla="*/ 2147483647 h 2258"/>
                <a:gd name="T102" fmla="*/ 2147483647 w 1838"/>
                <a:gd name="T103" fmla="*/ 2147483647 h 2258"/>
                <a:gd name="T104" fmla="*/ 2147483647 w 1838"/>
                <a:gd name="T105" fmla="*/ 2147483647 h 2258"/>
                <a:gd name="T106" fmla="*/ 2147483647 w 1838"/>
                <a:gd name="T107" fmla="*/ 2147483647 h 2258"/>
                <a:gd name="T108" fmla="*/ 2147483647 w 1838"/>
                <a:gd name="T109" fmla="*/ 2147483647 h 2258"/>
                <a:gd name="T110" fmla="*/ 2147483647 w 1838"/>
                <a:gd name="T111" fmla="*/ 2147483647 h 2258"/>
                <a:gd name="T112" fmla="*/ 2147483647 w 1838"/>
                <a:gd name="T113" fmla="*/ 2147483647 h 2258"/>
                <a:gd name="T114" fmla="*/ 2147483647 w 1838"/>
                <a:gd name="T115" fmla="*/ 2147483647 h 2258"/>
                <a:gd name="T116" fmla="*/ 2147483647 w 1838"/>
                <a:gd name="T117" fmla="*/ 2147483647 h 2258"/>
                <a:gd name="T118" fmla="*/ 2147483647 w 1838"/>
                <a:gd name="T119" fmla="*/ 2147483647 h 225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1838"/>
                <a:gd name="T181" fmla="*/ 0 h 2258"/>
                <a:gd name="T182" fmla="*/ 1838 w 1838"/>
                <a:gd name="T183" fmla="*/ 2258 h 225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1838" h="2258">
                  <a:moveTo>
                    <a:pt x="1838" y="773"/>
                  </a:moveTo>
                  <a:lnTo>
                    <a:pt x="1745" y="708"/>
                  </a:lnTo>
                  <a:lnTo>
                    <a:pt x="1653" y="644"/>
                  </a:lnTo>
                  <a:lnTo>
                    <a:pt x="1560" y="579"/>
                  </a:lnTo>
                  <a:lnTo>
                    <a:pt x="1467" y="515"/>
                  </a:lnTo>
                  <a:lnTo>
                    <a:pt x="1374" y="451"/>
                  </a:lnTo>
                  <a:lnTo>
                    <a:pt x="1281" y="386"/>
                  </a:lnTo>
                  <a:lnTo>
                    <a:pt x="1189" y="322"/>
                  </a:lnTo>
                  <a:lnTo>
                    <a:pt x="1096" y="258"/>
                  </a:lnTo>
                  <a:lnTo>
                    <a:pt x="1003" y="193"/>
                  </a:lnTo>
                  <a:lnTo>
                    <a:pt x="910" y="129"/>
                  </a:lnTo>
                  <a:lnTo>
                    <a:pt x="817" y="64"/>
                  </a:lnTo>
                  <a:lnTo>
                    <a:pt x="725" y="0"/>
                  </a:lnTo>
                  <a:lnTo>
                    <a:pt x="697" y="41"/>
                  </a:lnTo>
                  <a:lnTo>
                    <a:pt x="669" y="82"/>
                  </a:lnTo>
                  <a:lnTo>
                    <a:pt x="642" y="124"/>
                  </a:lnTo>
                  <a:lnTo>
                    <a:pt x="616" y="165"/>
                  </a:lnTo>
                  <a:lnTo>
                    <a:pt x="590" y="208"/>
                  </a:lnTo>
                  <a:lnTo>
                    <a:pt x="564" y="250"/>
                  </a:lnTo>
                  <a:lnTo>
                    <a:pt x="540" y="293"/>
                  </a:lnTo>
                  <a:lnTo>
                    <a:pt x="515" y="336"/>
                  </a:lnTo>
                  <a:lnTo>
                    <a:pt x="491" y="379"/>
                  </a:lnTo>
                  <a:lnTo>
                    <a:pt x="468" y="423"/>
                  </a:lnTo>
                  <a:lnTo>
                    <a:pt x="445" y="467"/>
                  </a:lnTo>
                  <a:lnTo>
                    <a:pt x="423" y="511"/>
                  </a:lnTo>
                  <a:lnTo>
                    <a:pt x="401" y="556"/>
                  </a:lnTo>
                  <a:lnTo>
                    <a:pt x="380" y="601"/>
                  </a:lnTo>
                  <a:lnTo>
                    <a:pt x="359" y="646"/>
                  </a:lnTo>
                  <a:lnTo>
                    <a:pt x="339" y="691"/>
                  </a:lnTo>
                  <a:lnTo>
                    <a:pt x="320" y="736"/>
                  </a:lnTo>
                  <a:lnTo>
                    <a:pt x="301" y="782"/>
                  </a:lnTo>
                  <a:lnTo>
                    <a:pt x="282" y="828"/>
                  </a:lnTo>
                  <a:lnTo>
                    <a:pt x="264" y="874"/>
                  </a:lnTo>
                  <a:lnTo>
                    <a:pt x="247" y="921"/>
                  </a:lnTo>
                  <a:lnTo>
                    <a:pt x="230" y="967"/>
                  </a:lnTo>
                  <a:lnTo>
                    <a:pt x="214" y="1014"/>
                  </a:lnTo>
                  <a:lnTo>
                    <a:pt x="199" y="1061"/>
                  </a:lnTo>
                  <a:lnTo>
                    <a:pt x="183" y="1108"/>
                  </a:lnTo>
                  <a:lnTo>
                    <a:pt x="169" y="1156"/>
                  </a:lnTo>
                  <a:lnTo>
                    <a:pt x="155" y="1203"/>
                  </a:lnTo>
                  <a:lnTo>
                    <a:pt x="142" y="1251"/>
                  </a:lnTo>
                  <a:lnTo>
                    <a:pt x="129" y="1299"/>
                  </a:lnTo>
                  <a:lnTo>
                    <a:pt x="117" y="1347"/>
                  </a:lnTo>
                  <a:lnTo>
                    <a:pt x="106" y="1395"/>
                  </a:lnTo>
                  <a:lnTo>
                    <a:pt x="95" y="1443"/>
                  </a:lnTo>
                  <a:lnTo>
                    <a:pt x="84" y="1492"/>
                  </a:lnTo>
                  <a:lnTo>
                    <a:pt x="75" y="1540"/>
                  </a:lnTo>
                  <a:lnTo>
                    <a:pt x="65" y="1589"/>
                  </a:lnTo>
                  <a:lnTo>
                    <a:pt x="57" y="1638"/>
                  </a:lnTo>
                  <a:lnTo>
                    <a:pt x="49" y="1687"/>
                  </a:lnTo>
                  <a:lnTo>
                    <a:pt x="41" y="1736"/>
                  </a:lnTo>
                  <a:lnTo>
                    <a:pt x="35" y="1785"/>
                  </a:lnTo>
                  <a:lnTo>
                    <a:pt x="28" y="1834"/>
                  </a:lnTo>
                  <a:lnTo>
                    <a:pt x="23" y="1883"/>
                  </a:lnTo>
                  <a:lnTo>
                    <a:pt x="18" y="1932"/>
                  </a:lnTo>
                  <a:lnTo>
                    <a:pt x="13" y="1982"/>
                  </a:lnTo>
                  <a:lnTo>
                    <a:pt x="10" y="2031"/>
                  </a:lnTo>
                  <a:lnTo>
                    <a:pt x="6" y="2080"/>
                  </a:lnTo>
                  <a:lnTo>
                    <a:pt x="4" y="2130"/>
                  </a:lnTo>
                  <a:lnTo>
                    <a:pt x="2" y="2179"/>
                  </a:lnTo>
                  <a:lnTo>
                    <a:pt x="0" y="2229"/>
                  </a:lnTo>
                  <a:lnTo>
                    <a:pt x="113" y="2231"/>
                  </a:lnTo>
                  <a:lnTo>
                    <a:pt x="226" y="2234"/>
                  </a:lnTo>
                  <a:lnTo>
                    <a:pt x="339" y="2236"/>
                  </a:lnTo>
                  <a:lnTo>
                    <a:pt x="452" y="2239"/>
                  </a:lnTo>
                  <a:lnTo>
                    <a:pt x="565" y="2241"/>
                  </a:lnTo>
                  <a:lnTo>
                    <a:pt x="678" y="2243"/>
                  </a:lnTo>
                  <a:lnTo>
                    <a:pt x="791" y="2246"/>
                  </a:lnTo>
                  <a:lnTo>
                    <a:pt x="904" y="2248"/>
                  </a:lnTo>
                  <a:lnTo>
                    <a:pt x="1017" y="2251"/>
                  </a:lnTo>
                  <a:lnTo>
                    <a:pt x="1130" y="2253"/>
                  </a:lnTo>
                  <a:lnTo>
                    <a:pt x="1242" y="2256"/>
                  </a:lnTo>
                  <a:lnTo>
                    <a:pt x="1355" y="2258"/>
                  </a:lnTo>
                  <a:lnTo>
                    <a:pt x="1356" y="2225"/>
                  </a:lnTo>
                  <a:lnTo>
                    <a:pt x="1358" y="2192"/>
                  </a:lnTo>
                  <a:lnTo>
                    <a:pt x="1359" y="2159"/>
                  </a:lnTo>
                  <a:lnTo>
                    <a:pt x="1361" y="2126"/>
                  </a:lnTo>
                  <a:lnTo>
                    <a:pt x="1364" y="2094"/>
                  </a:lnTo>
                  <a:lnTo>
                    <a:pt x="1367" y="2061"/>
                  </a:lnTo>
                  <a:lnTo>
                    <a:pt x="1370" y="2028"/>
                  </a:lnTo>
                  <a:lnTo>
                    <a:pt x="1374" y="1995"/>
                  </a:lnTo>
                  <a:lnTo>
                    <a:pt x="1378" y="1962"/>
                  </a:lnTo>
                  <a:lnTo>
                    <a:pt x="1383" y="1930"/>
                  </a:lnTo>
                  <a:lnTo>
                    <a:pt x="1388" y="1897"/>
                  </a:lnTo>
                  <a:lnTo>
                    <a:pt x="1393" y="1864"/>
                  </a:lnTo>
                  <a:lnTo>
                    <a:pt x="1399" y="1832"/>
                  </a:lnTo>
                  <a:lnTo>
                    <a:pt x="1405" y="1799"/>
                  </a:lnTo>
                  <a:lnTo>
                    <a:pt x="1411" y="1767"/>
                  </a:lnTo>
                  <a:lnTo>
                    <a:pt x="1418" y="1735"/>
                  </a:lnTo>
                  <a:lnTo>
                    <a:pt x="1425" y="1702"/>
                  </a:lnTo>
                  <a:lnTo>
                    <a:pt x="1433" y="1670"/>
                  </a:lnTo>
                  <a:lnTo>
                    <a:pt x="1441" y="1638"/>
                  </a:lnTo>
                  <a:lnTo>
                    <a:pt x="1450" y="1606"/>
                  </a:lnTo>
                  <a:lnTo>
                    <a:pt x="1459" y="1575"/>
                  </a:lnTo>
                  <a:lnTo>
                    <a:pt x="1468" y="1543"/>
                  </a:lnTo>
                  <a:lnTo>
                    <a:pt x="1477" y="1511"/>
                  </a:lnTo>
                  <a:lnTo>
                    <a:pt x="1487" y="1480"/>
                  </a:lnTo>
                  <a:lnTo>
                    <a:pt x="1498" y="1449"/>
                  </a:lnTo>
                  <a:lnTo>
                    <a:pt x="1509" y="1417"/>
                  </a:lnTo>
                  <a:lnTo>
                    <a:pt x="1520" y="1386"/>
                  </a:lnTo>
                  <a:lnTo>
                    <a:pt x="1531" y="1355"/>
                  </a:lnTo>
                  <a:lnTo>
                    <a:pt x="1543" y="1325"/>
                  </a:lnTo>
                  <a:lnTo>
                    <a:pt x="1555" y="1294"/>
                  </a:lnTo>
                  <a:lnTo>
                    <a:pt x="1568" y="1263"/>
                  </a:lnTo>
                  <a:lnTo>
                    <a:pt x="1581" y="1233"/>
                  </a:lnTo>
                  <a:lnTo>
                    <a:pt x="1595" y="1203"/>
                  </a:lnTo>
                  <a:lnTo>
                    <a:pt x="1608" y="1173"/>
                  </a:lnTo>
                  <a:lnTo>
                    <a:pt x="1622" y="1143"/>
                  </a:lnTo>
                  <a:lnTo>
                    <a:pt x="1637" y="1113"/>
                  </a:lnTo>
                  <a:lnTo>
                    <a:pt x="1652" y="1084"/>
                  </a:lnTo>
                  <a:lnTo>
                    <a:pt x="1667" y="1055"/>
                  </a:lnTo>
                  <a:lnTo>
                    <a:pt x="1683" y="1025"/>
                  </a:lnTo>
                  <a:lnTo>
                    <a:pt x="1698" y="996"/>
                  </a:lnTo>
                  <a:lnTo>
                    <a:pt x="1715" y="968"/>
                  </a:lnTo>
                  <a:lnTo>
                    <a:pt x="1731" y="939"/>
                  </a:lnTo>
                  <a:lnTo>
                    <a:pt x="1748" y="911"/>
                  </a:lnTo>
                  <a:lnTo>
                    <a:pt x="1766" y="883"/>
                  </a:lnTo>
                  <a:lnTo>
                    <a:pt x="1783" y="855"/>
                  </a:lnTo>
                  <a:lnTo>
                    <a:pt x="1801" y="827"/>
                  </a:lnTo>
                  <a:lnTo>
                    <a:pt x="1820" y="800"/>
                  </a:lnTo>
                  <a:lnTo>
                    <a:pt x="1838" y="773"/>
                  </a:lnTo>
                </a:path>
              </a:pathLst>
            </a:custGeom>
            <a:solidFill>
              <a:srgbClr val="FF3333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57" name="Freeform 383"/>
            <xdr:cNvSpPr>
              <a:spLocks/>
            </xdr:cNvSpPr>
          </xdr:nvSpPr>
          <xdr:spPr bwMode="auto">
            <a:xfrm>
              <a:off x="565940" y="1258057"/>
              <a:ext cx="1054698" cy="991636"/>
            </a:xfrm>
            <a:custGeom>
              <a:avLst/>
              <a:gdLst>
                <a:gd name="T0" fmla="*/ 2147483647 w 2343"/>
                <a:gd name="T1" fmla="*/ 2147483647 h 2198"/>
                <a:gd name="T2" fmla="*/ 2147483647 w 2343"/>
                <a:gd name="T3" fmla="*/ 2147483647 h 2198"/>
                <a:gd name="T4" fmla="*/ 2147483647 w 2343"/>
                <a:gd name="T5" fmla="*/ 2147483647 h 2198"/>
                <a:gd name="T6" fmla="*/ 2147483647 w 2343"/>
                <a:gd name="T7" fmla="*/ 2147483647 h 2198"/>
                <a:gd name="T8" fmla="*/ 2147483647 w 2343"/>
                <a:gd name="T9" fmla="*/ 2147483647 h 2198"/>
                <a:gd name="T10" fmla="*/ 2147483647 w 2343"/>
                <a:gd name="T11" fmla="*/ 2147483647 h 2198"/>
                <a:gd name="T12" fmla="*/ 2147483647 w 2343"/>
                <a:gd name="T13" fmla="*/ 2147483647 h 2198"/>
                <a:gd name="T14" fmla="*/ 2147483647 w 2343"/>
                <a:gd name="T15" fmla="*/ 2147483647 h 2198"/>
                <a:gd name="T16" fmla="*/ 2147483647 w 2343"/>
                <a:gd name="T17" fmla="*/ 2147483647 h 2198"/>
                <a:gd name="T18" fmla="*/ 2147483647 w 2343"/>
                <a:gd name="T19" fmla="*/ 2147483647 h 2198"/>
                <a:gd name="T20" fmla="*/ 2147483647 w 2343"/>
                <a:gd name="T21" fmla="*/ 2147483647 h 2198"/>
                <a:gd name="T22" fmla="*/ 2147483647 w 2343"/>
                <a:gd name="T23" fmla="*/ 2147483647 h 2198"/>
                <a:gd name="T24" fmla="*/ 2147483647 w 2343"/>
                <a:gd name="T25" fmla="*/ 2147483647 h 2198"/>
                <a:gd name="T26" fmla="*/ 2147483647 w 2343"/>
                <a:gd name="T27" fmla="*/ 2147483647 h 2198"/>
                <a:gd name="T28" fmla="*/ 2147483647 w 2343"/>
                <a:gd name="T29" fmla="*/ 2147483647 h 2198"/>
                <a:gd name="T30" fmla="*/ 2147483647 w 2343"/>
                <a:gd name="T31" fmla="*/ 2147483647 h 2198"/>
                <a:gd name="T32" fmla="*/ 2147483647 w 2343"/>
                <a:gd name="T33" fmla="*/ 2147483647 h 2198"/>
                <a:gd name="T34" fmla="*/ 2147483647 w 2343"/>
                <a:gd name="T35" fmla="*/ 2147483647 h 2198"/>
                <a:gd name="T36" fmla="*/ 2147483647 w 2343"/>
                <a:gd name="T37" fmla="*/ 2147483647 h 2198"/>
                <a:gd name="T38" fmla="*/ 2147483647 w 2343"/>
                <a:gd name="T39" fmla="*/ 2147483647 h 2198"/>
                <a:gd name="T40" fmla="*/ 2147483647 w 2343"/>
                <a:gd name="T41" fmla="*/ 2147483647 h 2198"/>
                <a:gd name="T42" fmla="*/ 2147483647 w 2343"/>
                <a:gd name="T43" fmla="*/ 2147483647 h 2198"/>
                <a:gd name="T44" fmla="*/ 2147483647 w 2343"/>
                <a:gd name="T45" fmla="*/ 2147483647 h 2198"/>
                <a:gd name="T46" fmla="*/ 2147483647 w 2343"/>
                <a:gd name="T47" fmla="*/ 2147483647 h 2198"/>
                <a:gd name="T48" fmla="*/ 2147483647 w 2343"/>
                <a:gd name="T49" fmla="*/ 2147483647 h 2198"/>
                <a:gd name="T50" fmla="*/ 2147483647 w 2343"/>
                <a:gd name="T51" fmla="*/ 2147483647 h 2198"/>
                <a:gd name="T52" fmla="*/ 2147483647 w 2343"/>
                <a:gd name="T53" fmla="*/ 2147483647 h 2198"/>
                <a:gd name="T54" fmla="*/ 2147483647 w 2343"/>
                <a:gd name="T55" fmla="*/ 2147483647 h 2198"/>
                <a:gd name="T56" fmla="*/ 2147483647 w 2343"/>
                <a:gd name="T57" fmla="*/ 2147483647 h 2198"/>
                <a:gd name="T58" fmla="*/ 2147483647 w 2343"/>
                <a:gd name="T59" fmla="*/ 2147483647 h 2198"/>
                <a:gd name="T60" fmla="*/ 2147483647 w 2343"/>
                <a:gd name="T61" fmla="*/ 2147483647 h 2198"/>
                <a:gd name="T62" fmla="*/ 2147483647 w 2343"/>
                <a:gd name="T63" fmla="*/ 2147483647 h 2198"/>
                <a:gd name="T64" fmla="*/ 2147483647 w 2343"/>
                <a:gd name="T65" fmla="*/ 2147483647 h 2198"/>
                <a:gd name="T66" fmla="*/ 2147483647 w 2343"/>
                <a:gd name="T67" fmla="*/ 2147483647 h 2198"/>
                <a:gd name="T68" fmla="*/ 2147483647 w 2343"/>
                <a:gd name="T69" fmla="*/ 2147483647 h 2198"/>
                <a:gd name="T70" fmla="*/ 2147483647 w 2343"/>
                <a:gd name="T71" fmla="*/ 2147483647 h 2198"/>
                <a:gd name="T72" fmla="*/ 2147483647 w 2343"/>
                <a:gd name="T73" fmla="*/ 2147483647 h 2198"/>
                <a:gd name="T74" fmla="*/ 2147483647 w 2343"/>
                <a:gd name="T75" fmla="*/ 2147483647 h 2198"/>
                <a:gd name="T76" fmla="*/ 2147483647 w 2343"/>
                <a:gd name="T77" fmla="*/ 2147483647 h 2198"/>
                <a:gd name="T78" fmla="*/ 2147483647 w 2343"/>
                <a:gd name="T79" fmla="*/ 2147483647 h 2198"/>
                <a:gd name="T80" fmla="*/ 2147483647 w 2343"/>
                <a:gd name="T81" fmla="*/ 2147483647 h 2198"/>
                <a:gd name="T82" fmla="*/ 2147483647 w 2343"/>
                <a:gd name="T83" fmla="*/ 2147483647 h 2198"/>
                <a:gd name="T84" fmla="*/ 2147483647 w 2343"/>
                <a:gd name="T85" fmla="*/ 2147483647 h 2198"/>
                <a:gd name="T86" fmla="*/ 2147483647 w 2343"/>
                <a:gd name="T87" fmla="*/ 2147483647 h 2198"/>
                <a:gd name="T88" fmla="*/ 2147483647 w 2343"/>
                <a:gd name="T89" fmla="*/ 2147483647 h 2198"/>
                <a:gd name="T90" fmla="*/ 2147483647 w 2343"/>
                <a:gd name="T91" fmla="*/ 2147483647 h 2198"/>
                <a:gd name="T92" fmla="*/ 2147483647 w 2343"/>
                <a:gd name="T93" fmla="*/ 2147483647 h 2198"/>
                <a:gd name="T94" fmla="*/ 2147483647 w 2343"/>
                <a:gd name="T95" fmla="*/ 2147483647 h 2198"/>
                <a:gd name="T96" fmla="*/ 2147483647 w 2343"/>
                <a:gd name="T97" fmla="*/ 2147483647 h 2198"/>
                <a:gd name="T98" fmla="*/ 2147483647 w 2343"/>
                <a:gd name="T99" fmla="*/ 2147483647 h 2198"/>
                <a:gd name="T100" fmla="*/ 2147483647 w 2343"/>
                <a:gd name="T101" fmla="*/ 2147483647 h 2198"/>
                <a:gd name="T102" fmla="*/ 2147483647 w 2343"/>
                <a:gd name="T103" fmla="*/ 2147483647 h 2198"/>
                <a:gd name="T104" fmla="*/ 2147483647 w 2343"/>
                <a:gd name="T105" fmla="*/ 2147483647 h 2198"/>
                <a:gd name="T106" fmla="*/ 2147483647 w 2343"/>
                <a:gd name="T107" fmla="*/ 2147483647 h 2198"/>
                <a:gd name="T108" fmla="*/ 2147483647 w 2343"/>
                <a:gd name="T109" fmla="*/ 2147483647 h 2198"/>
                <a:gd name="T110" fmla="*/ 2147483647 w 2343"/>
                <a:gd name="T111" fmla="*/ 2147483647 h 2198"/>
                <a:gd name="T112" fmla="*/ 2147483647 w 2343"/>
                <a:gd name="T113" fmla="*/ 2147483647 h 2198"/>
                <a:gd name="T114" fmla="*/ 2147483647 w 2343"/>
                <a:gd name="T115" fmla="*/ 2147483647 h 2198"/>
                <a:gd name="T116" fmla="*/ 2147483647 w 2343"/>
                <a:gd name="T117" fmla="*/ 2147483647 h 2198"/>
                <a:gd name="T118" fmla="*/ 2147483647 w 2343"/>
                <a:gd name="T119" fmla="*/ 2147483647 h 219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3"/>
                <a:gd name="T181" fmla="*/ 0 h 2198"/>
                <a:gd name="T182" fmla="*/ 2343 w 2343"/>
                <a:gd name="T183" fmla="*/ 2198 h 219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3" h="2198">
                  <a:moveTo>
                    <a:pt x="2343" y="1280"/>
                  </a:moveTo>
                  <a:lnTo>
                    <a:pt x="2305" y="1173"/>
                  </a:lnTo>
                  <a:lnTo>
                    <a:pt x="2268" y="1066"/>
                  </a:lnTo>
                  <a:lnTo>
                    <a:pt x="2231" y="960"/>
                  </a:lnTo>
                  <a:lnTo>
                    <a:pt x="2194" y="853"/>
                  </a:lnTo>
                  <a:lnTo>
                    <a:pt x="2156" y="747"/>
                  </a:lnTo>
                  <a:lnTo>
                    <a:pt x="2119" y="640"/>
                  </a:lnTo>
                  <a:lnTo>
                    <a:pt x="2082" y="533"/>
                  </a:lnTo>
                  <a:lnTo>
                    <a:pt x="2045" y="427"/>
                  </a:lnTo>
                  <a:lnTo>
                    <a:pt x="2007" y="320"/>
                  </a:lnTo>
                  <a:lnTo>
                    <a:pt x="1970" y="213"/>
                  </a:lnTo>
                  <a:lnTo>
                    <a:pt x="1933" y="107"/>
                  </a:lnTo>
                  <a:lnTo>
                    <a:pt x="1896" y="0"/>
                  </a:lnTo>
                  <a:lnTo>
                    <a:pt x="1849" y="17"/>
                  </a:lnTo>
                  <a:lnTo>
                    <a:pt x="1803" y="34"/>
                  </a:lnTo>
                  <a:lnTo>
                    <a:pt x="1757" y="52"/>
                  </a:lnTo>
                  <a:lnTo>
                    <a:pt x="1711" y="70"/>
                  </a:lnTo>
                  <a:lnTo>
                    <a:pt x="1665" y="89"/>
                  </a:lnTo>
                  <a:lnTo>
                    <a:pt x="1619" y="108"/>
                  </a:lnTo>
                  <a:lnTo>
                    <a:pt x="1574" y="128"/>
                  </a:lnTo>
                  <a:lnTo>
                    <a:pt x="1529" y="149"/>
                  </a:lnTo>
                  <a:lnTo>
                    <a:pt x="1484" y="170"/>
                  </a:lnTo>
                  <a:lnTo>
                    <a:pt x="1439" y="192"/>
                  </a:lnTo>
                  <a:lnTo>
                    <a:pt x="1395" y="214"/>
                  </a:lnTo>
                  <a:lnTo>
                    <a:pt x="1351" y="236"/>
                  </a:lnTo>
                  <a:lnTo>
                    <a:pt x="1307" y="260"/>
                  </a:lnTo>
                  <a:lnTo>
                    <a:pt x="1264" y="283"/>
                  </a:lnTo>
                  <a:lnTo>
                    <a:pt x="1221" y="308"/>
                  </a:lnTo>
                  <a:lnTo>
                    <a:pt x="1178" y="333"/>
                  </a:lnTo>
                  <a:lnTo>
                    <a:pt x="1135" y="358"/>
                  </a:lnTo>
                  <a:lnTo>
                    <a:pt x="1093" y="384"/>
                  </a:lnTo>
                  <a:lnTo>
                    <a:pt x="1051" y="410"/>
                  </a:lnTo>
                  <a:lnTo>
                    <a:pt x="1009" y="437"/>
                  </a:lnTo>
                  <a:lnTo>
                    <a:pt x="968" y="464"/>
                  </a:lnTo>
                  <a:lnTo>
                    <a:pt x="927" y="492"/>
                  </a:lnTo>
                  <a:lnTo>
                    <a:pt x="887" y="520"/>
                  </a:lnTo>
                  <a:lnTo>
                    <a:pt x="846" y="549"/>
                  </a:lnTo>
                  <a:lnTo>
                    <a:pt x="807" y="579"/>
                  </a:lnTo>
                  <a:lnTo>
                    <a:pt x="767" y="609"/>
                  </a:lnTo>
                  <a:lnTo>
                    <a:pt x="728" y="639"/>
                  </a:lnTo>
                  <a:lnTo>
                    <a:pt x="689" y="670"/>
                  </a:lnTo>
                  <a:lnTo>
                    <a:pt x="651" y="701"/>
                  </a:lnTo>
                  <a:lnTo>
                    <a:pt x="613" y="733"/>
                  </a:lnTo>
                  <a:lnTo>
                    <a:pt x="575" y="765"/>
                  </a:lnTo>
                  <a:lnTo>
                    <a:pt x="538" y="797"/>
                  </a:lnTo>
                  <a:lnTo>
                    <a:pt x="501" y="831"/>
                  </a:lnTo>
                  <a:lnTo>
                    <a:pt x="465" y="864"/>
                  </a:lnTo>
                  <a:lnTo>
                    <a:pt x="428" y="898"/>
                  </a:lnTo>
                  <a:lnTo>
                    <a:pt x="393" y="933"/>
                  </a:lnTo>
                  <a:lnTo>
                    <a:pt x="358" y="967"/>
                  </a:lnTo>
                  <a:lnTo>
                    <a:pt x="323" y="1003"/>
                  </a:lnTo>
                  <a:lnTo>
                    <a:pt x="289" y="1038"/>
                  </a:lnTo>
                  <a:lnTo>
                    <a:pt x="255" y="1075"/>
                  </a:lnTo>
                  <a:lnTo>
                    <a:pt x="221" y="1111"/>
                  </a:lnTo>
                  <a:lnTo>
                    <a:pt x="188" y="1148"/>
                  </a:lnTo>
                  <a:lnTo>
                    <a:pt x="156" y="1185"/>
                  </a:lnTo>
                  <a:lnTo>
                    <a:pt x="124" y="1223"/>
                  </a:lnTo>
                  <a:lnTo>
                    <a:pt x="92" y="1261"/>
                  </a:lnTo>
                  <a:lnTo>
                    <a:pt x="61" y="1300"/>
                  </a:lnTo>
                  <a:lnTo>
                    <a:pt x="30" y="1338"/>
                  </a:lnTo>
                  <a:lnTo>
                    <a:pt x="0" y="1378"/>
                  </a:lnTo>
                  <a:lnTo>
                    <a:pt x="90" y="1446"/>
                  </a:lnTo>
                  <a:lnTo>
                    <a:pt x="180" y="1514"/>
                  </a:lnTo>
                  <a:lnTo>
                    <a:pt x="270" y="1583"/>
                  </a:lnTo>
                  <a:lnTo>
                    <a:pt x="359" y="1651"/>
                  </a:lnTo>
                  <a:lnTo>
                    <a:pt x="449" y="1719"/>
                  </a:lnTo>
                  <a:lnTo>
                    <a:pt x="539" y="1788"/>
                  </a:lnTo>
                  <a:lnTo>
                    <a:pt x="629" y="1856"/>
                  </a:lnTo>
                  <a:lnTo>
                    <a:pt x="719" y="1924"/>
                  </a:lnTo>
                  <a:lnTo>
                    <a:pt x="809" y="1993"/>
                  </a:lnTo>
                  <a:lnTo>
                    <a:pt x="899" y="2061"/>
                  </a:lnTo>
                  <a:lnTo>
                    <a:pt x="989" y="2130"/>
                  </a:lnTo>
                  <a:lnTo>
                    <a:pt x="1079" y="2198"/>
                  </a:lnTo>
                  <a:lnTo>
                    <a:pt x="1099" y="2172"/>
                  </a:lnTo>
                  <a:lnTo>
                    <a:pt x="1119" y="2146"/>
                  </a:lnTo>
                  <a:lnTo>
                    <a:pt x="1140" y="2120"/>
                  </a:lnTo>
                  <a:lnTo>
                    <a:pt x="1161" y="2095"/>
                  </a:lnTo>
                  <a:lnTo>
                    <a:pt x="1182" y="2070"/>
                  </a:lnTo>
                  <a:lnTo>
                    <a:pt x="1204" y="2045"/>
                  </a:lnTo>
                  <a:lnTo>
                    <a:pt x="1226" y="2020"/>
                  </a:lnTo>
                  <a:lnTo>
                    <a:pt x="1248" y="1996"/>
                  </a:lnTo>
                  <a:lnTo>
                    <a:pt x="1271" y="1972"/>
                  </a:lnTo>
                  <a:lnTo>
                    <a:pt x="1294" y="1948"/>
                  </a:lnTo>
                  <a:lnTo>
                    <a:pt x="1317" y="1924"/>
                  </a:lnTo>
                  <a:lnTo>
                    <a:pt x="1341" y="1901"/>
                  </a:lnTo>
                  <a:lnTo>
                    <a:pt x="1364" y="1878"/>
                  </a:lnTo>
                  <a:lnTo>
                    <a:pt x="1388" y="1856"/>
                  </a:lnTo>
                  <a:lnTo>
                    <a:pt x="1413" y="1833"/>
                  </a:lnTo>
                  <a:lnTo>
                    <a:pt x="1437" y="1811"/>
                  </a:lnTo>
                  <a:lnTo>
                    <a:pt x="1462" y="1789"/>
                  </a:lnTo>
                  <a:lnTo>
                    <a:pt x="1487" y="1768"/>
                  </a:lnTo>
                  <a:lnTo>
                    <a:pt x="1513" y="1747"/>
                  </a:lnTo>
                  <a:lnTo>
                    <a:pt x="1538" y="1726"/>
                  </a:lnTo>
                  <a:lnTo>
                    <a:pt x="1564" y="1705"/>
                  </a:lnTo>
                  <a:lnTo>
                    <a:pt x="1590" y="1685"/>
                  </a:lnTo>
                  <a:lnTo>
                    <a:pt x="1616" y="1665"/>
                  </a:lnTo>
                  <a:lnTo>
                    <a:pt x="1643" y="1646"/>
                  </a:lnTo>
                  <a:lnTo>
                    <a:pt x="1670" y="1626"/>
                  </a:lnTo>
                  <a:lnTo>
                    <a:pt x="1697" y="1608"/>
                  </a:lnTo>
                  <a:lnTo>
                    <a:pt x="1724" y="1589"/>
                  </a:lnTo>
                  <a:lnTo>
                    <a:pt x="1752" y="1571"/>
                  </a:lnTo>
                  <a:lnTo>
                    <a:pt x="1779" y="1553"/>
                  </a:lnTo>
                  <a:lnTo>
                    <a:pt x="1807" y="1535"/>
                  </a:lnTo>
                  <a:lnTo>
                    <a:pt x="1836" y="1518"/>
                  </a:lnTo>
                  <a:lnTo>
                    <a:pt x="1864" y="1501"/>
                  </a:lnTo>
                  <a:lnTo>
                    <a:pt x="1892" y="1485"/>
                  </a:lnTo>
                  <a:lnTo>
                    <a:pt x="1921" y="1468"/>
                  </a:lnTo>
                  <a:lnTo>
                    <a:pt x="1950" y="1453"/>
                  </a:lnTo>
                  <a:lnTo>
                    <a:pt x="1979" y="1437"/>
                  </a:lnTo>
                  <a:lnTo>
                    <a:pt x="2009" y="1422"/>
                  </a:lnTo>
                  <a:lnTo>
                    <a:pt x="2038" y="1407"/>
                  </a:lnTo>
                  <a:lnTo>
                    <a:pt x="2068" y="1393"/>
                  </a:lnTo>
                  <a:lnTo>
                    <a:pt x="2098" y="1379"/>
                  </a:lnTo>
                  <a:lnTo>
                    <a:pt x="2128" y="1365"/>
                  </a:lnTo>
                  <a:lnTo>
                    <a:pt x="2158" y="1352"/>
                  </a:lnTo>
                  <a:lnTo>
                    <a:pt x="2189" y="1339"/>
                  </a:lnTo>
                  <a:lnTo>
                    <a:pt x="2219" y="1326"/>
                  </a:lnTo>
                  <a:lnTo>
                    <a:pt x="2250" y="1314"/>
                  </a:lnTo>
                  <a:lnTo>
                    <a:pt x="2281" y="1302"/>
                  </a:lnTo>
                  <a:lnTo>
                    <a:pt x="2311" y="1291"/>
                  </a:lnTo>
                  <a:lnTo>
                    <a:pt x="2343" y="1280"/>
                  </a:lnTo>
                </a:path>
              </a:pathLst>
            </a:custGeom>
            <a:solidFill>
              <a:srgbClr val="FFC229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</xdr:grpSp>
      <xdr:graphicFrame macro="">
        <xdr:nvGraphicFramePr>
          <xdr:cNvPr id="41" name="Chart 2"/>
          <xdr:cNvGraphicFramePr>
            <a:graphicFrameLocks/>
          </xdr:cNvGraphicFramePr>
        </xdr:nvGraphicFramePr>
        <xdr:xfrm>
          <a:off x="252639" y="3220575"/>
          <a:ext cx="4064454" cy="272009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sp macro="" textlink="'Dashboard Conf Page'!N11">
        <xdr:nvSpPr>
          <xdr:cNvPr id="42" name="TextBox 242"/>
          <xdr:cNvSpPr txBox="1"/>
        </xdr:nvSpPr>
        <xdr:spPr>
          <a:xfrm>
            <a:off x="498280" y="6022551"/>
            <a:ext cx="3586939" cy="4283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B52269D8-6270-47EC-AB23-221D2C3C499D}" type="TxLink">
              <a:rPr lang="en-US" sz="1200" b="1" i="0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pPr algn="ctr"/>
              <a:t>x 1,000,000 Widgets / Day</a:t>
            </a:fld>
            <a:endParaRPr lang="en-US" sz="1200" b="1">
              <a:latin typeface="Arial" pitchFamily="34" charset="0"/>
              <a:cs typeface="Arial" pitchFamily="34" charset="0"/>
            </a:endParaRPr>
          </a:p>
        </xdr:txBody>
      </xdr:sp>
      <xdr:sp macro="" textlink="'Dashboard Conf Page'!N9">
        <xdr:nvSpPr>
          <xdr:cNvPr id="43" name="TextBox 243"/>
          <xdr:cNvSpPr txBox="1"/>
        </xdr:nvSpPr>
        <xdr:spPr>
          <a:xfrm>
            <a:off x="632193" y="2776568"/>
            <a:ext cx="3299983" cy="8471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62D4409B-E85D-4532-AC30-8ACE11FF3154}" type="TxLink">
              <a:rPr lang="en-US" sz="2400" b="1" i="0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pPr algn="ctr"/>
              <a:t>Daily Widget Production</a:t>
            </a:fld>
            <a:endParaRPr lang="en-US" sz="2400" b="1">
              <a:latin typeface="Arial" pitchFamily="34" charset="0"/>
              <a:cs typeface="Arial" pitchFamily="34" charset="0"/>
            </a:endParaRPr>
          </a:p>
        </xdr:txBody>
      </xdr:sp>
      <xdr:sp macro="" textlink="'Dashboard Calculations '!N8">
        <xdr:nvSpPr>
          <xdr:cNvPr id="44" name="TextBox 244"/>
          <xdr:cNvSpPr txBox="1"/>
        </xdr:nvSpPr>
        <xdr:spPr>
          <a:xfrm>
            <a:off x="976539" y="5394296"/>
            <a:ext cx="54521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18D78AF5-6102-470B-9801-A846E01408C3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N11">
        <xdr:nvSpPr>
          <xdr:cNvPr id="45" name="TextBox 245"/>
          <xdr:cNvSpPr txBox="1"/>
        </xdr:nvSpPr>
        <xdr:spPr>
          <a:xfrm>
            <a:off x="1177407" y="4851713"/>
            <a:ext cx="554780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E96753B7-5792-460A-AD1A-6B59B3BE232B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10,0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N12">
        <xdr:nvSpPr>
          <xdr:cNvPr id="46" name="TextBox 246"/>
          <xdr:cNvSpPr txBox="1"/>
        </xdr:nvSpPr>
        <xdr:spPr>
          <a:xfrm>
            <a:off x="1674796" y="4451914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472DEF75-AAAC-477D-A5C2-5305EFEAFE60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20,0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N13">
        <xdr:nvSpPr>
          <xdr:cNvPr id="47" name="TextBox 247"/>
          <xdr:cNvSpPr txBox="1"/>
        </xdr:nvSpPr>
        <xdr:spPr>
          <a:xfrm>
            <a:off x="2325227" y="4461433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FD24A0BB-2BAA-47FA-8BED-32F9C5B3DC20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30,0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N14">
        <xdr:nvSpPr>
          <xdr:cNvPr id="48" name="TextBox 248"/>
          <xdr:cNvSpPr txBox="1"/>
        </xdr:nvSpPr>
        <xdr:spPr>
          <a:xfrm>
            <a:off x="2813051" y="4861232"/>
            <a:ext cx="554780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5AABAB7B-74C0-41B3-8463-78FEF44B35E5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40,0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N9">
        <xdr:nvSpPr>
          <xdr:cNvPr id="49" name="TextBox 250"/>
          <xdr:cNvSpPr txBox="1"/>
        </xdr:nvSpPr>
        <xdr:spPr>
          <a:xfrm>
            <a:off x="2985224" y="5394296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E09BF3EF-5922-485E-B363-E3B307E85C67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50,0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grpSp>
        <xdr:nvGrpSpPr>
          <xdr:cNvPr id="50" name="Group 28"/>
          <xdr:cNvGrpSpPr>
            <a:grpSpLocks/>
          </xdr:cNvGrpSpPr>
        </xdr:nvGrpSpPr>
        <xdr:grpSpPr bwMode="auto">
          <a:xfrm>
            <a:off x="1751318" y="5023054"/>
            <a:ext cx="1052168" cy="999496"/>
            <a:chOff x="1988560" y="3128827"/>
            <a:chExt cx="1039902" cy="991213"/>
          </a:xfrm>
        </xdr:grpSpPr>
        <xdr:sp macro="" textlink="">
          <xdr:nvSpPr>
            <xdr:cNvPr id="51" name="Oval 252"/>
            <xdr:cNvSpPr/>
          </xdr:nvSpPr>
          <xdr:spPr>
            <a:xfrm>
              <a:off x="2026375" y="3128827"/>
              <a:ext cx="945366" cy="991213"/>
            </a:xfrm>
            <a:prstGeom prst="ellipse">
              <a:avLst/>
            </a:prstGeom>
            <a:solidFill>
              <a:schemeClr val="tx1">
                <a:lumMod val="85000"/>
                <a:lumOff val="15000"/>
              </a:schemeClr>
            </a:solidFill>
            <a:ln>
              <a:solidFill>
                <a:schemeClr val="tx1">
                  <a:lumMod val="95000"/>
                  <a:lumOff val="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sp macro="" textlink="'Dashboard Calculations '!N10">
          <xdr:nvSpPr>
            <xdr:cNvPr id="52" name="TextBox 253"/>
            <xdr:cNvSpPr txBox="1"/>
          </xdr:nvSpPr>
          <xdr:spPr>
            <a:xfrm>
              <a:off x="1988560" y="3423840"/>
              <a:ext cx="1039902" cy="4059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fld id="{96548A49-F30C-45E7-A4EF-15FDCBAED853}" type="TxLink">
                <a:rPr lang="en-US" sz="3000" b="1" i="0" u="none" strike="noStrike" cap="none" spc="50">
                  <a:ln w="12700" cmpd="sng">
                    <a:solidFill>
                      <a:schemeClr val="tx1"/>
                    </a:solidFill>
                    <a:prstDash val="solid"/>
                  </a:ln>
                  <a:solidFill>
                    <a:schemeClr val="bg1"/>
                  </a:solidFill>
                  <a:effectLst>
                    <a:glow rad="53100">
                      <a:schemeClr val="bg1">
                        <a:lumMod val="50000"/>
                        <a:alpha val="30000"/>
                      </a:schemeClr>
                    </a:glow>
                  </a:effectLst>
                  <a:latin typeface="Arialri"/>
                  <a:cs typeface="Arial" pitchFamily="34" charset="0"/>
                </a:rPr>
                <a:pPr algn="ctr"/>
                <a:t>22,0</a:t>
              </a:fld>
              <a:endParaRPr lang="en-US" sz="3000" b="1" cap="none" spc="50">
                <a:ln w="12700" cmpd="sng">
                  <a:solidFill>
                    <a:schemeClr val="tx1"/>
                  </a:solidFill>
                  <a:prstDash val="solid"/>
                </a:ln>
                <a:solidFill>
                  <a:schemeClr val="bg1"/>
                </a:solidFill>
                <a:effectLst>
                  <a:glow rad="53100">
                    <a:schemeClr val="bg1">
                      <a:lumMod val="50000"/>
                      <a:alpha val="30000"/>
                    </a:schemeClr>
                  </a:glow>
                </a:effectLst>
                <a:latin typeface="Arial" pitchFamily="34" charset="0"/>
                <a:cs typeface="Arial" pitchFamily="34" charset="0"/>
              </a:endParaRPr>
            </a:p>
          </xdr:txBody>
        </xdr:sp>
      </xdr:grpSp>
    </xdr:grpSp>
    <xdr:clientData/>
  </xdr:twoCellAnchor>
  <xdr:twoCellAnchor>
    <xdr:from>
      <xdr:col>0</xdr:col>
      <xdr:colOff>57150</xdr:colOff>
      <xdr:row>31</xdr:row>
      <xdr:rowOff>138440</xdr:rowOff>
    </xdr:from>
    <xdr:to>
      <xdr:col>21</xdr:col>
      <xdr:colOff>123825</xdr:colOff>
      <xdr:row>55</xdr:row>
      <xdr:rowOff>120472</xdr:rowOff>
    </xdr:to>
    <xdr:sp macro="" textlink="">
      <xdr:nvSpPr>
        <xdr:cNvPr id="58" name="Rounded Rectangle 259"/>
        <xdr:cNvSpPr/>
      </xdr:nvSpPr>
      <xdr:spPr bwMode="auto">
        <a:xfrm>
          <a:off x="57150" y="6786890"/>
          <a:ext cx="13249275" cy="4554032"/>
        </a:xfrm>
        <a:prstGeom prst="roundRect">
          <a:avLst>
            <a:gd name="adj" fmla="val 7743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0</xdr:col>
      <xdr:colOff>180508</xdr:colOff>
      <xdr:row>35</xdr:row>
      <xdr:rowOff>24294</xdr:rowOff>
    </xdr:from>
    <xdr:to>
      <xdr:col>6</xdr:col>
      <xdr:colOff>378822</xdr:colOff>
      <xdr:row>54</xdr:row>
      <xdr:rowOff>177590</xdr:rowOff>
    </xdr:to>
    <xdr:grpSp>
      <xdr:nvGrpSpPr>
        <xdr:cNvPr id="59" name="Group 238"/>
        <xdr:cNvGrpSpPr>
          <a:grpSpLocks/>
        </xdr:cNvGrpSpPr>
      </xdr:nvGrpSpPr>
      <xdr:grpSpPr bwMode="auto">
        <a:xfrm>
          <a:off x="180508" y="7441888"/>
          <a:ext cx="4222627" cy="3772796"/>
          <a:chOff x="182630" y="2690897"/>
          <a:chExt cx="4256500" cy="3769529"/>
        </a:xfrm>
      </xdr:grpSpPr>
      <xdr:sp macro="" textlink="">
        <xdr:nvSpPr>
          <xdr:cNvPr id="60" name="Rounded Rectangle 261"/>
          <xdr:cNvSpPr/>
        </xdr:nvSpPr>
        <xdr:spPr>
          <a:xfrm>
            <a:off x="182630" y="2690897"/>
            <a:ext cx="4256500" cy="3769529"/>
          </a:xfrm>
          <a:prstGeom prst="roundRect">
            <a:avLst>
              <a:gd name="adj" fmla="val 10723"/>
            </a:avLst>
          </a:prstGeom>
          <a:gradFill flip="none" rotWithShape="1">
            <a:gsLst>
              <a:gs pos="0">
                <a:srgbClr val="FFFFFF"/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5400000" scaled="0"/>
            <a:tileRect/>
          </a:gra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grpSp>
        <xdr:nvGrpSpPr>
          <xdr:cNvPr id="61" name="Group 427"/>
          <xdr:cNvGrpSpPr>
            <a:grpSpLocks/>
          </xdr:cNvGrpSpPr>
        </xdr:nvGrpSpPr>
        <xdr:grpSpPr bwMode="auto">
          <a:xfrm>
            <a:off x="443139" y="3753976"/>
            <a:ext cx="3680279" cy="1795402"/>
            <a:chOff x="193063" y="1155645"/>
            <a:chExt cx="3658893" cy="1807321"/>
          </a:xfrm>
        </xdr:grpSpPr>
        <xdr:sp macro="" textlink="">
          <xdr:nvSpPr>
            <xdr:cNvPr id="74" name="Freeform 362"/>
            <xdr:cNvSpPr>
              <a:spLocks/>
            </xdr:cNvSpPr>
          </xdr:nvSpPr>
          <xdr:spPr bwMode="auto">
            <a:xfrm>
              <a:off x="1495146" y="1155645"/>
              <a:ext cx="1054728" cy="663196"/>
            </a:xfrm>
            <a:custGeom>
              <a:avLst/>
              <a:gdLst>
                <a:gd name="T0" fmla="*/ 2147483647 w 2344"/>
                <a:gd name="T1" fmla="*/ 2147483647 h 1470"/>
                <a:gd name="T2" fmla="*/ 2147483647 w 2344"/>
                <a:gd name="T3" fmla="*/ 2147483647 h 1470"/>
                <a:gd name="T4" fmla="*/ 2147483647 w 2344"/>
                <a:gd name="T5" fmla="*/ 2147483647 h 1470"/>
                <a:gd name="T6" fmla="*/ 2147483647 w 2344"/>
                <a:gd name="T7" fmla="*/ 2147483647 h 1470"/>
                <a:gd name="T8" fmla="*/ 2147483647 w 2344"/>
                <a:gd name="T9" fmla="*/ 2147483647 h 1470"/>
                <a:gd name="T10" fmla="*/ 2147483647 w 2344"/>
                <a:gd name="T11" fmla="*/ 2147483647 h 1470"/>
                <a:gd name="T12" fmla="*/ 2147483647 w 2344"/>
                <a:gd name="T13" fmla="*/ 2147483647 h 1470"/>
                <a:gd name="T14" fmla="*/ 2147483647 w 2344"/>
                <a:gd name="T15" fmla="*/ 2147483647 h 1470"/>
                <a:gd name="T16" fmla="*/ 2147483647 w 2344"/>
                <a:gd name="T17" fmla="*/ 2147483647 h 1470"/>
                <a:gd name="T18" fmla="*/ 2147483647 w 2344"/>
                <a:gd name="T19" fmla="*/ 2147483647 h 1470"/>
                <a:gd name="T20" fmla="*/ 2147483647 w 2344"/>
                <a:gd name="T21" fmla="*/ 2147483647 h 1470"/>
                <a:gd name="T22" fmla="*/ 2147483647 w 2344"/>
                <a:gd name="T23" fmla="*/ 2147483647 h 1470"/>
                <a:gd name="T24" fmla="*/ 2147483647 w 2344"/>
                <a:gd name="T25" fmla="*/ 2147483647 h 1470"/>
                <a:gd name="T26" fmla="*/ 2147483647 w 2344"/>
                <a:gd name="T27" fmla="*/ 2147483647 h 1470"/>
                <a:gd name="T28" fmla="*/ 2147483647 w 2344"/>
                <a:gd name="T29" fmla="*/ 2147483647 h 1470"/>
                <a:gd name="T30" fmla="*/ 2147483647 w 2344"/>
                <a:gd name="T31" fmla="*/ 2147483647 h 1470"/>
                <a:gd name="T32" fmla="*/ 2147483647 w 2344"/>
                <a:gd name="T33" fmla="*/ 2147483647 h 1470"/>
                <a:gd name="T34" fmla="*/ 2147483647 w 2344"/>
                <a:gd name="T35" fmla="*/ 0 h 1470"/>
                <a:gd name="T36" fmla="*/ 2147483647 w 2344"/>
                <a:gd name="T37" fmla="*/ 0 h 1470"/>
                <a:gd name="T38" fmla="*/ 2147483647 w 2344"/>
                <a:gd name="T39" fmla="*/ 2147483647 h 1470"/>
                <a:gd name="T40" fmla="*/ 2147483647 w 2344"/>
                <a:gd name="T41" fmla="*/ 2147483647 h 1470"/>
                <a:gd name="T42" fmla="*/ 2147483647 w 2344"/>
                <a:gd name="T43" fmla="*/ 2147483647 h 1470"/>
                <a:gd name="T44" fmla="*/ 2147483647 w 2344"/>
                <a:gd name="T45" fmla="*/ 2147483647 h 1470"/>
                <a:gd name="T46" fmla="*/ 2147483647 w 2344"/>
                <a:gd name="T47" fmla="*/ 2147483647 h 1470"/>
                <a:gd name="T48" fmla="*/ 2147483647 w 2344"/>
                <a:gd name="T49" fmla="*/ 2147483647 h 1470"/>
                <a:gd name="T50" fmla="*/ 2147483647 w 2344"/>
                <a:gd name="T51" fmla="*/ 2147483647 h 1470"/>
                <a:gd name="T52" fmla="*/ 2147483647 w 2344"/>
                <a:gd name="T53" fmla="*/ 2147483647 h 1470"/>
                <a:gd name="T54" fmla="*/ 2147483647 w 2344"/>
                <a:gd name="T55" fmla="*/ 2147483647 h 1470"/>
                <a:gd name="T56" fmla="*/ 2147483647 w 2344"/>
                <a:gd name="T57" fmla="*/ 2147483647 h 1470"/>
                <a:gd name="T58" fmla="*/ 2147483647 w 2344"/>
                <a:gd name="T59" fmla="*/ 2147483647 h 1470"/>
                <a:gd name="T60" fmla="*/ 2147483647 w 2344"/>
                <a:gd name="T61" fmla="*/ 2147483647 h 1470"/>
                <a:gd name="T62" fmla="*/ 2147483647 w 2344"/>
                <a:gd name="T63" fmla="*/ 2147483647 h 1470"/>
                <a:gd name="T64" fmla="*/ 2147483647 w 2344"/>
                <a:gd name="T65" fmla="*/ 2147483647 h 1470"/>
                <a:gd name="T66" fmla="*/ 2147483647 w 2344"/>
                <a:gd name="T67" fmla="*/ 2147483647 h 1470"/>
                <a:gd name="T68" fmla="*/ 2147483647 w 2344"/>
                <a:gd name="T69" fmla="*/ 2147483647 h 1470"/>
                <a:gd name="T70" fmla="*/ 2147483647 w 2344"/>
                <a:gd name="T71" fmla="*/ 2147483647 h 1470"/>
                <a:gd name="T72" fmla="*/ 2147483647 w 2344"/>
                <a:gd name="T73" fmla="*/ 2147483647 h 1470"/>
                <a:gd name="T74" fmla="*/ 2147483647 w 2344"/>
                <a:gd name="T75" fmla="*/ 2147483647 h 1470"/>
                <a:gd name="T76" fmla="*/ 2147483647 w 2344"/>
                <a:gd name="T77" fmla="*/ 2147483647 h 1470"/>
                <a:gd name="T78" fmla="*/ 2147483647 w 2344"/>
                <a:gd name="T79" fmla="*/ 2147483647 h 1470"/>
                <a:gd name="T80" fmla="*/ 2147483647 w 2344"/>
                <a:gd name="T81" fmla="*/ 2147483647 h 1470"/>
                <a:gd name="T82" fmla="*/ 2147483647 w 2344"/>
                <a:gd name="T83" fmla="*/ 2147483647 h 1470"/>
                <a:gd name="T84" fmla="*/ 2147483647 w 2344"/>
                <a:gd name="T85" fmla="*/ 2147483647 h 1470"/>
                <a:gd name="T86" fmla="*/ 2147483647 w 2344"/>
                <a:gd name="T87" fmla="*/ 2147483647 h 1470"/>
                <a:gd name="T88" fmla="*/ 2147483647 w 2344"/>
                <a:gd name="T89" fmla="*/ 2147483647 h 1470"/>
                <a:gd name="T90" fmla="*/ 2147483647 w 2344"/>
                <a:gd name="T91" fmla="*/ 2147483647 h 1470"/>
                <a:gd name="T92" fmla="*/ 2147483647 w 2344"/>
                <a:gd name="T93" fmla="*/ 2147483647 h 1470"/>
                <a:gd name="T94" fmla="*/ 2147483647 w 2344"/>
                <a:gd name="T95" fmla="*/ 2147483647 h 1470"/>
                <a:gd name="T96" fmla="*/ 2147483647 w 2344"/>
                <a:gd name="T97" fmla="*/ 2147483647 h 1470"/>
                <a:gd name="T98" fmla="*/ 2147483647 w 2344"/>
                <a:gd name="T99" fmla="*/ 2147483647 h 1470"/>
                <a:gd name="T100" fmla="*/ 2147483647 w 2344"/>
                <a:gd name="T101" fmla="*/ 2147483647 h 1470"/>
                <a:gd name="T102" fmla="*/ 2147483647 w 2344"/>
                <a:gd name="T103" fmla="*/ 2147483647 h 1470"/>
                <a:gd name="T104" fmla="*/ 2147483647 w 2344"/>
                <a:gd name="T105" fmla="*/ 2147483647 h 1470"/>
                <a:gd name="T106" fmla="*/ 2147483647 w 2344"/>
                <a:gd name="T107" fmla="*/ 2147483647 h 1470"/>
                <a:gd name="T108" fmla="*/ 2147483647 w 2344"/>
                <a:gd name="T109" fmla="*/ 2147483647 h 1470"/>
                <a:gd name="T110" fmla="*/ 2147483647 w 2344"/>
                <a:gd name="T111" fmla="*/ 2147483647 h 1470"/>
                <a:gd name="T112" fmla="*/ 2147483647 w 2344"/>
                <a:gd name="T113" fmla="*/ 2147483647 h 1470"/>
                <a:gd name="T114" fmla="*/ 2147483647 w 2344"/>
                <a:gd name="T115" fmla="*/ 2147483647 h 1470"/>
                <a:gd name="T116" fmla="*/ 2147483647 w 2344"/>
                <a:gd name="T117" fmla="*/ 2147483647 h 1470"/>
                <a:gd name="T118" fmla="*/ 2147483647 w 2344"/>
                <a:gd name="T119" fmla="*/ 2147483647 h 1470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4"/>
                <a:gd name="T181" fmla="*/ 0 h 1470"/>
                <a:gd name="T182" fmla="*/ 2344 w 2344"/>
                <a:gd name="T183" fmla="*/ 1470 h 1470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4" h="1470">
                  <a:moveTo>
                    <a:pt x="1953" y="1470"/>
                  </a:moveTo>
                  <a:lnTo>
                    <a:pt x="1986" y="1362"/>
                  </a:lnTo>
                  <a:lnTo>
                    <a:pt x="2018" y="1254"/>
                  </a:lnTo>
                  <a:lnTo>
                    <a:pt x="2051" y="1146"/>
                  </a:lnTo>
                  <a:lnTo>
                    <a:pt x="2083" y="1038"/>
                  </a:lnTo>
                  <a:lnTo>
                    <a:pt x="2116" y="929"/>
                  </a:lnTo>
                  <a:lnTo>
                    <a:pt x="2149" y="821"/>
                  </a:lnTo>
                  <a:lnTo>
                    <a:pt x="2181" y="713"/>
                  </a:lnTo>
                  <a:lnTo>
                    <a:pt x="2214" y="605"/>
                  </a:lnTo>
                  <a:lnTo>
                    <a:pt x="2246" y="497"/>
                  </a:lnTo>
                  <a:lnTo>
                    <a:pt x="2279" y="389"/>
                  </a:lnTo>
                  <a:lnTo>
                    <a:pt x="2311" y="281"/>
                  </a:lnTo>
                  <a:lnTo>
                    <a:pt x="2344" y="172"/>
                  </a:lnTo>
                  <a:lnTo>
                    <a:pt x="2296" y="158"/>
                  </a:lnTo>
                  <a:lnTo>
                    <a:pt x="2249" y="145"/>
                  </a:lnTo>
                  <a:lnTo>
                    <a:pt x="2201" y="132"/>
                  </a:lnTo>
                  <a:lnTo>
                    <a:pt x="2153" y="120"/>
                  </a:lnTo>
                  <a:lnTo>
                    <a:pt x="2105" y="108"/>
                  </a:lnTo>
                  <a:lnTo>
                    <a:pt x="2057" y="97"/>
                  </a:lnTo>
                  <a:lnTo>
                    <a:pt x="2008" y="87"/>
                  </a:lnTo>
                  <a:lnTo>
                    <a:pt x="1960" y="77"/>
                  </a:lnTo>
                  <a:lnTo>
                    <a:pt x="1911" y="68"/>
                  </a:lnTo>
                  <a:lnTo>
                    <a:pt x="1862" y="59"/>
                  </a:lnTo>
                  <a:lnTo>
                    <a:pt x="1813" y="51"/>
                  </a:lnTo>
                  <a:lnTo>
                    <a:pt x="1764" y="43"/>
                  </a:lnTo>
                  <a:lnTo>
                    <a:pt x="1715" y="36"/>
                  </a:lnTo>
                  <a:lnTo>
                    <a:pt x="1666" y="30"/>
                  </a:lnTo>
                  <a:lnTo>
                    <a:pt x="1617" y="24"/>
                  </a:lnTo>
                  <a:lnTo>
                    <a:pt x="1568" y="19"/>
                  </a:lnTo>
                  <a:lnTo>
                    <a:pt x="1518" y="15"/>
                  </a:lnTo>
                  <a:lnTo>
                    <a:pt x="1469" y="11"/>
                  </a:lnTo>
                  <a:lnTo>
                    <a:pt x="1420" y="7"/>
                  </a:lnTo>
                  <a:lnTo>
                    <a:pt x="1370" y="5"/>
                  </a:lnTo>
                  <a:lnTo>
                    <a:pt x="1321" y="3"/>
                  </a:lnTo>
                  <a:lnTo>
                    <a:pt x="1271" y="1"/>
                  </a:lnTo>
                  <a:lnTo>
                    <a:pt x="1222" y="0"/>
                  </a:lnTo>
                  <a:lnTo>
                    <a:pt x="1172" y="0"/>
                  </a:lnTo>
                  <a:lnTo>
                    <a:pt x="1123" y="0"/>
                  </a:lnTo>
                  <a:lnTo>
                    <a:pt x="1073" y="1"/>
                  </a:lnTo>
                  <a:lnTo>
                    <a:pt x="1024" y="3"/>
                  </a:lnTo>
                  <a:lnTo>
                    <a:pt x="974" y="5"/>
                  </a:lnTo>
                  <a:lnTo>
                    <a:pt x="925" y="7"/>
                  </a:lnTo>
                  <a:lnTo>
                    <a:pt x="875" y="11"/>
                  </a:lnTo>
                  <a:lnTo>
                    <a:pt x="826" y="15"/>
                  </a:lnTo>
                  <a:lnTo>
                    <a:pt x="777" y="19"/>
                  </a:lnTo>
                  <a:lnTo>
                    <a:pt x="727" y="24"/>
                  </a:lnTo>
                  <a:lnTo>
                    <a:pt x="678" y="30"/>
                  </a:lnTo>
                  <a:lnTo>
                    <a:pt x="629" y="36"/>
                  </a:lnTo>
                  <a:lnTo>
                    <a:pt x="580" y="43"/>
                  </a:lnTo>
                  <a:lnTo>
                    <a:pt x="531" y="51"/>
                  </a:lnTo>
                  <a:lnTo>
                    <a:pt x="482" y="59"/>
                  </a:lnTo>
                  <a:lnTo>
                    <a:pt x="433" y="68"/>
                  </a:lnTo>
                  <a:lnTo>
                    <a:pt x="385" y="77"/>
                  </a:lnTo>
                  <a:lnTo>
                    <a:pt x="336" y="87"/>
                  </a:lnTo>
                  <a:lnTo>
                    <a:pt x="288" y="97"/>
                  </a:lnTo>
                  <a:lnTo>
                    <a:pt x="239" y="108"/>
                  </a:lnTo>
                  <a:lnTo>
                    <a:pt x="191" y="120"/>
                  </a:lnTo>
                  <a:lnTo>
                    <a:pt x="143" y="132"/>
                  </a:lnTo>
                  <a:lnTo>
                    <a:pt x="96" y="145"/>
                  </a:lnTo>
                  <a:lnTo>
                    <a:pt x="48" y="158"/>
                  </a:lnTo>
                  <a:lnTo>
                    <a:pt x="0" y="172"/>
                  </a:lnTo>
                  <a:lnTo>
                    <a:pt x="33" y="281"/>
                  </a:lnTo>
                  <a:lnTo>
                    <a:pt x="66" y="389"/>
                  </a:lnTo>
                  <a:lnTo>
                    <a:pt x="98" y="497"/>
                  </a:lnTo>
                  <a:lnTo>
                    <a:pt x="131" y="605"/>
                  </a:lnTo>
                  <a:lnTo>
                    <a:pt x="163" y="713"/>
                  </a:lnTo>
                  <a:lnTo>
                    <a:pt x="196" y="821"/>
                  </a:lnTo>
                  <a:lnTo>
                    <a:pt x="228" y="929"/>
                  </a:lnTo>
                  <a:lnTo>
                    <a:pt x="261" y="1038"/>
                  </a:lnTo>
                  <a:lnTo>
                    <a:pt x="293" y="1146"/>
                  </a:lnTo>
                  <a:lnTo>
                    <a:pt x="326" y="1254"/>
                  </a:lnTo>
                  <a:lnTo>
                    <a:pt x="358" y="1362"/>
                  </a:lnTo>
                  <a:lnTo>
                    <a:pt x="391" y="1470"/>
                  </a:lnTo>
                  <a:lnTo>
                    <a:pt x="423" y="1461"/>
                  </a:lnTo>
                  <a:lnTo>
                    <a:pt x="454" y="1452"/>
                  </a:lnTo>
                  <a:lnTo>
                    <a:pt x="486" y="1443"/>
                  </a:lnTo>
                  <a:lnTo>
                    <a:pt x="518" y="1435"/>
                  </a:lnTo>
                  <a:lnTo>
                    <a:pt x="550" y="1427"/>
                  </a:lnTo>
                  <a:lnTo>
                    <a:pt x="583" y="1420"/>
                  </a:lnTo>
                  <a:lnTo>
                    <a:pt x="615" y="1413"/>
                  </a:lnTo>
                  <a:lnTo>
                    <a:pt x="647" y="1406"/>
                  </a:lnTo>
                  <a:lnTo>
                    <a:pt x="680" y="1400"/>
                  </a:lnTo>
                  <a:lnTo>
                    <a:pt x="712" y="1394"/>
                  </a:lnTo>
                  <a:lnTo>
                    <a:pt x="745" y="1389"/>
                  </a:lnTo>
                  <a:lnTo>
                    <a:pt x="777" y="1384"/>
                  </a:lnTo>
                  <a:lnTo>
                    <a:pt x="810" y="1379"/>
                  </a:lnTo>
                  <a:lnTo>
                    <a:pt x="843" y="1375"/>
                  </a:lnTo>
                  <a:lnTo>
                    <a:pt x="876" y="1371"/>
                  </a:lnTo>
                  <a:lnTo>
                    <a:pt x="909" y="1368"/>
                  </a:lnTo>
                  <a:lnTo>
                    <a:pt x="941" y="1365"/>
                  </a:lnTo>
                  <a:lnTo>
                    <a:pt x="974" y="1362"/>
                  </a:lnTo>
                  <a:lnTo>
                    <a:pt x="1007" y="1360"/>
                  </a:lnTo>
                  <a:lnTo>
                    <a:pt x="1040" y="1358"/>
                  </a:lnTo>
                  <a:lnTo>
                    <a:pt x="1073" y="1357"/>
                  </a:lnTo>
                  <a:lnTo>
                    <a:pt x="1106" y="1356"/>
                  </a:lnTo>
                  <a:lnTo>
                    <a:pt x="1139" y="1355"/>
                  </a:lnTo>
                  <a:lnTo>
                    <a:pt x="1172" y="1355"/>
                  </a:lnTo>
                  <a:lnTo>
                    <a:pt x="1205" y="1355"/>
                  </a:lnTo>
                  <a:lnTo>
                    <a:pt x="1238" y="1356"/>
                  </a:lnTo>
                  <a:lnTo>
                    <a:pt x="1271" y="1357"/>
                  </a:lnTo>
                  <a:lnTo>
                    <a:pt x="1304" y="1358"/>
                  </a:lnTo>
                  <a:lnTo>
                    <a:pt x="1337" y="1360"/>
                  </a:lnTo>
                  <a:lnTo>
                    <a:pt x="1370" y="1362"/>
                  </a:lnTo>
                  <a:lnTo>
                    <a:pt x="1403" y="1365"/>
                  </a:lnTo>
                  <a:lnTo>
                    <a:pt x="1436" y="1368"/>
                  </a:lnTo>
                  <a:lnTo>
                    <a:pt x="1469" y="1371"/>
                  </a:lnTo>
                  <a:lnTo>
                    <a:pt x="1501" y="1375"/>
                  </a:lnTo>
                  <a:lnTo>
                    <a:pt x="1534" y="1379"/>
                  </a:lnTo>
                  <a:lnTo>
                    <a:pt x="1567" y="1384"/>
                  </a:lnTo>
                  <a:lnTo>
                    <a:pt x="1600" y="1389"/>
                  </a:lnTo>
                  <a:lnTo>
                    <a:pt x="1632" y="1394"/>
                  </a:lnTo>
                  <a:lnTo>
                    <a:pt x="1665" y="1400"/>
                  </a:lnTo>
                  <a:lnTo>
                    <a:pt x="1697" y="1406"/>
                  </a:lnTo>
                  <a:lnTo>
                    <a:pt x="1730" y="1413"/>
                  </a:lnTo>
                  <a:lnTo>
                    <a:pt x="1762" y="1420"/>
                  </a:lnTo>
                  <a:lnTo>
                    <a:pt x="1794" y="1427"/>
                  </a:lnTo>
                  <a:lnTo>
                    <a:pt x="1826" y="1435"/>
                  </a:lnTo>
                  <a:lnTo>
                    <a:pt x="1858" y="1443"/>
                  </a:lnTo>
                  <a:lnTo>
                    <a:pt x="1890" y="1452"/>
                  </a:lnTo>
                  <a:lnTo>
                    <a:pt x="1922" y="1461"/>
                  </a:lnTo>
                  <a:lnTo>
                    <a:pt x="1953" y="1470"/>
                  </a:lnTo>
                </a:path>
              </a:pathLst>
            </a:custGeom>
            <a:solidFill>
              <a:srgbClr val="FAC090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5" name="Freeform 367"/>
            <xdr:cNvSpPr>
              <a:spLocks/>
            </xdr:cNvSpPr>
          </xdr:nvSpPr>
          <xdr:spPr bwMode="auto">
            <a:xfrm>
              <a:off x="2424832" y="1258057"/>
              <a:ext cx="1054247" cy="991636"/>
            </a:xfrm>
            <a:custGeom>
              <a:avLst/>
              <a:gdLst>
                <a:gd name="T0" fmla="*/ 2147483647 w 2342"/>
                <a:gd name="T1" fmla="*/ 2147483647 h 2198"/>
                <a:gd name="T2" fmla="*/ 2147483647 w 2342"/>
                <a:gd name="T3" fmla="*/ 2147483647 h 2198"/>
                <a:gd name="T4" fmla="*/ 2147483647 w 2342"/>
                <a:gd name="T5" fmla="*/ 2147483647 h 2198"/>
                <a:gd name="T6" fmla="*/ 2147483647 w 2342"/>
                <a:gd name="T7" fmla="*/ 2147483647 h 2198"/>
                <a:gd name="T8" fmla="*/ 2147483647 w 2342"/>
                <a:gd name="T9" fmla="*/ 2147483647 h 2198"/>
                <a:gd name="T10" fmla="*/ 2147483647 w 2342"/>
                <a:gd name="T11" fmla="*/ 2147483647 h 2198"/>
                <a:gd name="T12" fmla="*/ 2147483647 w 2342"/>
                <a:gd name="T13" fmla="*/ 2147483647 h 2198"/>
                <a:gd name="T14" fmla="*/ 2147483647 w 2342"/>
                <a:gd name="T15" fmla="*/ 2147483647 h 2198"/>
                <a:gd name="T16" fmla="*/ 2147483647 w 2342"/>
                <a:gd name="T17" fmla="*/ 2147483647 h 2198"/>
                <a:gd name="T18" fmla="*/ 2147483647 w 2342"/>
                <a:gd name="T19" fmla="*/ 2147483647 h 2198"/>
                <a:gd name="T20" fmla="*/ 2147483647 w 2342"/>
                <a:gd name="T21" fmla="*/ 2147483647 h 2198"/>
                <a:gd name="T22" fmla="*/ 2147483647 w 2342"/>
                <a:gd name="T23" fmla="*/ 2147483647 h 2198"/>
                <a:gd name="T24" fmla="*/ 2147483647 w 2342"/>
                <a:gd name="T25" fmla="*/ 2147483647 h 2198"/>
                <a:gd name="T26" fmla="*/ 2147483647 w 2342"/>
                <a:gd name="T27" fmla="*/ 2147483647 h 2198"/>
                <a:gd name="T28" fmla="*/ 2147483647 w 2342"/>
                <a:gd name="T29" fmla="*/ 2147483647 h 2198"/>
                <a:gd name="T30" fmla="*/ 2147483647 w 2342"/>
                <a:gd name="T31" fmla="*/ 2147483647 h 2198"/>
                <a:gd name="T32" fmla="*/ 2147483647 w 2342"/>
                <a:gd name="T33" fmla="*/ 2147483647 h 2198"/>
                <a:gd name="T34" fmla="*/ 2147483647 w 2342"/>
                <a:gd name="T35" fmla="*/ 2147483647 h 2198"/>
                <a:gd name="T36" fmla="*/ 2147483647 w 2342"/>
                <a:gd name="T37" fmla="*/ 2147483647 h 2198"/>
                <a:gd name="T38" fmla="*/ 2147483647 w 2342"/>
                <a:gd name="T39" fmla="*/ 2147483647 h 2198"/>
                <a:gd name="T40" fmla="*/ 2147483647 w 2342"/>
                <a:gd name="T41" fmla="*/ 2147483647 h 2198"/>
                <a:gd name="T42" fmla="*/ 2147483647 w 2342"/>
                <a:gd name="T43" fmla="*/ 2147483647 h 2198"/>
                <a:gd name="T44" fmla="*/ 2147483647 w 2342"/>
                <a:gd name="T45" fmla="*/ 2147483647 h 2198"/>
                <a:gd name="T46" fmla="*/ 2147483647 w 2342"/>
                <a:gd name="T47" fmla="*/ 2147483647 h 2198"/>
                <a:gd name="T48" fmla="*/ 2147483647 w 2342"/>
                <a:gd name="T49" fmla="*/ 2147483647 h 2198"/>
                <a:gd name="T50" fmla="*/ 2147483647 w 2342"/>
                <a:gd name="T51" fmla="*/ 2147483647 h 2198"/>
                <a:gd name="T52" fmla="*/ 2147483647 w 2342"/>
                <a:gd name="T53" fmla="*/ 2147483647 h 2198"/>
                <a:gd name="T54" fmla="*/ 2147483647 w 2342"/>
                <a:gd name="T55" fmla="*/ 2147483647 h 2198"/>
                <a:gd name="T56" fmla="*/ 2147483647 w 2342"/>
                <a:gd name="T57" fmla="*/ 2147483647 h 2198"/>
                <a:gd name="T58" fmla="*/ 2147483647 w 2342"/>
                <a:gd name="T59" fmla="*/ 2147483647 h 2198"/>
                <a:gd name="T60" fmla="*/ 2147483647 w 2342"/>
                <a:gd name="T61" fmla="*/ 2147483647 h 2198"/>
                <a:gd name="T62" fmla="*/ 2147483647 w 2342"/>
                <a:gd name="T63" fmla="*/ 2147483647 h 2198"/>
                <a:gd name="T64" fmla="*/ 2147483647 w 2342"/>
                <a:gd name="T65" fmla="*/ 2147483647 h 2198"/>
                <a:gd name="T66" fmla="*/ 2147483647 w 2342"/>
                <a:gd name="T67" fmla="*/ 2147483647 h 2198"/>
                <a:gd name="T68" fmla="*/ 2147483647 w 2342"/>
                <a:gd name="T69" fmla="*/ 2147483647 h 2198"/>
                <a:gd name="T70" fmla="*/ 2147483647 w 2342"/>
                <a:gd name="T71" fmla="*/ 2147483647 h 2198"/>
                <a:gd name="T72" fmla="*/ 2147483647 w 2342"/>
                <a:gd name="T73" fmla="*/ 2147483647 h 2198"/>
                <a:gd name="T74" fmla="*/ 2147483647 w 2342"/>
                <a:gd name="T75" fmla="*/ 2147483647 h 2198"/>
                <a:gd name="T76" fmla="*/ 2147483647 w 2342"/>
                <a:gd name="T77" fmla="*/ 2147483647 h 2198"/>
                <a:gd name="T78" fmla="*/ 2147483647 w 2342"/>
                <a:gd name="T79" fmla="*/ 2147483647 h 2198"/>
                <a:gd name="T80" fmla="*/ 2147483647 w 2342"/>
                <a:gd name="T81" fmla="*/ 2147483647 h 2198"/>
                <a:gd name="T82" fmla="*/ 2147483647 w 2342"/>
                <a:gd name="T83" fmla="*/ 2147483647 h 2198"/>
                <a:gd name="T84" fmla="*/ 2147483647 w 2342"/>
                <a:gd name="T85" fmla="*/ 2147483647 h 2198"/>
                <a:gd name="T86" fmla="*/ 2147483647 w 2342"/>
                <a:gd name="T87" fmla="*/ 2147483647 h 2198"/>
                <a:gd name="T88" fmla="*/ 2147483647 w 2342"/>
                <a:gd name="T89" fmla="*/ 2147483647 h 2198"/>
                <a:gd name="T90" fmla="*/ 2147483647 w 2342"/>
                <a:gd name="T91" fmla="*/ 2147483647 h 2198"/>
                <a:gd name="T92" fmla="*/ 2147483647 w 2342"/>
                <a:gd name="T93" fmla="*/ 2147483647 h 2198"/>
                <a:gd name="T94" fmla="*/ 2147483647 w 2342"/>
                <a:gd name="T95" fmla="*/ 2147483647 h 2198"/>
                <a:gd name="T96" fmla="*/ 2147483647 w 2342"/>
                <a:gd name="T97" fmla="*/ 2147483647 h 2198"/>
                <a:gd name="T98" fmla="*/ 2147483647 w 2342"/>
                <a:gd name="T99" fmla="*/ 2147483647 h 2198"/>
                <a:gd name="T100" fmla="*/ 2147483647 w 2342"/>
                <a:gd name="T101" fmla="*/ 2147483647 h 2198"/>
                <a:gd name="T102" fmla="*/ 2147483647 w 2342"/>
                <a:gd name="T103" fmla="*/ 2147483647 h 2198"/>
                <a:gd name="T104" fmla="*/ 2147483647 w 2342"/>
                <a:gd name="T105" fmla="*/ 2147483647 h 2198"/>
                <a:gd name="T106" fmla="*/ 2147483647 w 2342"/>
                <a:gd name="T107" fmla="*/ 2147483647 h 2198"/>
                <a:gd name="T108" fmla="*/ 2147483647 w 2342"/>
                <a:gd name="T109" fmla="*/ 2147483647 h 2198"/>
                <a:gd name="T110" fmla="*/ 2147483647 w 2342"/>
                <a:gd name="T111" fmla="*/ 2147483647 h 2198"/>
                <a:gd name="T112" fmla="*/ 2147483647 w 2342"/>
                <a:gd name="T113" fmla="*/ 2147483647 h 2198"/>
                <a:gd name="T114" fmla="*/ 2147483647 w 2342"/>
                <a:gd name="T115" fmla="*/ 2147483647 h 2198"/>
                <a:gd name="T116" fmla="*/ 2147483647 w 2342"/>
                <a:gd name="T117" fmla="*/ 2147483647 h 2198"/>
                <a:gd name="T118" fmla="*/ 2147483647 w 2342"/>
                <a:gd name="T119" fmla="*/ 2147483647 h 219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2"/>
                <a:gd name="T181" fmla="*/ 0 h 2198"/>
                <a:gd name="T182" fmla="*/ 2342 w 2342"/>
                <a:gd name="T183" fmla="*/ 2198 h 219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2" h="2198">
                  <a:moveTo>
                    <a:pt x="1264" y="2198"/>
                  </a:moveTo>
                  <a:lnTo>
                    <a:pt x="1354" y="2130"/>
                  </a:lnTo>
                  <a:lnTo>
                    <a:pt x="1443" y="2061"/>
                  </a:lnTo>
                  <a:lnTo>
                    <a:pt x="1533" y="1993"/>
                  </a:lnTo>
                  <a:lnTo>
                    <a:pt x="1623" y="1924"/>
                  </a:lnTo>
                  <a:lnTo>
                    <a:pt x="1713" y="1856"/>
                  </a:lnTo>
                  <a:lnTo>
                    <a:pt x="1803" y="1788"/>
                  </a:lnTo>
                  <a:lnTo>
                    <a:pt x="1893" y="1719"/>
                  </a:lnTo>
                  <a:lnTo>
                    <a:pt x="1983" y="1651"/>
                  </a:lnTo>
                  <a:lnTo>
                    <a:pt x="2073" y="1583"/>
                  </a:lnTo>
                  <a:lnTo>
                    <a:pt x="2163" y="1514"/>
                  </a:lnTo>
                  <a:lnTo>
                    <a:pt x="2252" y="1446"/>
                  </a:lnTo>
                  <a:lnTo>
                    <a:pt x="2342" y="1378"/>
                  </a:lnTo>
                  <a:lnTo>
                    <a:pt x="2312" y="1338"/>
                  </a:lnTo>
                  <a:lnTo>
                    <a:pt x="2282" y="1300"/>
                  </a:lnTo>
                  <a:lnTo>
                    <a:pt x="2250" y="1261"/>
                  </a:lnTo>
                  <a:lnTo>
                    <a:pt x="2219" y="1223"/>
                  </a:lnTo>
                  <a:lnTo>
                    <a:pt x="2187" y="1185"/>
                  </a:lnTo>
                  <a:lnTo>
                    <a:pt x="2154" y="1148"/>
                  </a:lnTo>
                  <a:lnTo>
                    <a:pt x="2121" y="1111"/>
                  </a:lnTo>
                  <a:lnTo>
                    <a:pt x="2088" y="1075"/>
                  </a:lnTo>
                  <a:lnTo>
                    <a:pt x="2054" y="1038"/>
                  </a:lnTo>
                  <a:lnTo>
                    <a:pt x="2019" y="1003"/>
                  </a:lnTo>
                  <a:lnTo>
                    <a:pt x="1985" y="967"/>
                  </a:lnTo>
                  <a:lnTo>
                    <a:pt x="1949" y="933"/>
                  </a:lnTo>
                  <a:lnTo>
                    <a:pt x="1914" y="898"/>
                  </a:lnTo>
                  <a:lnTo>
                    <a:pt x="1878" y="864"/>
                  </a:lnTo>
                  <a:lnTo>
                    <a:pt x="1841" y="831"/>
                  </a:lnTo>
                  <a:lnTo>
                    <a:pt x="1805" y="797"/>
                  </a:lnTo>
                  <a:lnTo>
                    <a:pt x="1767" y="765"/>
                  </a:lnTo>
                  <a:lnTo>
                    <a:pt x="1730" y="733"/>
                  </a:lnTo>
                  <a:lnTo>
                    <a:pt x="1692" y="701"/>
                  </a:lnTo>
                  <a:lnTo>
                    <a:pt x="1653" y="670"/>
                  </a:lnTo>
                  <a:lnTo>
                    <a:pt x="1614" y="639"/>
                  </a:lnTo>
                  <a:lnTo>
                    <a:pt x="1575" y="609"/>
                  </a:lnTo>
                  <a:lnTo>
                    <a:pt x="1536" y="579"/>
                  </a:lnTo>
                  <a:lnTo>
                    <a:pt x="1496" y="549"/>
                  </a:lnTo>
                  <a:lnTo>
                    <a:pt x="1456" y="521"/>
                  </a:lnTo>
                  <a:lnTo>
                    <a:pt x="1415" y="492"/>
                  </a:lnTo>
                  <a:lnTo>
                    <a:pt x="1374" y="464"/>
                  </a:lnTo>
                  <a:lnTo>
                    <a:pt x="1333" y="437"/>
                  </a:lnTo>
                  <a:lnTo>
                    <a:pt x="1291" y="410"/>
                  </a:lnTo>
                  <a:lnTo>
                    <a:pt x="1249" y="384"/>
                  </a:lnTo>
                  <a:lnTo>
                    <a:pt x="1207" y="358"/>
                  </a:lnTo>
                  <a:lnTo>
                    <a:pt x="1165" y="333"/>
                  </a:lnTo>
                  <a:lnTo>
                    <a:pt x="1122" y="308"/>
                  </a:lnTo>
                  <a:lnTo>
                    <a:pt x="1079" y="283"/>
                  </a:lnTo>
                  <a:lnTo>
                    <a:pt x="1035" y="260"/>
                  </a:lnTo>
                  <a:lnTo>
                    <a:pt x="991" y="236"/>
                  </a:lnTo>
                  <a:lnTo>
                    <a:pt x="947" y="214"/>
                  </a:lnTo>
                  <a:lnTo>
                    <a:pt x="903" y="192"/>
                  </a:lnTo>
                  <a:lnTo>
                    <a:pt x="858" y="170"/>
                  </a:lnTo>
                  <a:lnTo>
                    <a:pt x="813" y="149"/>
                  </a:lnTo>
                  <a:lnTo>
                    <a:pt x="768" y="128"/>
                  </a:lnTo>
                  <a:lnTo>
                    <a:pt x="723" y="108"/>
                  </a:lnTo>
                  <a:lnTo>
                    <a:pt x="678" y="89"/>
                  </a:lnTo>
                  <a:lnTo>
                    <a:pt x="632" y="70"/>
                  </a:lnTo>
                  <a:lnTo>
                    <a:pt x="586" y="52"/>
                  </a:lnTo>
                  <a:lnTo>
                    <a:pt x="540" y="34"/>
                  </a:lnTo>
                  <a:lnTo>
                    <a:pt x="493" y="17"/>
                  </a:lnTo>
                  <a:lnTo>
                    <a:pt x="447" y="0"/>
                  </a:lnTo>
                  <a:lnTo>
                    <a:pt x="409" y="107"/>
                  </a:lnTo>
                  <a:lnTo>
                    <a:pt x="372" y="213"/>
                  </a:lnTo>
                  <a:lnTo>
                    <a:pt x="335" y="320"/>
                  </a:lnTo>
                  <a:lnTo>
                    <a:pt x="298" y="427"/>
                  </a:lnTo>
                  <a:lnTo>
                    <a:pt x="260" y="533"/>
                  </a:lnTo>
                  <a:lnTo>
                    <a:pt x="223" y="640"/>
                  </a:lnTo>
                  <a:lnTo>
                    <a:pt x="186" y="747"/>
                  </a:lnTo>
                  <a:lnTo>
                    <a:pt x="149" y="853"/>
                  </a:lnTo>
                  <a:lnTo>
                    <a:pt x="111" y="960"/>
                  </a:lnTo>
                  <a:lnTo>
                    <a:pt x="74" y="1066"/>
                  </a:lnTo>
                  <a:lnTo>
                    <a:pt x="37" y="1173"/>
                  </a:lnTo>
                  <a:lnTo>
                    <a:pt x="0" y="1280"/>
                  </a:lnTo>
                  <a:lnTo>
                    <a:pt x="31" y="1291"/>
                  </a:lnTo>
                  <a:lnTo>
                    <a:pt x="62" y="1302"/>
                  </a:lnTo>
                  <a:lnTo>
                    <a:pt x="93" y="1314"/>
                  </a:lnTo>
                  <a:lnTo>
                    <a:pt x="123" y="1326"/>
                  </a:lnTo>
                  <a:lnTo>
                    <a:pt x="154" y="1339"/>
                  </a:lnTo>
                  <a:lnTo>
                    <a:pt x="184" y="1352"/>
                  </a:lnTo>
                  <a:lnTo>
                    <a:pt x="214" y="1365"/>
                  </a:lnTo>
                  <a:lnTo>
                    <a:pt x="244" y="1379"/>
                  </a:lnTo>
                  <a:lnTo>
                    <a:pt x="274" y="1393"/>
                  </a:lnTo>
                  <a:lnTo>
                    <a:pt x="304" y="1407"/>
                  </a:lnTo>
                  <a:lnTo>
                    <a:pt x="334" y="1422"/>
                  </a:lnTo>
                  <a:lnTo>
                    <a:pt x="363" y="1437"/>
                  </a:lnTo>
                  <a:lnTo>
                    <a:pt x="392" y="1453"/>
                  </a:lnTo>
                  <a:lnTo>
                    <a:pt x="421" y="1468"/>
                  </a:lnTo>
                  <a:lnTo>
                    <a:pt x="450" y="1485"/>
                  </a:lnTo>
                  <a:lnTo>
                    <a:pt x="478" y="1501"/>
                  </a:lnTo>
                  <a:lnTo>
                    <a:pt x="507" y="1518"/>
                  </a:lnTo>
                  <a:lnTo>
                    <a:pt x="535" y="1535"/>
                  </a:lnTo>
                  <a:lnTo>
                    <a:pt x="563" y="1553"/>
                  </a:lnTo>
                  <a:lnTo>
                    <a:pt x="591" y="1571"/>
                  </a:lnTo>
                  <a:lnTo>
                    <a:pt x="618" y="1589"/>
                  </a:lnTo>
                  <a:lnTo>
                    <a:pt x="645" y="1608"/>
                  </a:lnTo>
                  <a:lnTo>
                    <a:pt x="672" y="1626"/>
                  </a:lnTo>
                  <a:lnTo>
                    <a:pt x="699" y="1646"/>
                  </a:lnTo>
                  <a:lnTo>
                    <a:pt x="726" y="1665"/>
                  </a:lnTo>
                  <a:lnTo>
                    <a:pt x="752" y="1685"/>
                  </a:lnTo>
                  <a:lnTo>
                    <a:pt x="778" y="1705"/>
                  </a:lnTo>
                  <a:lnTo>
                    <a:pt x="804" y="1726"/>
                  </a:lnTo>
                  <a:lnTo>
                    <a:pt x="830" y="1747"/>
                  </a:lnTo>
                  <a:lnTo>
                    <a:pt x="855" y="1768"/>
                  </a:lnTo>
                  <a:lnTo>
                    <a:pt x="880" y="1789"/>
                  </a:lnTo>
                  <a:lnTo>
                    <a:pt x="905" y="1811"/>
                  </a:lnTo>
                  <a:lnTo>
                    <a:pt x="930" y="1833"/>
                  </a:lnTo>
                  <a:lnTo>
                    <a:pt x="954" y="1856"/>
                  </a:lnTo>
                  <a:lnTo>
                    <a:pt x="978" y="1878"/>
                  </a:lnTo>
                  <a:lnTo>
                    <a:pt x="1002" y="1901"/>
                  </a:lnTo>
                  <a:lnTo>
                    <a:pt x="1025" y="1924"/>
                  </a:lnTo>
                  <a:lnTo>
                    <a:pt x="1048" y="1948"/>
                  </a:lnTo>
                  <a:lnTo>
                    <a:pt x="1071" y="1972"/>
                  </a:lnTo>
                  <a:lnTo>
                    <a:pt x="1094" y="1996"/>
                  </a:lnTo>
                  <a:lnTo>
                    <a:pt x="1116" y="2020"/>
                  </a:lnTo>
                  <a:lnTo>
                    <a:pt x="1138" y="2045"/>
                  </a:lnTo>
                  <a:lnTo>
                    <a:pt x="1160" y="2070"/>
                  </a:lnTo>
                  <a:lnTo>
                    <a:pt x="1181" y="2095"/>
                  </a:lnTo>
                  <a:lnTo>
                    <a:pt x="1202" y="2120"/>
                  </a:lnTo>
                  <a:lnTo>
                    <a:pt x="1223" y="2146"/>
                  </a:lnTo>
                  <a:lnTo>
                    <a:pt x="1244" y="2172"/>
                  </a:lnTo>
                  <a:lnTo>
                    <a:pt x="1264" y="2198"/>
                  </a:lnTo>
                </a:path>
              </a:pathLst>
            </a:custGeom>
            <a:solidFill>
              <a:srgbClr val="FFFF57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6" name="Freeform 372"/>
            <xdr:cNvSpPr>
              <a:spLocks/>
            </xdr:cNvSpPr>
          </xdr:nvSpPr>
          <xdr:spPr bwMode="auto">
            <a:xfrm>
              <a:off x="3024822" y="1944261"/>
              <a:ext cx="827134" cy="1018705"/>
            </a:xfrm>
            <a:custGeom>
              <a:avLst/>
              <a:gdLst>
                <a:gd name="T0" fmla="*/ 2147483647 w 1838"/>
                <a:gd name="T1" fmla="*/ 2147483647 h 2258"/>
                <a:gd name="T2" fmla="*/ 2147483647 w 1838"/>
                <a:gd name="T3" fmla="*/ 2147483647 h 2258"/>
                <a:gd name="T4" fmla="*/ 2147483647 w 1838"/>
                <a:gd name="T5" fmla="*/ 2147483647 h 2258"/>
                <a:gd name="T6" fmla="*/ 2147483647 w 1838"/>
                <a:gd name="T7" fmla="*/ 2147483647 h 2258"/>
                <a:gd name="T8" fmla="*/ 2147483647 w 1838"/>
                <a:gd name="T9" fmla="*/ 2147483647 h 2258"/>
                <a:gd name="T10" fmla="*/ 2147483647 w 1838"/>
                <a:gd name="T11" fmla="*/ 2147483647 h 2258"/>
                <a:gd name="T12" fmla="*/ 2147483647 w 1838"/>
                <a:gd name="T13" fmla="*/ 2147483647 h 2258"/>
                <a:gd name="T14" fmla="*/ 2147483647 w 1838"/>
                <a:gd name="T15" fmla="*/ 2147483647 h 2258"/>
                <a:gd name="T16" fmla="*/ 2147483647 w 1838"/>
                <a:gd name="T17" fmla="*/ 2147483647 h 2258"/>
                <a:gd name="T18" fmla="*/ 2147483647 w 1838"/>
                <a:gd name="T19" fmla="*/ 2147483647 h 2258"/>
                <a:gd name="T20" fmla="*/ 2147483647 w 1838"/>
                <a:gd name="T21" fmla="*/ 2147483647 h 2258"/>
                <a:gd name="T22" fmla="*/ 2147483647 w 1838"/>
                <a:gd name="T23" fmla="*/ 2147483647 h 2258"/>
                <a:gd name="T24" fmla="*/ 2147483647 w 1838"/>
                <a:gd name="T25" fmla="*/ 2147483647 h 2258"/>
                <a:gd name="T26" fmla="*/ 2147483647 w 1838"/>
                <a:gd name="T27" fmla="*/ 2147483647 h 2258"/>
                <a:gd name="T28" fmla="*/ 2147483647 w 1838"/>
                <a:gd name="T29" fmla="*/ 2147483647 h 2258"/>
                <a:gd name="T30" fmla="*/ 2147483647 w 1838"/>
                <a:gd name="T31" fmla="*/ 2147483647 h 2258"/>
                <a:gd name="T32" fmla="*/ 2147483647 w 1838"/>
                <a:gd name="T33" fmla="*/ 2147483647 h 2258"/>
                <a:gd name="T34" fmla="*/ 2147483647 w 1838"/>
                <a:gd name="T35" fmla="*/ 2147483647 h 2258"/>
                <a:gd name="T36" fmla="*/ 2147483647 w 1838"/>
                <a:gd name="T37" fmla="*/ 2147483647 h 2258"/>
                <a:gd name="T38" fmla="*/ 2147483647 w 1838"/>
                <a:gd name="T39" fmla="*/ 2147483647 h 2258"/>
                <a:gd name="T40" fmla="*/ 2147483647 w 1838"/>
                <a:gd name="T41" fmla="*/ 2147483647 h 2258"/>
                <a:gd name="T42" fmla="*/ 2147483647 w 1838"/>
                <a:gd name="T43" fmla="*/ 2147483647 h 2258"/>
                <a:gd name="T44" fmla="*/ 2147483647 w 1838"/>
                <a:gd name="T45" fmla="*/ 2147483647 h 2258"/>
                <a:gd name="T46" fmla="*/ 2147483647 w 1838"/>
                <a:gd name="T47" fmla="*/ 2147483647 h 2258"/>
                <a:gd name="T48" fmla="*/ 2147483647 w 1838"/>
                <a:gd name="T49" fmla="*/ 2147483647 h 2258"/>
                <a:gd name="T50" fmla="*/ 2147483647 w 1838"/>
                <a:gd name="T51" fmla="*/ 2147483647 h 2258"/>
                <a:gd name="T52" fmla="*/ 2147483647 w 1838"/>
                <a:gd name="T53" fmla="*/ 2147483647 h 2258"/>
                <a:gd name="T54" fmla="*/ 2147483647 w 1838"/>
                <a:gd name="T55" fmla="*/ 2147483647 h 2258"/>
                <a:gd name="T56" fmla="*/ 2147483647 w 1838"/>
                <a:gd name="T57" fmla="*/ 2147483647 h 2258"/>
                <a:gd name="T58" fmla="*/ 2147483647 w 1838"/>
                <a:gd name="T59" fmla="*/ 2147483647 h 2258"/>
                <a:gd name="T60" fmla="*/ 2147483647 w 1838"/>
                <a:gd name="T61" fmla="*/ 2147483647 h 2258"/>
                <a:gd name="T62" fmla="*/ 2147483647 w 1838"/>
                <a:gd name="T63" fmla="*/ 2147483647 h 2258"/>
                <a:gd name="T64" fmla="*/ 2147483647 w 1838"/>
                <a:gd name="T65" fmla="*/ 2147483647 h 2258"/>
                <a:gd name="T66" fmla="*/ 2147483647 w 1838"/>
                <a:gd name="T67" fmla="*/ 2147483647 h 2258"/>
                <a:gd name="T68" fmla="*/ 2147483647 w 1838"/>
                <a:gd name="T69" fmla="*/ 2147483647 h 2258"/>
                <a:gd name="T70" fmla="*/ 2147483647 w 1838"/>
                <a:gd name="T71" fmla="*/ 2147483647 h 2258"/>
                <a:gd name="T72" fmla="*/ 2147483647 w 1838"/>
                <a:gd name="T73" fmla="*/ 2147483647 h 2258"/>
                <a:gd name="T74" fmla="*/ 2147483647 w 1838"/>
                <a:gd name="T75" fmla="*/ 2147483647 h 2258"/>
                <a:gd name="T76" fmla="*/ 2147483647 w 1838"/>
                <a:gd name="T77" fmla="*/ 2147483647 h 2258"/>
                <a:gd name="T78" fmla="*/ 2147483647 w 1838"/>
                <a:gd name="T79" fmla="*/ 2147483647 h 2258"/>
                <a:gd name="T80" fmla="*/ 2147483647 w 1838"/>
                <a:gd name="T81" fmla="*/ 2147483647 h 2258"/>
                <a:gd name="T82" fmla="*/ 2147483647 w 1838"/>
                <a:gd name="T83" fmla="*/ 2147483647 h 2258"/>
                <a:gd name="T84" fmla="*/ 2147483647 w 1838"/>
                <a:gd name="T85" fmla="*/ 2147483647 h 2258"/>
                <a:gd name="T86" fmla="*/ 2147483647 w 1838"/>
                <a:gd name="T87" fmla="*/ 2147483647 h 2258"/>
                <a:gd name="T88" fmla="*/ 2147483647 w 1838"/>
                <a:gd name="T89" fmla="*/ 2147483647 h 2258"/>
                <a:gd name="T90" fmla="*/ 2147483647 w 1838"/>
                <a:gd name="T91" fmla="*/ 2147483647 h 2258"/>
                <a:gd name="T92" fmla="*/ 2147483647 w 1838"/>
                <a:gd name="T93" fmla="*/ 2147483647 h 2258"/>
                <a:gd name="T94" fmla="*/ 2147483647 w 1838"/>
                <a:gd name="T95" fmla="*/ 2147483647 h 2258"/>
                <a:gd name="T96" fmla="*/ 2147483647 w 1838"/>
                <a:gd name="T97" fmla="*/ 2147483647 h 2258"/>
                <a:gd name="T98" fmla="*/ 2147483647 w 1838"/>
                <a:gd name="T99" fmla="*/ 2147483647 h 2258"/>
                <a:gd name="T100" fmla="*/ 2147483647 w 1838"/>
                <a:gd name="T101" fmla="*/ 2147483647 h 2258"/>
                <a:gd name="T102" fmla="*/ 2147483647 w 1838"/>
                <a:gd name="T103" fmla="*/ 2147483647 h 2258"/>
                <a:gd name="T104" fmla="*/ 2147483647 w 1838"/>
                <a:gd name="T105" fmla="*/ 2147483647 h 2258"/>
                <a:gd name="T106" fmla="*/ 2147483647 w 1838"/>
                <a:gd name="T107" fmla="*/ 2147483647 h 2258"/>
                <a:gd name="T108" fmla="*/ 2147483647 w 1838"/>
                <a:gd name="T109" fmla="*/ 2147483647 h 2258"/>
                <a:gd name="T110" fmla="*/ 2147483647 w 1838"/>
                <a:gd name="T111" fmla="*/ 2147483647 h 2258"/>
                <a:gd name="T112" fmla="*/ 2147483647 w 1838"/>
                <a:gd name="T113" fmla="*/ 2147483647 h 2258"/>
                <a:gd name="T114" fmla="*/ 2147483647 w 1838"/>
                <a:gd name="T115" fmla="*/ 2147483647 h 2258"/>
                <a:gd name="T116" fmla="*/ 2147483647 w 1838"/>
                <a:gd name="T117" fmla="*/ 2147483647 h 2258"/>
                <a:gd name="T118" fmla="*/ 2147483647 w 1838"/>
                <a:gd name="T119" fmla="*/ 2147483647 h 225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1838"/>
                <a:gd name="T181" fmla="*/ 0 h 2258"/>
                <a:gd name="T182" fmla="*/ 1838 w 1838"/>
                <a:gd name="T183" fmla="*/ 2258 h 225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1838" h="2258">
                  <a:moveTo>
                    <a:pt x="483" y="2258"/>
                  </a:moveTo>
                  <a:lnTo>
                    <a:pt x="596" y="2256"/>
                  </a:lnTo>
                  <a:lnTo>
                    <a:pt x="709" y="2253"/>
                  </a:lnTo>
                  <a:lnTo>
                    <a:pt x="822" y="2251"/>
                  </a:lnTo>
                  <a:lnTo>
                    <a:pt x="935" y="2248"/>
                  </a:lnTo>
                  <a:lnTo>
                    <a:pt x="1047" y="2246"/>
                  </a:lnTo>
                  <a:lnTo>
                    <a:pt x="1160" y="2243"/>
                  </a:lnTo>
                  <a:lnTo>
                    <a:pt x="1273" y="2241"/>
                  </a:lnTo>
                  <a:lnTo>
                    <a:pt x="1386" y="2239"/>
                  </a:lnTo>
                  <a:lnTo>
                    <a:pt x="1499" y="2236"/>
                  </a:lnTo>
                  <a:lnTo>
                    <a:pt x="1612" y="2234"/>
                  </a:lnTo>
                  <a:lnTo>
                    <a:pt x="1725" y="2231"/>
                  </a:lnTo>
                  <a:lnTo>
                    <a:pt x="1838" y="2229"/>
                  </a:lnTo>
                  <a:lnTo>
                    <a:pt x="1836" y="2179"/>
                  </a:lnTo>
                  <a:lnTo>
                    <a:pt x="1834" y="2130"/>
                  </a:lnTo>
                  <a:lnTo>
                    <a:pt x="1832" y="2080"/>
                  </a:lnTo>
                  <a:lnTo>
                    <a:pt x="1829" y="2031"/>
                  </a:lnTo>
                  <a:lnTo>
                    <a:pt x="1825" y="1982"/>
                  </a:lnTo>
                  <a:lnTo>
                    <a:pt x="1820" y="1932"/>
                  </a:lnTo>
                  <a:lnTo>
                    <a:pt x="1815" y="1883"/>
                  </a:lnTo>
                  <a:lnTo>
                    <a:pt x="1810" y="1834"/>
                  </a:lnTo>
                  <a:lnTo>
                    <a:pt x="1804" y="1785"/>
                  </a:lnTo>
                  <a:lnTo>
                    <a:pt x="1797" y="1736"/>
                  </a:lnTo>
                  <a:lnTo>
                    <a:pt x="1789" y="1687"/>
                  </a:lnTo>
                  <a:lnTo>
                    <a:pt x="1782" y="1638"/>
                  </a:lnTo>
                  <a:lnTo>
                    <a:pt x="1773" y="1589"/>
                  </a:lnTo>
                  <a:lnTo>
                    <a:pt x="1764" y="1540"/>
                  </a:lnTo>
                  <a:lnTo>
                    <a:pt x="1754" y="1492"/>
                  </a:lnTo>
                  <a:lnTo>
                    <a:pt x="1744" y="1443"/>
                  </a:lnTo>
                  <a:lnTo>
                    <a:pt x="1733" y="1395"/>
                  </a:lnTo>
                  <a:lnTo>
                    <a:pt x="1721" y="1347"/>
                  </a:lnTo>
                  <a:lnTo>
                    <a:pt x="1709" y="1299"/>
                  </a:lnTo>
                  <a:lnTo>
                    <a:pt x="1696" y="1251"/>
                  </a:lnTo>
                  <a:lnTo>
                    <a:pt x="1683" y="1203"/>
                  </a:lnTo>
                  <a:lnTo>
                    <a:pt x="1669" y="1156"/>
                  </a:lnTo>
                  <a:lnTo>
                    <a:pt x="1655" y="1108"/>
                  </a:lnTo>
                  <a:lnTo>
                    <a:pt x="1640" y="1061"/>
                  </a:lnTo>
                  <a:lnTo>
                    <a:pt x="1624" y="1014"/>
                  </a:lnTo>
                  <a:lnTo>
                    <a:pt x="1608" y="967"/>
                  </a:lnTo>
                  <a:lnTo>
                    <a:pt x="1591" y="921"/>
                  </a:lnTo>
                  <a:lnTo>
                    <a:pt x="1574" y="874"/>
                  </a:lnTo>
                  <a:lnTo>
                    <a:pt x="1556" y="828"/>
                  </a:lnTo>
                  <a:lnTo>
                    <a:pt x="1538" y="782"/>
                  </a:lnTo>
                  <a:lnTo>
                    <a:pt x="1519" y="736"/>
                  </a:lnTo>
                  <a:lnTo>
                    <a:pt x="1499" y="691"/>
                  </a:lnTo>
                  <a:lnTo>
                    <a:pt x="1479" y="646"/>
                  </a:lnTo>
                  <a:lnTo>
                    <a:pt x="1458" y="601"/>
                  </a:lnTo>
                  <a:lnTo>
                    <a:pt x="1437" y="556"/>
                  </a:lnTo>
                  <a:lnTo>
                    <a:pt x="1416" y="511"/>
                  </a:lnTo>
                  <a:lnTo>
                    <a:pt x="1393" y="467"/>
                  </a:lnTo>
                  <a:lnTo>
                    <a:pt x="1370" y="423"/>
                  </a:lnTo>
                  <a:lnTo>
                    <a:pt x="1347" y="379"/>
                  </a:lnTo>
                  <a:lnTo>
                    <a:pt x="1323" y="336"/>
                  </a:lnTo>
                  <a:lnTo>
                    <a:pt x="1299" y="293"/>
                  </a:lnTo>
                  <a:lnTo>
                    <a:pt x="1274" y="250"/>
                  </a:lnTo>
                  <a:lnTo>
                    <a:pt x="1248" y="208"/>
                  </a:lnTo>
                  <a:lnTo>
                    <a:pt x="1222" y="165"/>
                  </a:lnTo>
                  <a:lnTo>
                    <a:pt x="1196" y="124"/>
                  </a:lnTo>
                  <a:lnTo>
                    <a:pt x="1169" y="82"/>
                  </a:lnTo>
                  <a:lnTo>
                    <a:pt x="1142" y="41"/>
                  </a:lnTo>
                  <a:lnTo>
                    <a:pt x="1114" y="0"/>
                  </a:lnTo>
                  <a:lnTo>
                    <a:pt x="1021" y="64"/>
                  </a:lnTo>
                  <a:lnTo>
                    <a:pt x="928" y="129"/>
                  </a:lnTo>
                  <a:lnTo>
                    <a:pt x="835" y="193"/>
                  </a:lnTo>
                  <a:lnTo>
                    <a:pt x="742" y="258"/>
                  </a:lnTo>
                  <a:lnTo>
                    <a:pt x="650" y="322"/>
                  </a:lnTo>
                  <a:lnTo>
                    <a:pt x="557" y="386"/>
                  </a:lnTo>
                  <a:lnTo>
                    <a:pt x="464" y="451"/>
                  </a:lnTo>
                  <a:lnTo>
                    <a:pt x="371" y="515"/>
                  </a:lnTo>
                  <a:lnTo>
                    <a:pt x="279" y="579"/>
                  </a:lnTo>
                  <a:lnTo>
                    <a:pt x="186" y="644"/>
                  </a:lnTo>
                  <a:lnTo>
                    <a:pt x="93" y="708"/>
                  </a:lnTo>
                  <a:lnTo>
                    <a:pt x="0" y="773"/>
                  </a:lnTo>
                  <a:lnTo>
                    <a:pt x="19" y="800"/>
                  </a:lnTo>
                  <a:lnTo>
                    <a:pt x="37" y="827"/>
                  </a:lnTo>
                  <a:lnTo>
                    <a:pt x="55" y="855"/>
                  </a:lnTo>
                  <a:lnTo>
                    <a:pt x="73" y="883"/>
                  </a:lnTo>
                  <a:lnTo>
                    <a:pt x="90" y="911"/>
                  </a:lnTo>
                  <a:lnTo>
                    <a:pt x="107" y="939"/>
                  </a:lnTo>
                  <a:lnTo>
                    <a:pt x="124" y="968"/>
                  </a:lnTo>
                  <a:lnTo>
                    <a:pt x="140" y="996"/>
                  </a:lnTo>
                  <a:lnTo>
                    <a:pt x="156" y="1025"/>
                  </a:lnTo>
                  <a:lnTo>
                    <a:pt x="171" y="1055"/>
                  </a:lnTo>
                  <a:lnTo>
                    <a:pt x="187" y="1084"/>
                  </a:lnTo>
                  <a:lnTo>
                    <a:pt x="201" y="1113"/>
                  </a:lnTo>
                  <a:lnTo>
                    <a:pt x="216" y="1143"/>
                  </a:lnTo>
                  <a:lnTo>
                    <a:pt x="230" y="1173"/>
                  </a:lnTo>
                  <a:lnTo>
                    <a:pt x="244" y="1203"/>
                  </a:lnTo>
                  <a:lnTo>
                    <a:pt x="257" y="1233"/>
                  </a:lnTo>
                  <a:lnTo>
                    <a:pt x="270" y="1263"/>
                  </a:lnTo>
                  <a:lnTo>
                    <a:pt x="283" y="1294"/>
                  </a:lnTo>
                  <a:lnTo>
                    <a:pt x="295" y="1325"/>
                  </a:lnTo>
                  <a:lnTo>
                    <a:pt x="307" y="1355"/>
                  </a:lnTo>
                  <a:lnTo>
                    <a:pt x="319" y="1386"/>
                  </a:lnTo>
                  <a:lnTo>
                    <a:pt x="330" y="1417"/>
                  </a:lnTo>
                  <a:lnTo>
                    <a:pt x="341" y="1449"/>
                  </a:lnTo>
                  <a:lnTo>
                    <a:pt x="351" y="1480"/>
                  </a:lnTo>
                  <a:lnTo>
                    <a:pt x="361" y="1511"/>
                  </a:lnTo>
                  <a:lnTo>
                    <a:pt x="371" y="1543"/>
                  </a:lnTo>
                  <a:lnTo>
                    <a:pt x="380" y="1575"/>
                  </a:lnTo>
                  <a:lnTo>
                    <a:pt x="389" y="1606"/>
                  </a:lnTo>
                  <a:lnTo>
                    <a:pt x="397" y="1638"/>
                  </a:lnTo>
                  <a:lnTo>
                    <a:pt x="405" y="1670"/>
                  </a:lnTo>
                  <a:lnTo>
                    <a:pt x="413" y="1702"/>
                  </a:lnTo>
                  <a:lnTo>
                    <a:pt x="420" y="1735"/>
                  </a:lnTo>
                  <a:lnTo>
                    <a:pt x="427" y="1767"/>
                  </a:lnTo>
                  <a:lnTo>
                    <a:pt x="434" y="1799"/>
                  </a:lnTo>
                  <a:lnTo>
                    <a:pt x="440" y="1832"/>
                  </a:lnTo>
                  <a:lnTo>
                    <a:pt x="445" y="1864"/>
                  </a:lnTo>
                  <a:lnTo>
                    <a:pt x="451" y="1897"/>
                  </a:lnTo>
                  <a:lnTo>
                    <a:pt x="456" y="1930"/>
                  </a:lnTo>
                  <a:lnTo>
                    <a:pt x="460" y="1962"/>
                  </a:lnTo>
                  <a:lnTo>
                    <a:pt x="464" y="1995"/>
                  </a:lnTo>
                  <a:lnTo>
                    <a:pt x="468" y="2028"/>
                  </a:lnTo>
                  <a:lnTo>
                    <a:pt x="471" y="2061"/>
                  </a:lnTo>
                  <a:lnTo>
                    <a:pt x="474" y="2094"/>
                  </a:lnTo>
                  <a:lnTo>
                    <a:pt x="477" y="2126"/>
                  </a:lnTo>
                  <a:lnTo>
                    <a:pt x="479" y="2159"/>
                  </a:lnTo>
                  <a:lnTo>
                    <a:pt x="481" y="2192"/>
                  </a:lnTo>
                  <a:lnTo>
                    <a:pt x="482" y="2225"/>
                  </a:lnTo>
                  <a:lnTo>
                    <a:pt x="483" y="2258"/>
                  </a:lnTo>
                </a:path>
              </a:pathLst>
            </a:custGeom>
            <a:solidFill>
              <a:srgbClr val="54E349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7" name="Freeform 377"/>
            <xdr:cNvSpPr>
              <a:spLocks/>
            </xdr:cNvSpPr>
          </xdr:nvSpPr>
          <xdr:spPr bwMode="auto">
            <a:xfrm>
              <a:off x="193063" y="1944261"/>
              <a:ext cx="827134" cy="1018705"/>
            </a:xfrm>
            <a:custGeom>
              <a:avLst/>
              <a:gdLst>
                <a:gd name="T0" fmla="*/ 2147483647 w 1838"/>
                <a:gd name="T1" fmla="*/ 2147483647 h 2258"/>
                <a:gd name="T2" fmla="*/ 2147483647 w 1838"/>
                <a:gd name="T3" fmla="*/ 2147483647 h 2258"/>
                <a:gd name="T4" fmla="*/ 2147483647 w 1838"/>
                <a:gd name="T5" fmla="*/ 2147483647 h 2258"/>
                <a:gd name="T6" fmla="*/ 2147483647 w 1838"/>
                <a:gd name="T7" fmla="*/ 2147483647 h 2258"/>
                <a:gd name="T8" fmla="*/ 2147483647 w 1838"/>
                <a:gd name="T9" fmla="*/ 2147483647 h 2258"/>
                <a:gd name="T10" fmla="*/ 2147483647 w 1838"/>
                <a:gd name="T11" fmla="*/ 2147483647 h 2258"/>
                <a:gd name="T12" fmla="*/ 2147483647 w 1838"/>
                <a:gd name="T13" fmla="*/ 2147483647 h 2258"/>
                <a:gd name="T14" fmla="*/ 2147483647 w 1838"/>
                <a:gd name="T15" fmla="*/ 2147483647 h 2258"/>
                <a:gd name="T16" fmla="*/ 2147483647 w 1838"/>
                <a:gd name="T17" fmla="*/ 2147483647 h 2258"/>
                <a:gd name="T18" fmla="*/ 2147483647 w 1838"/>
                <a:gd name="T19" fmla="*/ 2147483647 h 2258"/>
                <a:gd name="T20" fmla="*/ 2147483647 w 1838"/>
                <a:gd name="T21" fmla="*/ 2147483647 h 2258"/>
                <a:gd name="T22" fmla="*/ 2147483647 w 1838"/>
                <a:gd name="T23" fmla="*/ 2147483647 h 2258"/>
                <a:gd name="T24" fmla="*/ 2147483647 w 1838"/>
                <a:gd name="T25" fmla="*/ 2147483647 h 2258"/>
                <a:gd name="T26" fmla="*/ 2147483647 w 1838"/>
                <a:gd name="T27" fmla="*/ 2147483647 h 2258"/>
                <a:gd name="T28" fmla="*/ 2147483647 w 1838"/>
                <a:gd name="T29" fmla="*/ 2147483647 h 2258"/>
                <a:gd name="T30" fmla="*/ 2147483647 w 1838"/>
                <a:gd name="T31" fmla="*/ 2147483647 h 2258"/>
                <a:gd name="T32" fmla="*/ 2147483647 w 1838"/>
                <a:gd name="T33" fmla="*/ 2147483647 h 2258"/>
                <a:gd name="T34" fmla="*/ 2147483647 w 1838"/>
                <a:gd name="T35" fmla="*/ 2147483647 h 2258"/>
                <a:gd name="T36" fmla="*/ 2147483647 w 1838"/>
                <a:gd name="T37" fmla="*/ 2147483647 h 2258"/>
                <a:gd name="T38" fmla="*/ 2147483647 w 1838"/>
                <a:gd name="T39" fmla="*/ 2147483647 h 2258"/>
                <a:gd name="T40" fmla="*/ 2147483647 w 1838"/>
                <a:gd name="T41" fmla="*/ 2147483647 h 2258"/>
                <a:gd name="T42" fmla="*/ 2147483647 w 1838"/>
                <a:gd name="T43" fmla="*/ 2147483647 h 2258"/>
                <a:gd name="T44" fmla="*/ 2147483647 w 1838"/>
                <a:gd name="T45" fmla="*/ 2147483647 h 2258"/>
                <a:gd name="T46" fmla="*/ 2147483647 w 1838"/>
                <a:gd name="T47" fmla="*/ 2147483647 h 2258"/>
                <a:gd name="T48" fmla="*/ 2147483647 w 1838"/>
                <a:gd name="T49" fmla="*/ 2147483647 h 2258"/>
                <a:gd name="T50" fmla="*/ 2147483647 w 1838"/>
                <a:gd name="T51" fmla="*/ 2147483647 h 2258"/>
                <a:gd name="T52" fmla="*/ 2147483647 w 1838"/>
                <a:gd name="T53" fmla="*/ 2147483647 h 2258"/>
                <a:gd name="T54" fmla="*/ 2147483647 w 1838"/>
                <a:gd name="T55" fmla="*/ 2147483647 h 2258"/>
                <a:gd name="T56" fmla="*/ 2147483647 w 1838"/>
                <a:gd name="T57" fmla="*/ 2147483647 h 2258"/>
                <a:gd name="T58" fmla="*/ 2147483647 w 1838"/>
                <a:gd name="T59" fmla="*/ 2147483647 h 2258"/>
                <a:gd name="T60" fmla="*/ 2147483647 w 1838"/>
                <a:gd name="T61" fmla="*/ 2147483647 h 2258"/>
                <a:gd name="T62" fmla="*/ 2147483647 w 1838"/>
                <a:gd name="T63" fmla="*/ 2147483647 h 2258"/>
                <a:gd name="T64" fmla="*/ 2147483647 w 1838"/>
                <a:gd name="T65" fmla="*/ 2147483647 h 2258"/>
                <a:gd name="T66" fmla="*/ 2147483647 w 1838"/>
                <a:gd name="T67" fmla="*/ 2147483647 h 2258"/>
                <a:gd name="T68" fmla="*/ 2147483647 w 1838"/>
                <a:gd name="T69" fmla="*/ 2147483647 h 2258"/>
                <a:gd name="T70" fmla="*/ 2147483647 w 1838"/>
                <a:gd name="T71" fmla="*/ 2147483647 h 2258"/>
                <a:gd name="T72" fmla="*/ 2147483647 w 1838"/>
                <a:gd name="T73" fmla="*/ 2147483647 h 2258"/>
                <a:gd name="T74" fmla="*/ 2147483647 w 1838"/>
                <a:gd name="T75" fmla="*/ 2147483647 h 2258"/>
                <a:gd name="T76" fmla="*/ 2147483647 w 1838"/>
                <a:gd name="T77" fmla="*/ 2147483647 h 2258"/>
                <a:gd name="T78" fmla="*/ 2147483647 w 1838"/>
                <a:gd name="T79" fmla="*/ 2147483647 h 2258"/>
                <a:gd name="T80" fmla="*/ 2147483647 w 1838"/>
                <a:gd name="T81" fmla="*/ 2147483647 h 2258"/>
                <a:gd name="T82" fmla="*/ 2147483647 w 1838"/>
                <a:gd name="T83" fmla="*/ 2147483647 h 2258"/>
                <a:gd name="T84" fmla="*/ 2147483647 w 1838"/>
                <a:gd name="T85" fmla="*/ 2147483647 h 2258"/>
                <a:gd name="T86" fmla="*/ 2147483647 w 1838"/>
                <a:gd name="T87" fmla="*/ 2147483647 h 2258"/>
                <a:gd name="T88" fmla="*/ 2147483647 w 1838"/>
                <a:gd name="T89" fmla="*/ 2147483647 h 2258"/>
                <a:gd name="T90" fmla="*/ 2147483647 w 1838"/>
                <a:gd name="T91" fmla="*/ 2147483647 h 2258"/>
                <a:gd name="T92" fmla="*/ 2147483647 w 1838"/>
                <a:gd name="T93" fmla="*/ 2147483647 h 2258"/>
                <a:gd name="T94" fmla="*/ 2147483647 w 1838"/>
                <a:gd name="T95" fmla="*/ 2147483647 h 2258"/>
                <a:gd name="T96" fmla="*/ 2147483647 w 1838"/>
                <a:gd name="T97" fmla="*/ 2147483647 h 2258"/>
                <a:gd name="T98" fmla="*/ 2147483647 w 1838"/>
                <a:gd name="T99" fmla="*/ 2147483647 h 2258"/>
                <a:gd name="T100" fmla="*/ 2147483647 w 1838"/>
                <a:gd name="T101" fmla="*/ 2147483647 h 2258"/>
                <a:gd name="T102" fmla="*/ 2147483647 w 1838"/>
                <a:gd name="T103" fmla="*/ 2147483647 h 2258"/>
                <a:gd name="T104" fmla="*/ 2147483647 w 1838"/>
                <a:gd name="T105" fmla="*/ 2147483647 h 2258"/>
                <a:gd name="T106" fmla="*/ 2147483647 w 1838"/>
                <a:gd name="T107" fmla="*/ 2147483647 h 2258"/>
                <a:gd name="T108" fmla="*/ 2147483647 w 1838"/>
                <a:gd name="T109" fmla="*/ 2147483647 h 2258"/>
                <a:gd name="T110" fmla="*/ 2147483647 w 1838"/>
                <a:gd name="T111" fmla="*/ 2147483647 h 2258"/>
                <a:gd name="T112" fmla="*/ 2147483647 w 1838"/>
                <a:gd name="T113" fmla="*/ 2147483647 h 2258"/>
                <a:gd name="T114" fmla="*/ 2147483647 w 1838"/>
                <a:gd name="T115" fmla="*/ 2147483647 h 2258"/>
                <a:gd name="T116" fmla="*/ 2147483647 w 1838"/>
                <a:gd name="T117" fmla="*/ 2147483647 h 2258"/>
                <a:gd name="T118" fmla="*/ 2147483647 w 1838"/>
                <a:gd name="T119" fmla="*/ 2147483647 h 225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1838"/>
                <a:gd name="T181" fmla="*/ 0 h 2258"/>
                <a:gd name="T182" fmla="*/ 1838 w 1838"/>
                <a:gd name="T183" fmla="*/ 2258 h 225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1838" h="2258">
                  <a:moveTo>
                    <a:pt x="1838" y="773"/>
                  </a:moveTo>
                  <a:lnTo>
                    <a:pt x="1745" y="708"/>
                  </a:lnTo>
                  <a:lnTo>
                    <a:pt x="1653" y="644"/>
                  </a:lnTo>
                  <a:lnTo>
                    <a:pt x="1560" y="579"/>
                  </a:lnTo>
                  <a:lnTo>
                    <a:pt x="1467" y="515"/>
                  </a:lnTo>
                  <a:lnTo>
                    <a:pt x="1374" y="451"/>
                  </a:lnTo>
                  <a:lnTo>
                    <a:pt x="1281" y="386"/>
                  </a:lnTo>
                  <a:lnTo>
                    <a:pt x="1189" y="322"/>
                  </a:lnTo>
                  <a:lnTo>
                    <a:pt x="1096" y="258"/>
                  </a:lnTo>
                  <a:lnTo>
                    <a:pt x="1003" y="193"/>
                  </a:lnTo>
                  <a:lnTo>
                    <a:pt x="910" y="129"/>
                  </a:lnTo>
                  <a:lnTo>
                    <a:pt x="817" y="64"/>
                  </a:lnTo>
                  <a:lnTo>
                    <a:pt x="725" y="0"/>
                  </a:lnTo>
                  <a:lnTo>
                    <a:pt x="697" y="41"/>
                  </a:lnTo>
                  <a:lnTo>
                    <a:pt x="669" y="82"/>
                  </a:lnTo>
                  <a:lnTo>
                    <a:pt x="642" y="124"/>
                  </a:lnTo>
                  <a:lnTo>
                    <a:pt x="616" y="165"/>
                  </a:lnTo>
                  <a:lnTo>
                    <a:pt x="590" y="208"/>
                  </a:lnTo>
                  <a:lnTo>
                    <a:pt x="564" y="250"/>
                  </a:lnTo>
                  <a:lnTo>
                    <a:pt x="540" y="293"/>
                  </a:lnTo>
                  <a:lnTo>
                    <a:pt x="515" y="336"/>
                  </a:lnTo>
                  <a:lnTo>
                    <a:pt x="491" y="379"/>
                  </a:lnTo>
                  <a:lnTo>
                    <a:pt x="468" y="423"/>
                  </a:lnTo>
                  <a:lnTo>
                    <a:pt x="445" y="467"/>
                  </a:lnTo>
                  <a:lnTo>
                    <a:pt x="423" y="511"/>
                  </a:lnTo>
                  <a:lnTo>
                    <a:pt x="401" y="556"/>
                  </a:lnTo>
                  <a:lnTo>
                    <a:pt x="380" y="601"/>
                  </a:lnTo>
                  <a:lnTo>
                    <a:pt x="359" y="646"/>
                  </a:lnTo>
                  <a:lnTo>
                    <a:pt x="339" y="691"/>
                  </a:lnTo>
                  <a:lnTo>
                    <a:pt x="320" y="736"/>
                  </a:lnTo>
                  <a:lnTo>
                    <a:pt x="301" y="782"/>
                  </a:lnTo>
                  <a:lnTo>
                    <a:pt x="282" y="828"/>
                  </a:lnTo>
                  <a:lnTo>
                    <a:pt x="264" y="874"/>
                  </a:lnTo>
                  <a:lnTo>
                    <a:pt x="247" y="921"/>
                  </a:lnTo>
                  <a:lnTo>
                    <a:pt x="230" y="967"/>
                  </a:lnTo>
                  <a:lnTo>
                    <a:pt x="214" y="1014"/>
                  </a:lnTo>
                  <a:lnTo>
                    <a:pt x="199" y="1061"/>
                  </a:lnTo>
                  <a:lnTo>
                    <a:pt x="183" y="1108"/>
                  </a:lnTo>
                  <a:lnTo>
                    <a:pt x="169" y="1156"/>
                  </a:lnTo>
                  <a:lnTo>
                    <a:pt x="155" y="1203"/>
                  </a:lnTo>
                  <a:lnTo>
                    <a:pt x="142" y="1251"/>
                  </a:lnTo>
                  <a:lnTo>
                    <a:pt x="129" y="1299"/>
                  </a:lnTo>
                  <a:lnTo>
                    <a:pt x="117" y="1347"/>
                  </a:lnTo>
                  <a:lnTo>
                    <a:pt x="106" y="1395"/>
                  </a:lnTo>
                  <a:lnTo>
                    <a:pt x="95" y="1443"/>
                  </a:lnTo>
                  <a:lnTo>
                    <a:pt x="84" y="1492"/>
                  </a:lnTo>
                  <a:lnTo>
                    <a:pt x="75" y="1540"/>
                  </a:lnTo>
                  <a:lnTo>
                    <a:pt x="65" y="1589"/>
                  </a:lnTo>
                  <a:lnTo>
                    <a:pt x="57" y="1638"/>
                  </a:lnTo>
                  <a:lnTo>
                    <a:pt x="49" y="1687"/>
                  </a:lnTo>
                  <a:lnTo>
                    <a:pt x="41" y="1736"/>
                  </a:lnTo>
                  <a:lnTo>
                    <a:pt x="35" y="1785"/>
                  </a:lnTo>
                  <a:lnTo>
                    <a:pt x="28" y="1834"/>
                  </a:lnTo>
                  <a:lnTo>
                    <a:pt x="23" y="1883"/>
                  </a:lnTo>
                  <a:lnTo>
                    <a:pt x="18" y="1932"/>
                  </a:lnTo>
                  <a:lnTo>
                    <a:pt x="13" y="1982"/>
                  </a:lnTo>
                  <a:lnTo>
                    <a:pt x="10" y="2031"/>
                  </a:lnTo>
                  <a:lnTo>
                    <a:pt x="6" y="2080"/>
                  </a:lnTo>
                  <a:lnTo>
                    <a:pt x="4" y="2130"/>
                  </a:lnTo>
                  <a:lnTo>
                    <a:pt x="2" y="2179"/>
                  </a:lnTo>
                  <a:lnTo>
                    <a:pt x="0" y="2229"/>
                  </a:lnTo>
                  <a:lnTo>
                    <a:pt x="113" y="2231"/>
                  </a:lnTo>
                  <a:lnTo>
                    <a:pt x="226" y="2234"/>
                  </a:lnTo>
                  <a:lnTo>
                    <a:pt x="339" y="2236"/>
                  </a:lnTo>
                  <a:lnTo>
                    <a:pt x="452" y="2239"/>
                  </a:lnTo>
                  <a:lnTo>
                    <a:pt x="565" y="2241"/>
                  </a:lnTo>
                  <a:lnTo>
                    <a:pt x="678" y="2243"/>
                  </a:lnTo>
                  <a:lnTo>
                    <a:pt x="791" y="2246"/>
                  </a:lnTo>
                  <a:lnTo>
                    <a:pt x="904" y="2248"/>
                  </a:lnTo>
                  <a:lnTo>
                    <a:pt x="1017" y="2251"/>
                  </a:lnTo>
                  <a:lnTo>
                    <a:pt x="1130" y="2253"/>
                  </a:lnTo>
                  <a:lnTo>
                    <a:pt x="1242" y="2256"/>
                  </a:lnTo>
                  <a:lnTo>
                    <a:pt x="1355" y="2258"/>
                  </a:lnTo>
                  <a:lnTo>
                    <a:pt x="1356" y="2225"/>
                  </a:lnTo>
                  <a:lnTo>
                    <a:pt x="1358" y="2192"/>
                  </a:lnTo>
                  <a:lnTo>
                    <a:pt x="1359" y="2159"/>
                  </a:lnTo>
                  <a:lnTo>
                    <a:pt x="1361" y="2126"/>
                  </a:lnTo>
                  <a:lnTo>
                    <a:pt x="1364" y="2094"/>
                  </a:lnTo>
                  <a:lnTo>
                    <a:pt x="1367" y="2061"/>
                  </a:lnTo>
                  <a:lnTo>
                    <a:pt x="1370" y="2028"/>
                  </a:lnTo>
                  <a:lnTo>
                    <a:pt x="1374" y="1995"/>
                  </a:lnTo>
                  <a:lnTo>
                    <a:pt x="1378" y="1962"/>
                  </a:lnTo>
                  <a:lnTo>
                    <a:pt x="1383" y="1930"/>
                  </a:lnTo>
                  <a:lnTo>
                    <a:pt x="1388" y="1897"/>
                  </a:lnTo>
                  <a:lnTo>
                    <a:pt x="1393" y="1864"/>
                  </a:lnTo>
                  <a:lnTo>
                    <a:pt x="1399" y="1832"/>
                  </a:lnTo>
                  <a:lnTo>
                    <a:pt x="1405" y="1799"/>
                  </a:lnTo>
                  <a:lnTo>
                    <a:pt x="1411" y="1767"/>
                  </a:lnTo>
                  <a:lnTo>
                    <a:pt x="1418" y="1735"/>
                  </a:lnTo>
                  <a:lnTo>
                    <a:pt x="1425" y="1702"/>
                  </a:lnTo>
                  <a:lnTo>
                    <a:pt x="1433" y="1670"/>
                  </a:lnTo>
                  <a:lnTo>
                    <a:pt x="1441" y="1638"/>
                  </a:lnTo>
                  <a:lnTo>
                    <a:pt x="1450" y="1606"/>
                  </a:lnTo>
                  <a:lnTo>
                    <a:pt x="1459" y="1575"/>
                  </a:lnTo>
                  <a:lnTo>
                    <a:pt x="1468" y="1543"/>
                  </a:lnTo>
                  <a:lnTo>
                    <a:pt x="1477" y="1511"/>
                  </a:lnTo>
                  <a:lnTo>
                    <a:pt x="1487" y="1480"/>
                  </a:lnTo>
                  <a:lnTo>
                    <a:pt x="1498" y="1449"/>
                  </a:lnTo>
                  <a:lnTo>
                    <a:pt x="1509" y="1417"/>
                  </a:lnTo>
                  <a:lnTo>
                    <a:pt x="1520" y="1386"/>
                  </a:lnTo>
                  <a:lnTo>
                    <a:pt x="1531" y="1355"/>
                  </a:lnTo>
                  <a:lnTo>
                    <a:pt x="1543" y="1325"/>
                  </a:lnTo>
                  <a:lnTo>
                    <a:pt x="1555" y="1294"/>
                  </a:lnTo>
                  <a:lnTo>
                    <a:pt x="1568" y="1263"/>
                  </a:lnTo>
                  <a:lnTo>
                    <a:pt x="1581" y="1233"/>
                  </a:lnTo>
                  <a:lnTo>
                    <a:pt x="1595" y="1203"/>
                  </a:lnTo>
                  <a:lnTo>
                    <a:pt x="1608" y="1173"/>
                  </a:lnTo>
                  <a:lnTo>
                    <a:pt x="1622" y="1143"/>
                  </a:lnTo>
                  <a:lnTo>
                    <a:pt x="1637" y="1113"/>
                  </a:lnTo>
                  <a:lnTo>
                    <a:pt x="1652" y="1084"/>
                  </a:lnTo>
                  <a:lnTo>
                    <a:pt x="1667" y="1055"/>
                  </a:lnTo>
                  <a:lnTo>
                    <a:pt x="1683" y="1025"/>
                  </a:lnTo>
                  <a:lnTo>
                    <a:pt x="1698" y="996"/>
                  </a:lnTo>
                  <a:lnTo>
                    <a:pt x="1715" y="968"/>
                  </a:lnTo>
                  <a:lnTo>
                    <a:pt x="1731" y="939"/>
                  </a:lnTo>
                  <a:lnTo>
                    <a:pt x="1748" y="911"/>
                  </a:lnTo>
                  <a:lnTo>
                    <a:pt x="1766" y="883"/>
                  </a:lnTo>
                  <a:lnTo>
                    <a:pt x="1783" y="855"/>
                  </a:lnTo>
                  <a:lnTo>
                    <a:pt x="1801" y="827"/>
                  </a:lnTo>
                  <a:lnTo>
                    <a:pt x="1820" y="800"/>
                  </a:lnTo>
                  <a:lnTo>
                    <a:pt x="1838" y="773"/>
                  </a:lnTo>
                </a:path>
              </a:pathLst>
            </a:custGeom>
            <a:solidFill>
              <a:srgbClr val="FF3333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8" name="Freeform 383"/>
            <xdr:cNvSpPr>
              <a:spLocks/>
            </xdr:cNvSpPr>
          </xdr:nvSpPr>
          <xdr:spPr bwMode="auto">
            <a:xfrm>
              <a:off x="565940" y="1258057"/>
              <a:ext cx="1054698" cy="991636"/>
            </a:xfrm>
            <a:custGeom>
              <a:avLst/>
              <a:gdLst>
                <a:gd name="T0" fmla="*/ 2147483647 w 2343"/>
                <a:gd name="T1" fmla="*/ 2147483647 h 2198"/>
                <a:gd name="T2" fmla="*/ 2147483647 w 2343"/>
                <a:gd name="T3" fmla="*/ 2147483647 h 2198"/>
                <a:gd name="T4" fmla="*/ 2147483647 w 2343"/>
                <a:gd name="T5" fmla="*/ 2147483647 h 2198"/>
                <a:gd name="T6" fmla="*/ 2147483647 w 2343"/>
                <a:gd name="T7" fmla="*/ 2147483647 h 2198"/>
                <a:gd name="T8" fmla="*/ 2147483647 w 2343"/>
                <a:gd name="T9" fmla="*/ 2147483647 h 2198"/>
                <a:gd name="T10" fmla="*/ 2147483647 w 2343"/>
                <a:gd name="T11" fmla="*/ 2147483647 h 2198"/>
                <a:gd name="T12" fmla="*/ 2147483647 w 2343"/>
                <a:gd name="T13" fmla="*/ 2147483647 h 2198"/>
                <a:gd name="T14" fmla="*/ 2147483647 w 2343"/>
                <a:gd name="T15" fmla="*/ 2147483647 h 2198"/>
                <a:gd name="T16" fmla="*/ 2147483647 w 2343"/>
                <a:gd name="T17" fmla="*/ 2147483647 h 2198"/>
                <a:gd name="T18" fmla="*/ 2147483647 w 2343"/>
                <a:gd name="T19" fmla="*/ 2147483647 h 2198"/>
                <a:gd name="T20" fmla="*/ 2147483647 w 2343"/>
                <a:gd name="T21" fmla="*/ 2147483647 h 2198"/>
                <a:gd name="T22" fmla="*/ 2147483647 w 2343"/>
                <a:gd name="T23" fmla="*/ 2147483647 h 2198"/>
                <a:gd name="T24" fmla="*/ 2147483647 w 2343"/>
                <a:gd name="T25" fmla="*/ 2147483647 h 2198"/>
                <a:gd name="T26" fmla="*/ 2147483647 w 2343"/>
                <a:gd name="T27" fmla="*/ 2147483647 h 2198"/>
                <a:gd name="T28" fmla="*/ 2147483647 w 2343"/>
                <a:gd name="T29" fmla="*/ 2147483647 h 2198"/>
                <a:gd name="T30" fmla="*/ 2147483647 w 2343"/>
                <a:gd name="T31" fmla="*/ 2147483647 h 2198"/>
                <a:gd name="T32" fmla="*/ 2147483647 w 2343"/>
                <a:gd name="T33" fmla="*/ 2147483647 h 2198"/>
                <a:gd name="T34" fmla="*/ 2147483647 w 2343"/>
                <a:gd name="T35" fmla="*/ 2147483647 h 2198"/>
                <a:gd name="T36" fmla="*/ 2147483647 w 2343"/>
                <a:gd name="T37" fmla="*/ 2147483647 h 2198"/>
                <a:gd name="T38" fmla="*/ 2147483647 w 2343"/>
                <a:gd name="T39" fmla="*/ 2147483647 h 2198"/>
                <a:gd name="T40" fmla="*/ 2147483647 w 2343"/>
                <a:gd name="T41" fmla="*/ 2147483647 h 2198"/>
                <a:gd name="T42" fmla="*/ 2147483647 w 2343"/>
                <a:gd name="T43" fmla="*/ 2147483647 h 2198"/>
                <a:gd name="T44" fmla="*/ 2147483647 w 2343"/>
                <a:gd name="T45" fmla="*/ 2147483647 h 2198"/>
                <a:gd name="T46" fmla="*/ 2147483647 w 2343"/>
                <a:gd name="T47" fmla="*/ 2147483647 h 2198"/>
                <a:gd name="T48" fmla="*/ 2147483647 w 2343"/>
                <a:gd name="T49" fmla="*/ 2147483647 h 2198"/>
                <a:gd name="T50" fmla="*/ 2147483647 w 2343"/>
                <a:gd name="T51" fmla="*/ 2147483647 h 2198"/>
                <a:gd name="T52" fmla="*/ 2147483647 w 2343"/>
                <a:gd name="T53" fmla="*/ 2147483647 h 2198"/>
                <a:gd name="T54" fmla="*/ 2147483647 w 2343"/>
                <a:gd name="T55" fmla="*/ 2147483647 h 2198"/>
                <a:gd name="T56" fmla="*/ 2147483647 w 2343"/>
                <a:gd name="T57" fmla="*/ 2147483647 h 2198"/>
                <a:gd name="T58" fmla="*/ 2147483647 w 2343"/>
                <a:gd name="T59" fmla="*/ 2147483647 h 2198"/>
                <a:gd name="T60" fmla="*/ 2147483647 w 2343"/>
                <a:gd name="T61" fmla="*/ 2147483647 h 2198"/>
                <a:gd name="T62" fmla="*/ 2147483647 w 2343"/>
                <a:gd name="T63" fmla="*/ 2147483647 h 2198"/>
                <a:gd name="T64" fmla="*/ 2147483647 w 2343"/>
                <a:gd name="T65" fmla="*/ 2147483647 h 2198"/>
                <a:gd name="T66" fmla="*/ 2147483647 w 2343"/>
                <a:gd name="T67" fmla="*/ 2147483647 h 2198"/>
                <a:gd name="T68" fmla="*/ 2147483647 w 2343"/>
                <a:gd name="T69" fmla="*/ 2147483647 h 2198"/>
                <a:gd name="T70" fmla="*/ 2147483647 w 2343"/>
                <a:gd name="T71" fmla="*/ 2147483647 h 2198"/>
                <a:gd name="T72" fmla="*/ 2147483647 w 2343"/>
                <a:gd name="T73" fmla="*/ 2147483647 h 2198"/>
                <a:gd name="T74" fmla="*/ 2147483647 w 2343"/>
                <a:gd name="T75" fmla="*/ 2147483647 h 2198"/>
                <a:gd name="T76" fmla="*/ 2147483647 w 2343"/>
                <a:gd name="T77" fmla="*/ 2147483647 h 2198"/>
                <a:gd name="T78" fmla="*/ 2147483647 w 2343"/>
                <a:gd name="T79" fmla="*/ 2147483647 h 2198"/>
                <a:gd name="T80" fmla="*/ 2147483647 w 2343"/>
                <a:gd name="T81" fmla="*/ 2147483647 h 2198"/>
                <a:gd name="T82" fmla="*/ 2147483647 w 2343"/>
                <a:gd name="T83" fmla="*/ 2147483647 h 2198"/>
                <a:gd name="T84" fmla="*/ 2147483647 w 2343"/>
                <a:gd name="T85" fmla="*/ 2147483647 h 2198"/>
                <a:gd name="T86" fmla="*/ 2147483647 w 2343"/>
                <a:gd name="T87" fmla="*/ 2147483647 h 2198"/>
                <a:gd name="T88" fmla="*/ 2147483647 w 2343"/>
                <a:gd name="T89" fmla="*/ 2147483647 h 2198"/>
                <a:gd name="T90" fmla="*/ 2147483647 w 2343"/>
                <a:gd name="T91" fmla="*/ 2147483647 h 2198"/>
                <a:gd name="T92" fmla="*/ 2147483647 w 2343"/>
                <a:gd name="T93" fmla="*/ 2147483647 h 2198"/>
                <a:gd name="T94" fmla="*/ 2147483647 w 2343"/>
                <a:gd name="T95" fmla="*/ 2147483647 h 2198"/>
                <a:gd name="T96" fmla="*/ 2147483647 w 2343"/>
                <a:gd name="T97" fmla="*/ 2147483647 h 2198"/>
                <a:gd name="T98" fmla="*/ 2147483647 w 2343"/>
                <a:gd name="T99" fmla="*/ 2147483647 h 2198"/>
                <a:gd name="T100" fmla="*/ 2147483647 w 2343"/>
                <a:gd name="T101" fmla="*/ 2147483647 h 2198"/>
                <a:gd name="T102" fmla="*/ 2147483647 w 2343"/>
                <a:gd name="T103" fmla="*/ 2147483647 h 2198"/>
                <a:gd name="T104" fmla="*/ 2147483647 w 2343"/>
                <a:gd name="T105" fmla="*/ 2147483647 h 2198"/>
                <a:gd name="T106" fmla="*/ 2147483647 w 2343"/>
                <a:gd name="T107" fmla="*/ 2147483647 h 2198"/>
                <a:gd name="T108" fmla="*/ 2147483647 w 2343"/>
                <a:gd name="T109" fmla="*/ 2147483647 h 2198"/>
                <a:gd name="T110" fmla="*/ 2147483647 w 2343"/>
                <a:gd name="T111" fmla="*/ 2147483647 h 2198"/>
                <a:gd name="T112" fmla="*/ 2147483647 w 2343"/>
                <a:gd name="T113" fmla="*/ 2147483647 h 2198"/>
                <a:gd name="T114" fmla="*/ 2147483647 w 2343"/>
                <a:gd name="T115" fmla="*/ 2147483647 h 2198"/>
                <a:gd name="T116" fmla="*/ 2147483647 w 2343"/>
                <a:gd name="T117" fmla="*/ 2147483647 h 2198"/>
                <a:gd name="T118" fmla="*/ 2147483647 w 2343"/>
                <a:gd name="T119" fmla="*/ 2147483647 h 219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3"/>
                <a:gd name="T181" fmla="*/ 0 h 2198"/>
                <a:gd name="T182" fmla="*/ 2343 w 2343"/>
                <a:gd name="T183" fmla="*/ 2198 h 219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3" h="2198">
                  <a:moveTo>
                    <a:pt x="2343" y="1280"/>
                  </a:moveTo>
                  <a:lnTo>
                    <a:pt x="2305" y="1173"/>
                  </a:lnTo>
                  <a:lnTo>
                    <a:pt x="2268" y="1066"/>
                  </a:lnTo>
                  <a:lnTo>
                    <a:pt x="2231" y="960"/>
                  </a:lnTo>
                  <a:lnTo>
                    <a:pt x="2194" y="853"/>
                  </a:lnTo>
                  <a:lnTo>
                    <a:pt x="2156" y="747"/>
                  </a:lnTo>
                  <a:lnTo>
                    <a:pt x="2119" y="640"/>
                  </a:lnTo>
                  <a:lnTo>
                    <a:pt x="2082" y="533"/>
                  </a:lnTo>
                  <a:lnTo>
                    <a:pt x="2045" y="427"/>
                  </a:lnTo>
                  <a:lnTo>
                    <a:pt x="2007" y="320"/>
                  </a:lnTo>
                  <a:lnTo>
                    <a:pt x="1970" y="213"/>
                  </a:lnTo>
                  <a:lnTo>
                    <a:pt x="1933" y="107"/>
                  </a:lnTo>
                  <a:lnTo>
                    <a:pt x="1896" y="0"/>
                  </a:lnTo>
                  <a:lnTo>
                    <a:pt x="1849" y="17"/>
                  </a:lnTo>
                  <a:lnTo>
                    <a:pt x="1803" y="34"/>
                  </a:lnTo>
                  <a:lnTo>
                    <a:pt x="1757" y="52"/>
                  </a:lnTo>
                  <a:lnTo>
                    <a:pt x="1711" y="70"/>
                  </a:lnTo>
                  <a:lnTo>
                    <a:pt x="1665" y="89"/>
                  </a:lnTo>
                  <a:lnTo>
                    <a:pt x="1619" y="108"/>
                  </a:lnTo>
                  <a:lnTo>
                    <a:pt x="1574" y="128"/>
                  </a:lnTo>
                  <a:lnTo>
                    <a:pt x="1529" y="149"/>
                  </a:lnTo>
                  <a:lnTo>
                    <a:pt x="1484" y="170"/>
                  </a:lnTo>
                  <a:lnTo>
                    <a:pt x="1439" y="192"/>
                  </a:lnTo>
                  <a:lnTo>
                    <a:pt x="1395" y="214"/>
                  </a:lnTo>
                  <a:lnTo>
                    <a:pt x="1351" y="236"/>
                  </a:lnTo>
                  <a:lnTo>
                    <a:pt x="1307" y="260"/>
                  </a:lnTo>
                  <a:lnTo>
                    <a:pt x="1264" y="283"/>
                  </a:lnTo>
                  <a:lnTo>
                    <a:pt x="1221" y="308"/>
                  </a:lnTo>
                  <a:lnTo>
                    <a:pt x="1178" y="333"/>
                  </a:lnTo>
                  <a:lnTo>
                    <a:pt x="1135" y="358"/>
                  </a:lnTo>
                  <a:lnTo>
                    <a:pt x="1093" y="384"/>
                  </a:lnTo>
                  <a:lnTo>
                    <a:pt x="1051" y="410"/>
                  </a:lnTo>
                  <a:lnTo>
                    <a:pt x="1009" y="437"/>
                  </a:lnTo>
                  <a:lnTo>
                    <a:pt x="968" y="464"/>
                  </a:lnTo>
                  <a:lnTo>
                    <a:pt x="927" y="492"/>
                  </a:lnTo>
                  <a:lnTo>
                    <a:pt x="887" y="520"/>
                  </a:lnTo>
                  <a:lnTo>
                    <a:pt x="846" y="549"/>
                  </a:lnTo>
                  <a:lnTo>
                    <a:pt x="807" y="579"/>
                  </a:lnTo>
                  <a:lnTo>
                    <a:pt x="767" y="609"/>
                  </a:lnTo>
                  <a:lnTo>
                    <a:pt x="728" y="639"/>
                  </a:lnTo>
                  <a:lnTo>
                    <a:pt x="689" y="670"/>
                  </a:lnTo>
                  <a:lnTo>
                    <a:pt x="651" y="701"/>
                  </a:lnTo>
                  <a:lnTo>
                    <a:pt x="613" y="733"/>
                  </a:lnTo>
                  <a:lnTo>
                    <a:pt x="575" y="765"/>
                  </a:lnTo>
                  <a:lnTo>
                    <a:pt x="538" y="797"/>
                  </a:lnTo>
                  <a:lnTo>
                    <a:pt x="501" y="831"/>
                  </a:lnTo>
                  <a:lnTo>
                    <a:pt x="465" y="864"/>
                  </a:lnTo>
                  <a:lnTo>
                    <a:pt x="428" y="898"/>
                  </a:lnTo>
                  <a:lnTo>
                    <a:pt x="393" y="933"/>
                  </a:lnTo>
                  <a:lnTo>
                    <a:pt x="358" y="967"/>
                  </a:lnTo>
                  <a:lnTo>
                    <a:pt x="323" y="1003"/>
                  </a:lnTo>
                  <a:lnTo>
                    <a:pt x="289" y="1038"/>
                  </a:lnTo>
                  <a:lnTo>
                    <a:pt x="255" y="1075"/>
                  </a:lnTo>
                  <a:lnTo>
                    <a:pt x="221" y="1111"/>
                  </a:lnTo>
                  <a:lnTo>
                    <a:pt x="188" y="1148"/>
                  </a:lnTo>
                  <a:lnTo>
                    <a:pt x="156" y="1185"/>
                  </a:lnTo>
                  <a:lnTo>
                    <a:pt x="124" y="1223"/>
                  </a:lnTo>
                  <a:lnTo>
                    <a:pt x="92" y="1261"/>
                  </a:lnTo>
                  <a:lnTo>
                    <a:pt x="61" y="1300"/>
                  </a:lnTo>
                  <a:lnTo>
                    <a:pt x="30" y="1338"/>
                  </a:lnTo>
                  <a:lnTo>
                    <a:pt x="0" y="1378"/>
                  </a:lnTo>
                  <a:lnTo>
                    <a:pt x="90" y="1446"/>
                  </a:lnTo>
                  <a:lnTo>
                    <a:pt x="180" y="1514"/>
                  </a:lnTo>
                  <a:lnTo>
                    <a:pt x="270" y="1583"/>
                  </a:lnTo>
                  <a:lnTo>
                    <a:pt x="359" y="1651"/>
                  </a:lnTo>
                  <a:lnTo>
                    <a:pt x="449" y="1719"/>
                  </a:lnTo>
                  <a:lnTo>
                    <a:pt x="539" y="1788"/>
                  </a:lnTo>
                  <a:lnTo>
                    <a:pt x="629" y="1856"/>
                  </a:lnTo>
                  <a:lnTo>
                    <a:pt x="719" y="1924"/>
                  </a:lnTo>
                  <a:lnTo>
                    <a:pt x="809" y="1993"/>
                  </a:lnTo>
                  <a:lnTo>
                    <a:pt x="899" y="2061"/>
                  </a:lnTo>
                  <a:lnTo>
                    <a:pt x="989" y="2130"/>
                  </a:lnTo>
                  <a:lnTo>
                    <a:pt x="1079" y="2198"/>
                  </a:lnTo>
                  <a:lnTo>
                    <a:pt x="1099" y="2172"/>
                  </a:lnTo>
                  <a:lnTo>
                    <a:pt x="1119" y="2146"/>
                  </a:lnTo>
                  <a:lnTo>
                    <a:pt x="1140" y="2120"/>
                  </a:lnTo>
                  <a:lnTo>
                    <a:pt x="1161" y="2095"/>
                  </a:lnTo>
                  <a:lnTo>
                    <a:pt x="1182" y="2070"/>
                  </a:lnTo>
                  <a:lnTo>
                    <a:pt x="1204" y="2045"/>
                  </a:lnTo>
                  <a:lnTo>
                    <a:pt x="1226" y="2020"/>
                  </a:lnTo>
                  <a:lnTo>
                    <a:pt x="1248" y="1996"/>
                  </a:lnTo>
                  <a:lnTo>
                    <a:pt x="1271" y="1972"/>
                  </a:lnTo>
                  <a:lnTo>
                    <a:pt x="1294" y="1948"/>
                  </a:lnTo>
                  <a:lnTo>
                    <a:pt x="1317" y="1924"/>
                  </a:lnTo>
                  <a:lnTo>
                    <a:pt x="1341" y="1901"/>
                  </a:lnTo>
                  <a:lnTo>
                    <a:pt x="1364" y="1878"/>
                  </a:lnTo>
                  <a:lnTo>
                    <a:pt x="1388" y="1856"/>
                  </a:lnTo>
                  <a:lnTo>
                    <a:pt x="1413" y="1833"/>
                  </a:lnTo>
                  <a:lnTo>
                    <a:pt x="1437" y="1811"/>
                  </a:lnTo>
                  <a:lnTo>
                    <a:pt x="1462" y="1789"/>
                  </a:lnTo>
                  <a:lnTo>
                    <a:pt x="1487" y="1768"/>
                  </a:lnTo>
                  <a:lnTo>
                    <a:pt x="1513" y="1747"/>
                  </a:lnTo>
                  <a:lnTo>
                    <a:pt x="1538" y="1726"/>
                  </a:lnTo>
                  <a:lnTo>
                    <a:pt x="1564" y="1705"/>
                  </a:lnTo>
                  <a:lnTo>
                    <a:pt x="1590" y="1685"/>
                  </a:lnTo>
                  <a:lnTo>
                    <a:pt x="1616" y="1665"/>
                  </a:lnTo>
                  <a:lnTo>
                    <a:pt x="1643" y="1646"/>
                  </a:lnTo>
                  <a:lnTo>
                    <a:pt x="1670" y="1626"/>
                  </a:lnTo>
                  <a:lnTo>
                    <a:pt x="1697" y="1608"/>
                  </a:lnTo>
                  <a:lnTo>
                    <a:pt x="1724" y="1589"/>
                  </a:lnTo>
                  <a:lnTo>
                    <a:pt x="1752" y="1571"/>
                  </a:lnTo>
                  <a:lnTo>
                    <a:pt x="1779" y="1553"/>
                  </a:lnTo>
                  <a:lnTo>
                    <a:pt x="1807" y="1535"/>
                  </a:lnTo>
                  <a:lnTo>
                    <a:pt x="1836" y="1518"/>
                  </a:lnTo>
                  <a:lnTo>
                    <a:pt x="1864" y="1501"/>
                  </a:lnTo>
                  <a:lnTo>
                    <a:pt x="1892" y="1485"/>
                  </a:lnTo>
                  <a:lnTo>
                    <a:pt x="1921" y="1468"/>
                  </a:lnTo>
                  <a:lnTo>
                    <a:pt x="1950" y="1453"/>
                  </a:lnTo>
                  <a:lnTo>
                    <a:pt x="1979" y="1437"/>
                  </a:lnTo>
                  <a:lnTo>
                    <a:pt x="2009" y="1422"/>
                  </a:lnTo>
                  <a:lnTo>
                    <a:pt x="2038" y="1407"/>
                  </a:lnTo>
                  <a:lnTo>
                    <a:pt x="2068" y="1393"/>
                  </a:lnTo>
                  <a:lnTo>
                    <a:pt x="2098" y="1379"/>
                  </a:lnTo>
                  <a:lnTo>
                    <a:pt x="2128" y="1365"/>
                  </a:lnTo>
                  <a:lnTo>
                    <a:pt x="2158" y="1352"/>
                  </a:lnTo>
                  <a:lnTo>
                    <a:pt x="2189" y="1339"/>
                  </a:lnTo>
                  <a:lnTo>
                    <a:pt x="2219" y="1326"/>
                  </a:lnTo>
                  <a:lnTo>
                    <a:pt x="2250" y="1314"/>
                  </a:lnTo>
                  <a:lnTo>
                    <a:pt x="2281" y="1302"/>
                  </a:lnTo>
                  <a:lnTo>
                    <a:pt x="2311" y="1291"/>
                  </a:lnTo>
                  <a:lnTo>
                    <a:pt x="2343" y="1280"/>
                  </a:lnTo>
                </a:path>
              </a:pathLst>
            </a:custGeom>
            <a:solidFill>
              <a:srgbClr val="FFC229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</xdr:grpSp>
      <xdr:graphicFrame macro="">
        <xdr:nvGraphicFramePr>
          <xdr:cNvPr id="62" name="Chart 2"/>
          <xdr:cNvGraphicFramePr>
            <a:graphicFrameLocks/>
          </xdr:cNvGraphicFramePr>
        </xdr:nvGraphicFramePr>
        <xdr:xfrm>
          <a:off x="252639" y="3220575"/>
          <a:ext cx="4064454" cy="272009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sp macro="" textlink="'Dashboard Conf Page'!G25">
        <xdr:nvSpPr>
          <xdr:cNvPr id="63" name="TextBox 264"/>
          <xdr:cNvSpPr txBox="1"/>
        </xdr:nvSpPr>
        <xdr:spPr>
          <a:xfrm>
            <a:off x="498280" y="6022551"/>
            <a:ext cx="3586939" cy="4283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79DBF9ED-545B-4471-AEA8-1253E1785300}" type="TxLink">
              <a:rPr lang="en-US" sz="1200" b="1" i="0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pPr algn="ctr"/>
              <a:t>x 1,000,000 Widgets / Day</a:t>
            </a:fld>
            <a:endParaRPr lang="en-US" sz="1200" b="1">
              <a:latin typeface="Arial" pitchFamily="34" charset="0"/>
              <a:cs typeface="Arial" pitchFamily="34" charset="0"/>
            </a:endParaRPr>
          </a:p>
        </xdr:txBody>
      </xdr:sp>
      <xdr:sp macro="" textlink="'Dashboard Conf Page'!G23">
        <xdr:nvSpPr>
          <xdr:cNvPr id="64" name="TextBox 265"/>
          <xdr:cNvSpPr txBox="1"/>
        </xdr:nvSpPr>
        <xdr:spPr>
          <a:xfrm>
            <a:off x="632193" y="2776568"/>
            <a:ext cx="3299983" cy="8471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525B4227-FA4B-45AB-BA70-3965BC42B941}" type="TxLink">
              <a:rPr lang="en-US" sz="2400" b="1" i="0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pPr algn="ctr"/>
              <a:t>Daily Widget Demand</a:t>
            </a:fld>
            <a:endParaRPr lang="en-US" sz="2400" b="1">
              <a:latin typeface="Arial" pitchFamily="34" charset="0"/>
              <a:cs typeface="Arial" pitchFamily="34" charset="0"/>
            </a:endParaRPr>
          </a:p>
        </xdr:txBody>
      </xdr:sp>
      <xdr:sp macro="" textlink="'Dashboard Calculations '!E22">
        <xdr:nvSpPr>
          <xdr:cNvPr id="65" name="TextBox 267"/>
          <xdr:cNvSpPr txBox="1"/>
        </xdr:nvSpPr>
        <xdr:spPr>
          <a:xfrm>
            <a:off x="976539" y="5394296"/>
            <a:ext cx="54521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B4343006-F5BD-4F71-ACD9-0CD9E8D33A5F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E25">
        <xdr:nvSpPr>
          <xdr:cNvPr id="66" name="TextBox 273"/>
          <xdr:cNvSpPr txBox="1"/>
        </xdr:nvSpPr>
        <xdr:spPr>
          <a:xfrm>
            <a:off x="1177407" y="4851713"/>
            <a:ext cx="554780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DA3EC22F-1894-4578-8D13-006B492F70D4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2,0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E26">
        <xdr:nvSpPr>
          <xdr:cNvPr id="67" name="TextBox 275"/>
          <xdr:cNvSpPr txBox="1"/>
        </xdr:nvSpPr>
        <xdr:spPr>
          <a:xfrm>
            <a:off x="1674796" y="4451914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31F7A4B9-DC5F-4F65-AC62-E96F62501F3A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4,0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E27">
        <xdr:nvSpPr>
          <xdr:cNvPr id="68" name="TextBox 281"/>
          <xdr:cNvSpPr txBox="1"/>
        </xdr:nvSpPr>
        <xdr:spPr>
          <a:xfrm>
            <a:off x="2325227" y="4461433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11F44A16-7DF7-4A2E-A1F9-FEA4DDBB3AA0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6,0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E28">
        <xdr:nvSpPr>
          <xdr:cNvPr id="69" name="TextBox 302"/>
          <xdr:cNvSpPr txBox="1"/>
        </xdr:nvSpPr>
        <xdr:spPr>
          <a:xfrm>
            <a:off x="2813051" y="4861232"/>
            <a:ext cx="554780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E2F4C074-03A4-4ED3-B093-95BE20085A78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8,0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E23">
        <xdr:nvSpPr>
          <xdr:cNvPr id="70" name="TextBox 303"/>
          <xdr:cNvSpPr txBox="1"/>
        </xdr:nvSpPr>
        <xdr:spPr>
          <a:xfrm>
            <a:off x="2985224" y="5394296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57F2E9CC-91E9-42F7-AAE8-4904B9268634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10,0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grpSp>
        <xdr:nvGrpSpPr>
          <xdr:cNvPr id="71" name="Group 28"/>
          <xdr:cNvGrpSpPr>
            <a:grpSpLocks/>
          </xdr:cNvGrpSpPr>
        </xdr:nvGrpSpPr>
        <xdr:grpSpPr bwMode="auto">
          <a:xfrm>
            <a:off x="1751318" y="5023054"/>
            <a:ext cx="1052168" cy="999496"/>
            <a:chOff x="1988560" y="3128827"/>
            <a:chExt cx="1039902" cy="991213"/>
          </a:xfrm>
        </xdr:grpSpPr>
        <xdr:sp macro="" textlink="">
          <xdr:nvSpPr>
            <xdr:cNvPr id="72" name="Oval 305"/>
            <xdr:cNvSpPr/>
          </xdr:nvSpPr>
          <xdr:spPr>
            <a:xfrm>
              <a:off x="2026375" y="3128827"/>
              <a:ext cx="945366" cy="991213"/>
            </a:xfrm>
            <a:prstGeom prst="ellipse">
              <a:avLst/>
            </a:prstGeom>
            <a:solidFill>
              <a:schemeClr val="tx1">
                <a:lumMod val="85000"/>
                <a:lumOff val="15000"/>
              </a:schemeClr>
            </a:solidFill>
            <a:ln>
              <a:solidFill>
                <a:schemeClr val="tx1">
                  <a:lumMod val="95000"/>
                  <a:lumOff val="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sp macro="" textlink="'Dashboard Calculations '!E24">
          <xdr:nvSpPr>
            <xdr:cNvPr id="73" name="TextBox 306"/>
            <xdr:cNvSpPr txBox="1"/>
          </xdr:nvSpPr>
          <xdr:spPr>
            <a:xfrm>
              <a:off x="1988560" y="3423840"/>
              <a:ext cx="1039902" cy="4059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fld id="{F8F0A607-86EE-4C7C-BBBC-A56E519BDD7D}" type="TxLink">
                <a:rPr lang="en-US" sz="3000" b="1" i="0" u="none" strike="noStrike" cap="none" spc="50">
                  <a:ln w="12700" cmpd="sng">
                    <a:solidFill>
                      <a:schemeClr val="tx1"/>
                    </a:solidFill>
                    <a:prstDash val="solid"/>
                  </a:ln>
                  <a:solidFill>
                    <a:schemeClr val="bg1"/>
                  </a:solidFill>
                  <a:effectLst>
                    <a:glow rad="53100">
                      <a:schemeClr val="bg1">
                        <a:lumMod val="50000"/>
                        <a:alpha val="30000"/>
                      </a:schemeClr>
                    </a:glow>
                  </a:effectLst>
                  <a:latin typeface="Arialri"/>
                  <a:cs typeface="Arial" pitchFamily="34" charset="0"/>
                </a:rPr>
                <a:pPr algn="ctr"/>
                <a:t>8,0</a:t>
              </a:fld>
              <a:endParaRPr lang="en-US" sz="3000" b="1" cap="none" spc="50">
                <a:ln w="12700" cmpd="sng">
                  <a:solidFill>
                    <a:schemeClr val="tx1"/>
                  </a:solidFill>
                  <a:prstDash val="solid"/>
                </a:ln>
                <a:solidFill>
                  <a:schemeClr val="bg1"/>
                </a:solidFill>
                <a:effectLst>
                  <a:glow rad="53100">
                    <a:schemeClr val="bg1">
                      <a:lumMod val="50000"/>
                      <a:alpha val="30000"/>
                    </a:schemeClr>
                  </a:glow>
                </a:effectLst>
                <a:latin typeface="Arial" pitchFamily="34" charset="0"/>
                <a:cs typeface="Arial" pitchFamily="34" charset="0"/>
              </a:endParaRPr>
            </a:p>
          </xdr:txBody>
        </xdr:sp>
      </xdr:grpSp>
    </xdr:grpSp>
    <xdr:clientData/>
  </xdr:twoCellAnchor>
  <xdr:twoCellAnchor>
    <xdr:from>
      <xdr:col>14</xdr:col>
      <xdr:colOff>18881</xdr:colOff>
      <xdr:row>35</xdr:row>
      <xdr:rowOff>24294</xdr:rowOff>
    </xdr:from>
    <xdr:to>
      <xdr:col>20</xdr:col>
      <xdr:colOff>598196</xdr:colOff>
      <xdr:row>54</xdr:row>
      <xdr:rowOff>177590</xdr:rowOff>
    </xdr:to>
    <xdr:grpSp>
      <xdr:nvGrpSpPr>
        <xdr:cNvPr id="80" name="Group 235"/>
        <xdr:cNvGrpSpPr>
          <a:grpSpLocks/>
        </xdr:cNvGrpSpPr>
      </xdr:nvGrpSpPr>
      <xdr:grpSpPr bwMode="auto">
        <a:xfrm>
          <a:off x="8900944" y="7441888"/>
          <a:ext cx="4222627" cy="3772796"/>
          <a:chOff x="8973019" y="2690897"/>
          <a:chExt cx="4256500" cy="3769529"/>
        </a:xfrm>
      </xdr:grpSpPr>
      <xdr:sp macro="" textlink="">
        <xdr:nvSpPr>
          <xdr:cNvPr id="81" name="Rounded Rectangle 323"/>
          <xdr:cNvSpPr/>
        </xdr:nvSpPr>
        <xdr:spPr>
          <a:xfrm>
            <a:off x="8973019" y="2690897"/>
            <a:ext cx="4256500" cy="3769529"/>
          </a:xfrm>
          <a:prstGeom prst="roundRect">
            <a:avLst>
              <a:gd name="adj" fmla="val 10723"/>
            </a:avLst>
          </a:prstGeom>
          <a:gradFill flip="none" rotWithShape="1">
            <a:gsLst>
              <a:gs pos="0">
                <a:srgbClr val="FFFFFF"/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5400000" scaled="0"/>
            <a:tileRect/>
          </a:gra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sp macro="" textlink="">
        <xdr:nvSpPr>
          <xdr:cNvPr id="82" name="Freeform 23"/>
          <xdr:cNvSpPr>
            <a:spLocks/>
          </xdr:cNvSpPr>
        </xdr:nvSpPr>
        <xdr:spPr bwMode="auto">
          <a:xfrm>
            <a:off x="9422582" y="2795606"/>
            <a:ext cx="1166951" cy="3617225"/>
          </a:xfrm>
          <a:custGeom>
            <a:avLst/>
            <a:gdLst/>
            <a:ahLst/>
            <a:cxnLst>
              <a:cxn ang="0">
                <a:pos x="470" y="4101"/>
              </a:cxn>
              <a:cxn ang="0">
                <a:pos x="354" y="4181"/>
              </a:cxn>
              <a:cxn ang="0">
                <a:pos x="225" y="4306"/>
              </a:cxn>
              <a:cxn ang="0">
                <a:pos x="154" y="4402"/>
              </a:cxn>
              <a:cxn ang="0">
                <a:pos x="97" y="4505"/>
              </a:cxn>
              <a:cxn ang="0">
                <a:pos x="51" y="4615"/>
              </a:cxn>
              <a:cxn ang="0">
                <a:pos x="19" y="4731"/>
              </a:cxn>
              <a:cxn ang="0">
                <a:pos x="3" y="4849"/>
              </a:cxn>
              <a:cxn ang="0">
                <a:pos x="1" y="4971"/>
              </a:cxn>
              <a:cxn ang="0">
                <a:pos x="17" y="5094"/>
              </a:cxn>
              <a:cxn ang="0">
                <a:pos x="47" y="5215"/>
              </a:cxn>
              <a:cxn ang="0">
                <a:pos x="92" y="5329"/>
              </a:cxn>
              <a:cxn ang="0">
                <a:pos x="150" y="5435"/>
              </a:cxn>
              <a:cxn ang="0">
                <a:pos x="259" y="5576"/>
              </a:cxn>
              <a:cxn ang="0">
                <a:pos x="393" y="5693"/>
              </a:cxn>
              <a:cxn ang="0">
                <a:pos x="493" y="5756"/>
              </a:cxn>
              <a:cxn ang="0">
                <a:pos x="601" y="5806"/>
              </a:cxn>
              <a:cxn ang="0">
                <a:pos x="716" y="5842"/>
              </a:cxn>
              <a:cxn ang="0">
                <a:pos x="835" y="5862"/>
              </a:cxn>
              <a:cxn ang="0">
                <a:pos x="959" y="5867"/>
              </a:cxn>
              <a:cxn ang="0">
                <a:pos x="1081" y="5857"/>
              </a:cxn>
              <a:cxn ang="0">
                <a:pos x="1199" y="5831"/>
              </a:cxn>
              <a:cxn ang="0">
                <a:pos x="1311" y="5790"/>
              </a:cxn>
              <a:cxn ang="0">
                <a:pos x="1416" y="5735"/>
              </a:cxn>
              <a:cxn ang="0">
                <a:pos x="1513" y="5668"/>
              </a:cxn>
              <a:cxn ang="0">
                <a:pos x="1667" y="5515"/>
              </a:cxn>
              <a:cxn ang="0">
                <a:pos x="1745" y="5401"/>
              </a:cxn>
              <a:cxn ang="0">
                <a:pos x="1800" y="5292"/>
              </a:cxn>
              <a:cxn ang="0">
                <a:pos x="1839" y="5176"/>
              </a:cxn>
              <a:cxn ang="0">
                <a:pos x="1865" y="5053"/>
              </a:cxn>
              <a:cxn ang="0">
                <a:pos x="1874" y="4930"/>
              </a:cxn>
              <a:cxn ang="0">
                <a:pos x="1867" y="4809"/>
              </a:cxn>
              <a:cxn ang="0">
                <a:pos x="1846" y="4691"/>
              </a:cxn>
              <a:cxn ang="0">
                <a:pos x="1810" y="4578"/>
              </a:cxn>
              <a:cxn ang="0">
                <a:pos x="1761" y="4470"/>
              </a:cxn>
              <a:cxn ang="0">
                <a:pos x="1698" y="4369"/>
              </a:cxn>
              <a:cxn ang="0">
                <a:pos x="1623" y="4276"/>
              </a:cxn>
              <a:cxn ang="0">
                <a:pos x="1472" y="4145"/>
              </a:cxn>
              <a:cxn ang="0">
                <a:pos x="1368" y="4081"/>
              </a:cxn>
              <a:cxn ang="0">
                <a:pos x="1312" y="2452"/>
              </a:cxn>
              <a:cxn ang="0">
                <a:pos x="1312" y="784"/>
              </a:cxn>
              <a:cxn ang="0">
                <a:pos x="1312" y="569"/>
              </a:cxn>
              <a:cxn ang="0">
                <a:pos x="1312" y="521"/>
              </a:cxn>
              <a:cxn ang="0">
                <a:pos x="1312" y="408"/>
              </a:cxn>
              <a:cxn ang="0">
                <a:pos x="1309" y="344"/>
              </a:cxn>
              <a:cxn ang="0">
                <a:pos x="1304" y="298"/>
              </a:cxn>
              <a:cxn ang="0">
                <a:pos x="1270" y="204"/>
              </a:cxn>
              <a:cxn ang="0">
                <a:pos x="1214" y="123"/>
              </a:cxn>
              <a:cxn ang="0">
                <a:pos x="1140" y="60"/>
              </a:cxn>
              <a:cxn ang="0">
                <a:pos x="1053" y="18"/>
              </a:cxn>
              <a:cxn ang="0">
                <a:pos x="955" y="0"/>
              </a:cxn>
              <a:cxn ang="0">
                <a:pos x="854" y="9"/>
              </a:cxn>
              <a:cxn ang="0">
                <a:pos x="763" y="43"/>
              </a:cxn>
              <a:cxn ang="0">
                <a:pos x="683" y="100"/>
              </a:cxn>
              <a:cxn ang="0">
                <a:pos x="620" y="176"/>
              </a:cxn>
              <a:cxn ang="0">
                <a:pos x="580" y="265"/>
              </a:cxn>
              <a:cxn ang="0">
                <a:pos x="566" y="331"/>
              </a:cxn>
              <a:cxn ang="0">
                <a:pos x="563" y="378"/>
              </a:cxn>
              <a:cxn ang="0">
                <a:pos x="562" y="493"/>
              </a:cxn>
              <a:cxn ang="0">
                <a:pos x="562" y="556"/>
              </a:cxn>
              <a:cxn ang="0">
                <a:pos x="563" y="651"/>
              </a:cxn>
              <a:cxn ang="0">
                <a:pos x="563" y="1652"/>
              </a:cxn>
            </a:cxnLst>
            <a:rect l="0" t="0" r="r" b="b"/>
            <a:pathLst>
              <a:path w="1874" h="5869">
                <a:moveTo>
                  <a:pt x="563" y="4054"/>
                </a:moveTo>
                <a:lnTo>
                  <a:pt x="544" y="4063"/>
                </a:lnTo>
                <a:lnTo>
                  <a:pt x="525" y="4072"/>
                </a:lnTo>
                <a:lnTo>
                  <a:pt x="506" y="4081"/>
                </a:lnTo>
                <a:lnTo>
                  <a:pt x="488" y="4091"/>
                </a:lnTo>
                <a:lnTo>
                  <a:pt x="470" y="4101"/>
                </a:lnTo>
                <a:lnTo>
                  <a:pt x="453" y="4112"/>
                </a:lnTo>
                <a:lnTo>
                  <a:pt x="436" y="4122"/>
                </a:lnTo>
                <a:lnTo>
                  <a:pt x="418" y="4134"/>
                </a:lnTo>
                <a:lnTo>
                  <a:pt x="402" y="4145"/>
                </a:lnTo>
                <a:lnTo>
                  <a:pt x="385" y="4157"/>
                </a:lnTo>
                <a:lnTo>
                  <a:pt x="354" y="4181"/>
                </a:lnTo>
                <a:lnTo>
                  <a:pt x="323" y="4207"/>
                </a:lnTo>
                <a:lnTo>
                  <a:pt x="294" y="4234"/>
                </a:lnTo>
                <a:lnTo>
                  <a:pt x="266" y="4262"/>
                </a:lnTo>
                <a:lnTo>
                  <a:pt x="252" y="4276"/>
                </a:lnTo>
                <a:lnTo>
                  <a:pt x="238" y="4292"/>
                </a:lnTo>
                <a:lnTo>
                  <a:pt x="225" y="4306"/>
                </a:lnTo>
                <a:lnTo>
                  <a:pt x="212" y="4321"/>
                </a:lnTo>
                <a:lnTo>
                  <a:pt x="201" y="4336"/>
                </a:lnTo>
                <a:lnTo>
                  <a:pt x="188" y="4353"/>
                </a:lnTo>
                <a:lnTo>
                  <a:pt x="177" y="4369"/>
                </a:lnTo>
                <a:lnTo>
                  <a:pt x="165" y="4385"/>
                </a:lnTo>
                <a:lnTo>
                  <a:pt x="154" y="4402"/>
                </a:lnTo>
                <a:lnTo>
                  <a:pt x="144" y="4419"/>
                </a:lnTo>
                <a:lnTo>
                  <a:pt x="134" y="4435"/>
                </a:lnTo>
                <a:lnTo>
                  <a:pt x="123" y="4452"/>
                </a:lnTo>
                <a:lnTo>
                  <a:pt x="115" y="4470"/>
                </a:lnTo>
                <a:lnTo>
                  <a:pt x="104" y="4487"/>
                </a:lnTo>
                <a:lnTo>
                  <a:pt x="97" y="4505"/>
                </a:lnTo>
                <a:lnTo>
                  <a:pt x="88" y="4523"/>
                </a:lnTo>
                <a:lnTo>
                  <a:pt x="80" y="4541"/>
                </a:lnTo>
                <a:lnTo>
                  <a:pt x="71" y="4559"/>
                </a:lnTo>
                <a:lnTo>
                  <a:pt x="65" y="4578"/>
                </a:lnTo>
                <a:lnTo>
                  <a:pt x="57" y="4596"/>
                </a:lnTo>
                <a:lnTo>
                  <a:pt x="51" y="4615"/>
                </a:lnTo>
                <a:lnTo>
                  <a:pt x="45" y="4634"/>
                </a:lnTo>
                <a:lnTo>
                  <a:pt x="40" y="4652"/>
                </a:lnTo>
                <a:lnTo>
                  <a:pt x="33" y="4672"/>
                </a:lnTo>
                <a:lnTo>
                  <a:pt x="28" y="4691"/>
                </a:lnTo>
                <a:lnTo>
                  <a:pt x="24" y="4710"/>
                </a:lnTo>
                <a:lnTo>
                  <a:pt x="19" y="4731"/>
                </a:lnTo>
                <a:lnTo>
                  <a:pt x="15" y="4750"/>
                </a:lnTo>
                <a:lnTo>
                  <a:pt x="13" y="4769"/>
                </a:lnTo>
                <a:lnTo>
                  <a:pt x="9" y="4790"/>
                </a:lnTo>
                <a:lnTo>
                  <a:pt x="7" y="4809"/>
                </a:lnTo>
                <a:lnTo>
                  <a:pt x="5" y="4830"/>
                </a:lnTo>
                <a:lnTo>
                  <a:pt x="3" y="4849"/>
                </a:lnTo>
                <a:lnTo>
                  <a:pt x="1" y="4869"/>
                </a:lnTo>
                <a:lnTo>
                  <a:pt x="1" y="4890"/>
                </a:lnTo>
                <a:lnTo>
                  <a:pt x="0" y="4911"/>
                </a:lnTo>
                <a:lnTo>
                  <a:pt x="0" y="4930"/>
                </a:lnTo>
                <a:lnTo>
                  <a:pt x="1" y="4950"/>
                </a:lnTo>
                <a:lnTo>
                  <a:pt x="1" y="4971"/>
                </a:lnTo>
                <a:lnTo>
                  <a:pt x="3" y="4991"/>
                </a:lnTo>
                <a:lnTo>
                  <a:pt x="5" y="5012"/>
                </a:lnTo>
                <a:lnTo>
                  <a:pt x="7" y="5033"/>
                </a:lnTo>
                <a:lnTo>
                  <a:pt x="9" y="5053"/>
                </a:lnTo>
                <a:lnTo>
                  <a:pt x="13" y="5074"/>
                </a:lnTo>
                <a:lnTo>
                  <a:pt x="17" y="5094"/>
                </a:lnTo>
                <a:lnTo>
                  <a:pt x="21" y="5115"/>
                </a:lnTo>
                <a:lnTo>
                  <a:pt x="24" y="5135"/>
                </a:lnTo>
                <a:lnTo>
                  <a:pt x="29" y="5156"/>
                </a:lnTo>
                <a:lnTo>
                  <a:pt x="35" y="5176"/>
                </a:lnTo>
                <a:lnTo>
                  <a:pt x="41" y="5196"/>
                </a:lnTo>
                <a:lnTo>
                  <a:pt x="47" y="5215"/>
                </a:lnTo>
                <a:lnTo>
                  <a:pt x="54" y="5235"/>
                </a:lnTo>
                <a:lnTo>
                  <a:pt x="60" y="5255"/>
                </a:lnTo>
                <a:lnTo>
                  <a:pt x="68" y="5274"/>
                </a:lnTo>
                <a:lnTo>
                  <a:pt x="75" y="5292"/>
                </a:lnTo>
                <a:lnTo>
                  <a:pt x="83" y="5311"/>
                </a:lnTo>
                <a:lnTo>
                  <a:pt x="92" y="5329"/>
                </a:lnTo>
                <a:lnTo>
                  <a:pt x="101" y="5347"/>
                </a:lnTo>
                <a:lnTo>
                  <a:pt x="109" y="5365"/>
                </a:lnTo>
                <a:lnTo>
                  <a:pt x="120" y="5383"/>
                </a:lnTo>
                <a:lnTo>
                  <a:pt x="130" y="5401"/>
                </a:lnTo>
                <a:lnTo>
                  <a:pt x="140" y="5418"/>
                </a:lnTo>
                <a:lnTo>
                  <a:pt x="150" y="5435"/>
                </a:lnTo>
                <a:lnTo>
                  <a:pt x="162" y="5451"/>
                </a:lnTo>
                <a:lnTo>
                  <a:pt x="172" y="5468"/>
                </a:lnTo>
                <a:lnTo>
                  <a:pt x="183" y="5485"/>
                </a:lnTo>
                <a:lnTo>
                  <a:pt x="207" y="5515"/>
                </a:lnTo>
                <a:lnTo>
                  <a:pt x="233" y="5546"/>
                </a:lnTo>
                <a:lnTo>
                  <a:pt x="259" y="5576"/>
                </a:lnTo>
                <a:lnTo>
                  <a:pt x="287" y="5604"/>
                </a:lnTo>
                <a:lnTo>
                  <a:pt x="317" y="5631"/>
                </a:lnTo>
                <a:lnTo>
                  <a:pt x="346" y="5657"/>
                </a:lnTo>
                <a:lnTo>
                  <a:pt x="362" y="5668"/>
                </a:lnTo>
                <a:lnTo>
                  <a:pt x="378" y="5681"/>
                </a:lnTo>
                <a:lnTo>
                  <a:pt x="393" y="5693"/>
                </a:lnTo>
                <a:lnTo>
                  <a:pt x="409" y="5703"/>
                </a:lnTo>
                <a:lnTo>
                  <a:pt x="426" y="5714"/>
                </a:lnTo>
                <a:lnTo>
                  <a:pt x="443" y="5725"/>
                </a:lnTo>
                <a:lnTo>
                  <a:pt x="459" y="5735"/>
                </a:lnTo>
                <a:lnTo>
                  <a:pt x="476" y="5745"/>
                </a:lnTo>
                <a:lnTo>
                  <a:pt x="493" y="5756"/>
                </a:lnTo>
                <a:lnTo>
                  <a:pt x="511" y="5765"/>
                </a:lnTo>
                <a:lnTo>
                  <a:pt x="529" y="5774"/>
                </a:lnTo>
                <a:lnTo>
                  <a:pt x="547" y="5781"/>
                </a:lnTo>
                <a:lnTo>
                  <a:pt x="565" y="5790"/>
                </a:lnTo>
                <a:lnTo>
                  <a:pt x="582" y="5798"/>
                </a:lnTo>
                <a:lnTo>
                  <a:pt x="601" y="5806"/>
                </a:lnTo>
                <a:lnTo>
                  <a:pt x="619" y="5812"/>
                </a:lnTo>
                <a:lnTo>
                  <a:pt x="638" y="5818"/>
                </a:lnTo>
                <a:lnTo>
                  <a:pt x="657" y="5825"/>
                </a:lnTo>
                <a:lnTo>
                  <a:pt x="676" y="5831"/>
                </a:lnTo>
                <a:lnTo>
                  <a:pt x="695" y="5836"/>
                </a:lnTo>
                <a:lnTo>
                  <a:pt x="716" y="5842"/>
                </a:lnTo>
                <a:lnTo>
                  <a:pt x="735" y="5845"/>
                </a:lnTo>
                <a:lnTo>
                  <a:pt x="754" y="5851"/>
                </a:lnTo>
                <a:lnTo>
                  <a:pt x="774" y="5853"/>
                </a:lnTo>
                <a:lnTo>
                  <a:pt x="795" y="5857"/>
                </a:lnTo>
                <a:lnTo>
                  <a:pt x="815" y="5860"/>
                </a:lnTo>
                <a:lnTo>
                  <a:pt x="835" y="5862"/>
                </a:lnTo>
                <a:lnTo>
                  <a:pt x="856" y="5865"/>
                </a:lnTo>
                <a:lnTo>
                  <a:pt x="876" y="5866"/>
                </a:lnTo>
                <a:lnTo>
                  <a:pt x="896" y="5867"/>
                </a:lnTo>
                <a:lnTo>
                  <a:pt x="917" y="5867"/>
                </a:lnTo>
                <a:lnTo>
                  <a:pt x="937" y="5869"/>
                </a:lnTo>
                <a:lnTo>
                  <a:pt x="959" y="5867"/>
                </a:lnTo>
                <a:lnTo>
                  <a:pt x="979" y="5867"/>
                </a:lnTo>
                <a:lnTo>
                  <a:pt x="999" y="5866"/>
                </a:lnTo>
                <a:lnTo>
                  <a:pt x="1020" y="5865"/>
                </a:lnTo>
                <a:lnTo>
                  <a:pt x="1040" y="5862"/>
                </a:lnTo>
                <a:lnTo>
                  <a:pt x="1060" y="5860"/>
                </a:lnTo>
                <a:lnTo>
                  <a:pt x="1081" y="5857"/>
                </a:lnTo>
                <a:lnTo>
                  <a:pt x="1101" y="5853"/>
                </a:lnTo>
                <a:lnTo>
                  <a:pt x="1120" y="5851"/>
                </a:lnTo>
                <a:lnTo>
                  <a:pt x="1140" y="5845"/>
                </a:lnTo>
                <a:lnTo>
                  <a:pt x="1159" y="5842"/>
                </a:lnTo>
                <a:lnTo>
                  <a:pt x="1179" y="5836"/>
                </a:lnTo>
                <a:lnTo>
                  <a:pt x="1199" y="5831"/>
                </a:lnTo>
                <a:lnTo>
                  <a:pt x="1218" y="5825"/>
                </a:lnTo>
                <a:lnTo>
                  <a:pt x="1237" y="5818"/>
                </a:lnTo>
                <a:lnTo>
                  <a:pt x="1255" y="5812"/>
                </a:lnTo>
                <a:lnTo>
                  <a:pt x="1274" y="5806"/>
                </a:lnTo>
                <a:lnTo>
                  <a:pt x="1292" y="5798"/>
                </a:lnTo>
                <a:lnTo>
                  <a:pt x="1311" y="5790"/>
                </a:lnTo>
                <a:lnTo>
                  <a:pt x="1328" y="5781"/>
                </a:lnTo>
                <a:lnTo>
                  <a:pt x="1346" y="5774"/>
                </a:lnTo>
                <a:lnTo>
                  <a:pt x="1364" y="5765"/>
                </a:lnTo>
                <a:lnTo>
                  <a:pt x="1382" y="5756"/>
                </a:lnTo>
                <a:lnTo>
                  <a:pt x="1398" y="5745"/>
                </a:lnTo>
                <a:lnTo>
                  <a:pt x="1416" y="5735"/>
                </a:lnTo>
                <a:lnTo>
                  <a:pt x="1433" y="5725"/>
                </a:lnTo>
                <a:lnTo>
                  <a:pt x="1449" y="5714"/>
                </a:lnTo>
                <a:lnTo>
                  <a:pt x="1466" y="5703"/>
                </a:lnTo>
                <a:lnTo>
                  <a:pt x="1481" y="5693"/>
                </a:lnTo>
                <a:lnTo>
                  <a:pt x="1498" y="5681"/>
                </a:lnTo>
                <a:lnTo>
                  <a:pt x="1513" y="5668"/>
                </a:lnTo>
                <a:lnTo>
                  <a:pt x="1528" y="5657"/>
                </a:lnTo>
                <a:lnTo>
                  <a:pt x="1559" y="5631"/>
                </a:lnTo>
                <a:lnTo>
                  <a:pt x="1588" y="5604"/>
                </a:lnTo>
                <a:lnTo>
                  <a:pt x="1614" y="5576"/>
                </a:lnTo>
                <a:lnTo>
                  <a:pt x="1641" y="5546"/>
                </a:lnTo>
                <a:lnTo>
                  <a:pt x="1667" y="5515"/>
                </a:lnTo>
                <a:lnTo>
                  <a:pt x="1691" y="5485"/>
                </a:lnTo>
                <a:lnTo>
                  <a:pt x="1702" y="5468"/>
                </a:lnTo>
                <a:lnTo>
                  <a:pt x="1714" y="5451"/>
                </a:lnTo>
                <a:lnTo>
                  <a:pt x="1725" y="5435"/>
                </a:lnTo>
                <a:lnTo>
                  <a:pt x="1735" y="5418"/>
                </a:lnTo>
                <a:lnTo>
                  <a:pt x="1745" y="5401"/>
                </a:lnTo>
                <a:lnTo>
                  <a:pt x="1756" y="5383"/>
                </a:lnTo>
                <a:lnTo>
                  <a:pt x="1764" y="5365"/>
                </a:lnTo>
                <a:lnTo>
                  <a:pt x="1775" y="5347"/>
                </a:lnTo>
                <a:lnTo>
                  <a:pt x="1784" y="5329"/>
                </a:lnTo>
                <a:lnTo>
                  <a:pt x="1791" y="5311"/>
                </a:lnTo>
                <a:lnTo>
                  <a:pt x="1800" y="5292"/>
                </a:lnTo>
                <a:lnTo>
                  <a:pt x="1808" y="5274"/>
                </a:lnTo>
                <a:lnTo>
                  <a:pt x="1814" y="5255"/>
                </a:lnTo>
                <a:lnTo>
                  <a:pt x="1822" y="5235"/>
                </a:lnTo>
                <a:lnTo>
                  <a:pt x="1828" y="5215"/>
                </a:lnTo>
                <a:lnTo>
                  <a:pt x="1834" y="5196"/>
                </a:lnTo>
                <a:lnTo>
                  <a:pt x="1839" y="5176"/>
                </a:lnTo>
                <a:lnTo>
                  <a:pt x="1846" y="5156"/>
                </a:lnTo>
                <a:lnTo>
                  <a:pt x="1850" y="5135"/>
                </a:lnTo>
                <a:lnTo>
                  <a:pt x="1855" y="5115"/>
                </a:lnTo>
                <a:lnTo>
                  <a:pt x="1859" y="5094"/>
                </a:lnTo>
                <a:lnTo>
                  <a:pt x="1862" y="5074"/>
                </a:lnTo>
                <a:lnTo>
                  <a:pt x="1865" y="5053"/>
                </a:lnTo>
                <a:lnTo>
                  <a:pt x="1867" y="5033"/>
                </a:lnTo>
                <a:lnTo>
                  <a:pt x="1870" y="5012"/>
                </a:lnTo>
                <a:lnTo>
                  <a:pt x="1871" y="4991"/>
                </a:lnTo>
                <a:lnTo>
                  <a:pt x="1873" y="4971"/>
                </a:lnTo>
                <a:lnTo>
                  <a:pt x="1874" y="4950"/>
                </a:lnTo>
                <a:lnTo>
                  <a:pt x="1874" y="4930"/>
                </a:lnTo>
                <a:lnTo>
                  <a:pt x="1874" y="4911"/>
                </a:lnTo>
                <a:lnTo>
                  <a:pt x="1874" y="4890"/>
                </a:lnTo>
                <a:lnTo>
                  <a:pt x="1873" y="4869"/>
                </a:lnTo>
                <a:lnTo>
                  <a:pt x="1871" y="4849"/>
                </a:lnTo>
                <a:lnTo>
                  <a:pt x="1870" y="4830"/>
                </a:lnTo>
                <a:lnTo>
                  <a:pt x="1867" y="4809"/>
                </a:lnTo>
                <a:lnTo>
                  <a:pt x="1865" y="4790"/>
                </a:lnTo>
                <a:lnTo>
                  <a:pt x="1862" y="4769"/>
                </a:lnTo>
                <a:lnTo>
                  <a:pt x="1859" y="4750"/>
                </a:lnTo>
                <a:lnTo>
                  <a:pt x="1855" y="4731"/>
                </a:lnTo>
                <a:lnTo>
                  <a:pt x="1851" y="4710"/>
                </a:lnTo>
                <a:lnTo>
                  <a:pt x="1846" y="4691"/>
                </a:lnTo>
                <a:lnTo>
                  <a:pt x="1841" y="4672"/>
                </a:lnTo>
                <a:lnTo>
                  <a:pt x="1836" y="4652"/>
                </a:lnTo>
                <a:lnTo>
                  <a:pt x="1831" y="4634"/>
                </a:lnTo>
                <a:lnTo>
                  <a:pt x="1824" y="4615"/>
                </a:lnTo>
                <a:lnTo>
                  <a:pt x="1818" y="4596"/>
                </a:lnTo>
                <a:lnTo>
                  <a:pt x="1810" y="4578"/>
                </a:lnTo>
                <a:lnTo>
                  <a:pt x="1803" y="4559"/>
                </a:lnTo>
                <a:lnTo>
                  <a:pt x="1795" y="4541"/>
                </a:lnTo>
                <a:lnTo>
                  <a:pt x="1787" y="4523"/>
                </a:lnTo>
                <a:lnTo>
                  <a:pt x="1778" y="4505"/>
                </a:lnTo>
                <a:lnTo>
                  <a:pt x="1770" y="4487"/>
                </a:lnTo>
                <a:lnTo>
                  <a:pt x="1761" y="4470"/>
                </a:lnTo>
                <a:lnTo>
                  <a:pt x="1751" y="4452"/>
                </a:lnTo>
                <a:lnTo>
                  <a:pt x="1742" y="4435"/>
                </a:lnTo>
                <a:lnTo>
                  <a:pt x="1731" y="4419"/>
                </a:lnTo>
                <a:lnTo>
                  <a:pt x="1720" y="4402"/>
                </a:lnTo>
                <a:lnTo>
                  <a:pt x="1710" y="4385"/>
                </a:lnTo>
                <a:lnTo>
                  <a:pt x="1698" y="4369"/>
                </a:lnTo>
                <a:lnTo>
                  <a:pt x="1687" y="4353"/>
                </a:lnTo>
                <a:lnTo>
                  <a:pt x="1674" y="4336"/>
                </a:lnTo>
                <a:lnTo>
                  <a:pt x="1662" y="4321"/>
                </a:lnTo>
                <a:lnTo>
                  <a:pt x="1649" y="4306"/>
                </a:lnTo>
                <a:lnTo>
                  <a:pt x="1636" y="4292"/>
                </a:lnTo>
                <a:lnTo>
                  <a:pt x="1623" y="4276"/>
                </a:lnTo>
                <a:lnTo>
                  <a:pt x="1609" y="4262"/>
                </a:lnTo>
                <a:lnTo>
                  <a:pt x="1581" y="4234"/>
                </a:lnTo>
                <a:lnTo>
                  <a:pt x="1552" y="4207"/>
                </a:lnTo>
                <a:lnTo>
                  <a:pt x="1520" y="4181"/>
                </a:lnTo>
                <a:lnTo>
                  <a:pt x="1489" y="4157"/>
                </a:lnTo>
                <a:lnTo>
                  <a:pt x="1472" y="4145"/>
                </a:lnTo>
                <a:lnTo>
                  <a:pt x="1456" y="4134"/>
                </a:lnTo>
                <a:lnTo>
                  <a:pt x="1439" y="4122"/>
                </a:lnTo>
                <a:lnTo>
                  <a:pt x="1421" y="4112"/>
                </a:lnTo>
                <a:lnTo>
                  <a:pt x="1405" y="4101"/>
                </a:lnTo>
                <a:lnTo>
                  <a:pt x="1386" y="4091"/>
                </a:lnTo>
                <a:lnTo>
                  <a:pt x="1368" y="4081"/>
                </a:lnTo>
                <a:lnTo>
                  <a:pt x="1350" y="4072"/>
                </a:lnTo>
                <a:lnTo>
                  <a:pt x="1331" y="4063"/>
                </a:lnTo>
                <a:lnTo>
                  <a:pt x="1312" y="4054"/>
                </a:lnTo>
                <a:lnTo>
                  <a:pt x="1312" y="3520"/>
                </a:lnTo>
                <a:lnTo>
                  <a:pt x="1312" y="2987"/>
                </a:lnTo>
                <a:lnTo>
                  <a:pt x="1312" y="2452"/>
                </a:lnTo>
                <a:lnTo>
                  <a:pt x="1312" y="1918"/>
                </a:lnTo>
                <a:lnTo>
                  <a:pt x="1312" y="1651"/>
                </a:lnTo>
                <a:lnTo>
                  <a:pt x="1312" y="1384"/>
                </a:lnTo>
                <a:lnTo>
                  <a:pt x="1312" y="1117"/>
                </a:lnTo>
                <a:lnTo>
                  <a:pt x="1312" y="851"/>
                </a:lnTo>
                <a:lnTo>
                  <a:pt x="1312" y="784"/>
                </a:lnTo>
                <a:lnTo>
                  <a:pt x="1312" y="717"/>
                </a:lnTo>
                <a:lnTo>
                  <a:pt x="1312" y="651"/>
                </a:lnTo>
                <a:lnTo>
                  <a:pt x="1312" y="584"/>
                </a:lnTo>
                <a:lnTo>
                  <a:pt x="1312" y="580"/>
                </a:lnTo>
                <a:lnTo>
                  <a:pt x="1312" y="575"/>
                </a:lnTo>
                <a:lnTo>
                  <a:pt x="1312" y="569"/>
                </a:lnTo>
                <a:lnTo>
                  <a:pt x="1312" y="562"/>
                </a:lnTo>
                <a:lnTo>
                  <a:pt x="1312" y="554"/>
                </a:lnTo>
                <a:lnTo>
                  <a:pt x="1312" y="547"/>
                </a:lnTo>
                <a:lnTo>
                  <a:pt x="1312" y="539"/>
                </a:lnTo>
                <a:lnTo>
                  <a:pt x="1312" y="530"/>
                </a:lnTo>
                <a:lnTo>
                  <a:pt x="1312" y="521"/>
                </a:lnTo>
                <a:lnTo>
                  <a:pt x="1312" y="512"/>
                </a:lnTo>
                <a:lnTo>
                  <a:pt x="1312" y="491"/>
                </a:lnTo>
                <a:lnTo>
                  <a:pt x="1312" y="471"/>
                </a:lnTo>
                <a:lnTo>
                  <a:pt x="1312" y="449"/>
                </a:lnTo>
                <a:lnTo>
                  <a:pt x="1312" y="429"/>
                </a:lnTo>
                <a:lnTo>
                  <a:pt x="1312" y="408"/>
                </a:lnTo>
                <a:lnTo>
                  <a:pt x="1311" y="387"/>
                </a:lnTo>
                <a:lnTo>
                  <a:pt x="1311" y="378"/>
                </a:lnTo>
                <a:lnTo>
                  <a:pt x="1311" y="368"/>
                </a:lnTo>
                <a:lnTo>
                  <a:pt x="1311" y="360"/>
                </a:lnTo>
                <a:lnTo>
                  <a:pt x="1309" y="351"/>
                </a:lnTo>
                <a:lnTo>
                  <a:pt x="1309" y="344"/>
                </a:lnTo>
                <a:lnTo>
                  <a:pt x="1309" y="337"/>
                </a:lnTo>
                <a:lnTo>
                  <a:pt x="1308" y="331"/>
                </a:lnTo>
                <a:lnTo>
                  <a:pt x="1308" y="325"/>
                </a:lnTo>
                <a:lnTo>
                  <a:pt x="1308" y="319"/>
                </a:lnTo>
                <a:lnTo>
                  <a:pt x="1307" y="316"/>
                </a:lnTo>
                <a:lnTo>
                  <a:pt x="1304" y="298"/>
                </a:lnTo>
                <a:lnTo>
                  <a:pt x="1299" y="282"/>
                </a:lnTo>
                <a:lnTo>
                  <a:pt x="1295" y="265"/>
                </a:lnTo>
                <a:lnTo>
                  <a:pt x="1290" y="249"/>
                </a:lnTo>
                <a:lnTo>
                  <a:pt x="1284" y="233"/>
                </a:lnTo>
                <a:lnTo>
                  <a:pt x="1278" y="218"/>
                </a:lnTo>
                <a:lnTo>
                  <a:pt x="1270" y="204"/>
                </a:lnTo>
                <a:lnTo>
                  <a:pt x="1262" y="188"/>
                </a:lnTo>
                <a:lnTo>
                  <a:pt x="1253" y="176"/>
                </a:lnTo>
                <a:lnTo>
                  <a:pt x="1245" y="161"/>
                </a:lnTo>
                <a:lnTo>
                  <a:pt x="1234" y="149"/>
                </a:lnTo>
                <a:lnTo>
                  <a:pt x="1226" y="136"/>
                </a:lnTo>
                <a:lnTo>
                  <a:pt x="1214" y="123"/>
                </a:lnTo>
                <a:lnTo>
                  <a:pt x="1203" y="111"/>
                </a:lnTo>
                <a:lnTo>
                  <a:pt x="1191" y="100"/>
                </a:lnTo>
                <a:lnTo>
                  <a:pt x="1180" y="89"/>
                </a:lnTo>
                <a:lnTo>
                  <a:pt x="1167" y="79"/>
                </a:lnTo>
                <a:lnTo>
                  <a:pt x="1154" y="69"/>
                </a:lnTo>
                <a:lnTo>
                  <a:pt x="1140" y="60"/>
                </a:lnTo>
                <a:lnTo>
                  <a:pt x="1126" y="51"/>
                </a:lnTo>
                <a:lnTo>
                  <a:pt x="1112" y="43"/>
                </a:lnTo>
                <a:lnTo>
                  <a:pt x="1098" y="36"/>
                </a:lnTo>
                <a:lnTo>
                  <a:pt x="1083" y="29"/>
                </a:lnTo>
                <a:lnTo>
                  <a:pt x="1068" y="24"/>
                </a:lnTo>
                <a:lnTo>
                  <a:pt x="1053" y="18"/>
                </a:lnTo>
                <a:lnTo>
                  <a:pt x="1036" y="14"/>
                </a:lnTo>
                <a:lnTo>
                  <a:pt x="1021" y="9"/>
                </a:lnTo>
                <a:lnTo>
                  <a:pt x="1004" y="6"/>
                </a:lnTo>
                <a:lnTo>
                  <a:pt x="988" y="3"/>
                </a:lnTo>
                <a:lnTo>
                  <a:pt x="971" y="1"/>
                </a:lnTo>
                <a:lnTo>
                  <a:pt x="955" y="0"/>
                </a:lnTo>
                <a:lnTo>
                  <a:pt x="937" y="0"/>
                </a:lnTo>
                <a:lnTo>
                  <a:pt x="920" y="0"/>
                </a:lnTo>
                <a:lnTo>
                  <a:pt x="904" y="1"/>
                </a:lnTo>
                <a:lnTo>
                  <a:pt x="887" y="3"/>
                </a:lnTo>
                <a:lnTo>
                  <a:pt x="871" y="6"/>
                </a:lnTo>
                <a:lnTo>
                  <a:pt x="854" y="9"/>
                </a:lnTo>
                <a:lnTo>
                  <a:pt x="838" y="14"/>
                </a:lnTo>
                <a:lnTo>
                  <a:pt x="823" y="18"/>
                </a:lnTo>
                <a:lnTo>
                  <a:pt x="807" y="24"/>
                </a:lnTo>
                <a:lnTo>
                  <a:pt x="792" y="29"/>
                </a:lnTo>
                <a:lnTo>
                  <a:pt x="777" y="37"/>
                </a:lnTo>
                <a:lnTo>
                  <a:pt x="763" y="43"/>
                </a:lnTo>
                <a:lnTo>
                  <a:pt x="748" y="51"/>
                </a:lnTo>
                <a:lnTo>
                  <a:pt x="735" y="60"/>
                </a:lnTo>
                <a:lnTo>
                  <a:pt x="721" y="69"/>
                </a:lnTo>
                <a:lnTo>
                  <a:pt x="708" y="79"/>
                </a:lnTo>
                <a:lnTo>
                  <a:pt x="695" y="89"/>
                </a:lnTo>
                <a:lnTo>
                  <a:pt x="683" y="100"/>
                </a:lnTo>
                <a:lnTo>
                  <a:pt x="671" y="111"/>
                </a:lnTo>
                <a:lnTo>
                  <a:pt x="660" y="123"/>
                </a:lnTo>
                <a:lnTo>
                  <a:pt x="650" y="136"/>
                </a:lnTo>
                <a:lnTo>
                  <a:pt x="640" y="149"/>
                </a:lnTo>
                <a:lnTo>
                  <a:pt x="631" y="161"/>
                </a:lnTo>
                <a:lnTo>
                  <a:pt x="620" y="176"/>
                </a:lnTo>
                <a:lnTo>
                  <a:pt x="613" y="190"/>
                </a:lnTo>
                <a:lnTo>
                  <a:pt x="605" y="204"/>
                </a:lnTo>
                <a:lnTo>
                  <a:pt x="598" y="219"/>
                </a:lnTo>
                <a:lnTo>
                  <a:pt x="591" y="235"/>
                </a:lnTo>
                <a:lnTo>
                  <a:pt x="585" y="250"/>
                </a:lnTo>
                <a:lnTo>
                  <a:pt x="580" y="265"/>
                </a:lnTo>
                <a:lnTo>
                  <a:pt x="575" y="282"/>
                </a:lnTo>
                <a:lnTo>
                  <a:pt x="571" y="299"/>
                </a:lnTo>
                <a:lnTo>
                  <a:pt x="568" y="316"/>
                </a:lnTo>
                <a:lnTo>
                  <a:pt x="567" y="319"/>
                </a:lnTo>
                <a:lnTo>
                  <a:pt x="567" y="325"/>
                </a:lnTo>
                <a:lnTo>
                  <a:pt x="566" y="331"/>
                </a:lnTo>
                <a:lnTo>
                  <a:pt x="566" y="337"/>
                </a:lnTo>
                <a:lnTo>
                  <a:pt x="566" y="345"/>
                </a:lnTo>
                <a:lnTo>
                  <a:pt x="565" y="353"/>
                </a:lnTo>
                <a:lnTo>
                  <a:pt x="565" y="360"/>
                </a:lnTo>
                <a:lnTo>
                  <a:pt x="565" y="369"/>
                </a:lnTo>
                <a:lnTo>
                  <a:pt x="563" y="378"/>
                </a:lnTo>
                <a:lnTo>
                  <a:pt x="563" y="387"/>
                </a:lnTo>
                <a:lnTo>
                  <a:pt x="563" y="408"/>
                </a:lnTo>
                <a:lnTo>
                  <a:pt x="563" y="429"/>
                </a:lnTo>
                <a:lnTo>
                  <a:pt x="563" y="450"/>
                </a:lnTo>
                <a:lnTo>
                  <a:pt x="562" y="471"/>
                </a:lnTo>
                <a:lnTo>
                  <a:pt x="562" y="493"/>
                </a:lnTo>
                <a:lnTo>
                  <a:pt x="562" y="512"/>
                </a:lnTo>
                <a:lnTo>
                  <a:pt x="562" y="522"/>
                </a:lnTo>
                <a:lnTo>
                  <a:pt x="562" y="531"/>
                </a:lnTo>
                <a:lnTo>
                  <a:pt x="562" y="540"/>
                </a:lnTo>
                <a:lnTo>
                  <a:pt x="562" y="548"/>
                </a:lnTo>
                <a:lnTo>
                  <a:pt x="562" y="556"/>
                </a:lnTo>
                <a:lnTo>
                  <a:pt x="562" y="563"/>
                </a:lnTo>
                <a:lnTo>
                  <a:pt x="563" y="570"/>
                </a:lnTo>
                <a:lnTo>
                  <a:pt x="563" y="575"/>
                </a:lnTo>
                <a:lnTo>
                  <a:pt x="563" y="580"/>
                </a:lnTo>
                <a:lnTo>
                  <a:pt x="563" y="584"/>
                </a:lnTo>
                <a:lnTo>
                  <a:pt x="563" y="651"/>
                </a:lnTo>
                <a:lnTo>
                  <a:pt x="563" y="717"/>
                </a:lnTo>
                <a:lnTo>
                  <a:pt x="563" y="784"/>
                </a:lnTo>
                <a:lnTo>
                  <a:pt x="563" y="851"/>
                </a:lnTo>
                <a:lnTo>
                  <a:pt x="563" y="1118"/>
                </a:lnTo>
                <a:lnTo>
                  <a:pt x="563" y="1385"/>
                </a:lnTo>
                <a:lnTo>
                  <a:pt x="563" y="1652"/>
                </a:lnTo>
                <a:lnTo>
                  <a:pt x="563" y="1918"/>
                </a:lnTo>
                <a:lnTo>
                  <a:pt x="563" y="2452"/>
                </a:lnTo>
                <a:lnTo>
                  <a:pt x="563" y="2987"/>
                </a:lnTo>
                <a:lnTo>
                  <a:pt x="563" y="3520"/>
                </a:lnTo>
                <a:lnTo>
                  <a:pt x="563" y="4054"/>
                </a:lnTo>
              </a:path>
            </a:pathLst>
          </a:custGeom>
          <a:solidFill>
            <a:schemeClr val="accent1"/>
          </a:solidFill>
          <a:ln w="0">
            <a:noFill/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127000" prst="artDeco"/>
          </a:sp3d>
        </xdr:spPr>
        <xdr:txBody>
          <a:bodyPr anchor="ctr"/>
          <a:lstStyle/>
          <a:p>
            <a:endParaRPr lang="en-US"/>
          </a:p>
        </xdr:txBody>
      </xdr:sp>
      <xdr:sp macro="" textlink="">
        <xdr:nvSpPr>
          <xdr:cNvPr id="83" name="Rounded Rectangle 325"/>
          <xdr:cNvSpPr/>
        </xdr:nvSpPr>
        <xdr:spPr>
          <a:xfrm>
            <a:off x="9900840" y="2938391"/>
            <a:ext cx="172173" cy="2522538"/>
          </a:xfrm>
          <a:prstGeom prst="roundRect">
            <a:avLst>
              <a:gd name="adj" fmla="val 48342"/>
            </a:avLst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graphicFrame macro="">
        <xdr:nvGraphicFramePr>
          <xdr:cNvPr id="84" name="Chart 735"/>
          <xdr:cNvGraphicFramePr>
            <a:graphicFrameLocks/>
          </xdr:cNvGraphicFramePr>
        </xdr:nvGraphicFramePr>
        <xdr:xfrm>
          <a:off x="9078996" y="2893712"/>
          <a:ext cx="1309582" cy="259274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sp macro="" textlink="">
        <xdr:nvSpPr>
          <xdr:cNvPr id="85" name="Oval 327"/>
          <xdr:cNvSpPr/>
        </xdr:nvSpPr>
        <xdr:spPr>
          <a:xfrm>
            <a:off x="9537364" y="5318144"/>
            <a:ext cx="927821" cy="980458"/>
          </a:xfrm>
          <a:prstGeom prst="ellipse">
            <a:avLst/>
          </a:prstGeom>
          <a:solidFill>
            <a:srgbClr val="FF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sp macro="" textlink="'Dashboard Calculations '!Z22">
        <xdr:nvSpPr>
          <xdr:cNvPr id="86" name="TextBox 328"/>
          <xdr:cNvSpPr txBox="1"/>
        </xdr:nvSpPr>
        <xdr:spPr>
          <a:xfrm>
            <a:off x="9508668" y="5594196"/>
            <a:ext cx="975647" cy="390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fld id="{0E08BC34-B535-4093-B15E-EFF25C2F2905}" type="TxLink">
              <a:rPr lang="en-US" sz="3000" b="1" i="0" u="none" strike="noStrike" cap="none" spc="50">
                <a:ln w="11430"/>
                <a:solidFill>
                  <a:srgbClr val="000000"/>
                </a:soli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  <a:latin typeface="Arial"/>
                <a:cs typeface="Arial"/>
              </a:rPr>
              <a:pPr algn="ctr"/>
              <a:t>35%</a:t>
            </a:fld>
            <a:endParaRPr lang="en-US" sz="3000" b="1" cap="none" spc="50">
              <a:ln w="11430"/>
              <a:solidFill>
                <a:schemeClr val="tx1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Arial" pitchFamily="34" charset="0"/>
              <a:cs typeface="Arial" pitchFamily="34" charset="0"/>
            </a:endParaRPr>
          </a:p>
        </xdr:txBody>
      </xdr:sp>
      <xdr:sp macro="" textlink="'Dashboard Conf Page'!U23">
        <xdr:nvSpPr>
          <xdr:cNvPr id="87" name="TextBox 329"/>
          <xdr:cNvSpPr txBox="1"/>
        </xdr:nvSpPr>
        <xdr:spPr>
          <a:xfrm>
            <a:off x="10369534" y="2776568"/>
            <a:ext cx="2649552" cy="83767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52944A7C-D547-4903-B0FD-471B7D70DE40}" type="TxLink">
              <a:rPr lang="en-US" sz="2400" b="1" i="0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pPr algn="ctr"/>
              <a:t>Daily Widget Outlook</a:t>
            </a:fld>
            <a:endParaRPr lang="en-US" sz="2400" b="1">
              <a:latin typeface="Arial" pitchFamily="34" charset="0"/>
              <a:cs typeface="Arial" pitchFamily="34" charset="0"/>
            </a:endParaRPr>
          </a:p>
        </xdr:txBody>
      </xdr:sp>
      <xdr:sp macro="" textlink="'Dashboard Calculations '!Y22">
        <xdr:nvSpPr>
          <xdr:cNvPr id="88" name="TextBox 330"/>
          <xdr:cNvSpPr txBox="1"/>
        </xdr:nvSpPr>
        <xdr:spPr>
          <a:xfrm>
            <a:off x="10465185" y="3623760"/>
            <a:ext cx="2649552" cy="11613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fld id="{E5A266AA-3D56-459F-9E84-44D8E676E185}" type="TxLink">
              <a:rPr lang="en-US" sz="6000" b="1" i="0" u="none" strike="noStrike" cap="none" spc="50">
                <a:ln w="11430"/>
                <a:solidFill>
                  <a:srgbClr val="000000"/>
                </a:soli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  <a:latin typeface="Arialri"/>
                <a:cs typeface="Arial" pitchFamily="34" charset="0"/>
              </a:rPr>
              <a:pPr algn="ctr"/>
              <a:t>34,9%</a:t>
            </a:fld>
            <a:endParaRPr lang="en-US" sz="6000" b="1" cap="none" spc="50">
              <a:ln w="11430"/>
              <a:solidFill>
                <a:schemeClr val="tx1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16</xdr:col>
      <xdr:colOff>217714</xdr:colOff>
      <xdr:row>44</xdr:row>
      <xdr:rowOff>166684</xdr:rowOff>
    </xdr:from>
    <xdr:to>
      <xdr:col>20</xdr:col>
      <xdr:colOff>285749</xdr:colOff>
      <xdr:row>55</xdr:row>
      <xdr:rowOff>27214</xdr:rowOff>
    </xdr:to>
    <xdr:sp macro="" textlink="'Dashboard Calculations '!Y24">
      <xdr:nvSpPr>
        <xdr:cNvPr id="89" name="TextBox 331"/>
        <xdr:cNvSpPr txBox="1"/>
      </xdr:nvSpPr>
      <xdr:spPr>
        <a:xfrm>
          <a:off x="10352314" y="9291634"/>
          <a:ext cx="2506435" cy="19560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fld id="{34E086CE-30B4-46BD-9B9B-B4B4D98BA880}" type="TxLink">
            <a:rPr lang="en-US" sz="13000" b="1" i="0" u="none" strike="noStrike" cap="none" spc="50">
              <a:ln w="11430"/>
              <a:solidFill>
                <a:schemeClr val="tx1">
                  <a:lumMod val="95000"/>
                  <a:lumOff val="5000"/>
                </a:schemeClr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Wingdings"/>
            </a:rPr>
            <a:pPr algn="ctr"/>
            <a:t>ò</a:t>
          </a:fld>
          <a:endParaRPr lang="en-US" sz="13000" b="1" cap="none" spc="50">
            <a:ln w="11430"/>
            <a:solidFill>
              <a:schemeClr val="tx1">
                <a:lumMod val="95000"/>
                <a:lumOff val="5000"/>
              </a:schemeClr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6</xdr:col>
      <xdr:colOff>513882</xdr:colOff>
      <xdr:row>35</xdr:row>
      <xdr:rowOff>24294</xdr:rowOff>
    </xdr:from>
    <xdr:to>
      <xdr:col>13</xdr:col>
      <xdr:colOff>485978</xdr:colOff>
      <xdr:row>54</xdr:row>
      <xdr:rowOff>177590</xdr:rowOff>
    </xdr:to>
    <xdr:grpSp>
      <xdr:nvGrpSpPr>
        <xdr:cNvPr id="90" name="Group 238"/>
        <xdr:cNvGrpSpPr>
          <a:grpSpLocks/>
        </xdr:cNvGrpSpPr>
      </xdr:nvGrpSpPr>
      <xdr:grpSpPr bwMode="auto">
        <a:xfrm>
          <a:off x="4538195" y="7441888"/>
          <a:ext cx="4222627" cy="3772796"/>
          <a:chOff x="182630" y="2690897"/>
          <a:chExt cx="4256500" cy="3769529"/>
        </a:xfrm>
      </xdr:grpSpPr>
      <xdr:sp macro="" textlink="">
        <xdr:nvSpPr>
          <xdr:cNvPr id="91" name="Rounded Rectangle 333"/>
          <xdr:cNvSpPr/>
        </xdr:nvSpPr>
        <xdr:spPr>
          <a:xfrm>
            <a:off x="182630" y="2690897"/>
            <a:ext cx="4256500" cy="3769529"/>
          </a:xfrm>
          <a:prstGeom prst="roundRect">
            <a:avLst>
              <a:gd name="adj" fmla="val 10723"/>
            </a:avLst>
          </a:prstGeom>
          <a:gradFill flip="none" rotWithShape="1">
            <a:gsLst>
              <a:gs pos="0">
                <a:srgbClr val="FFFFFF"/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5400000" scaled="0"/>
            <a:tileRect/>
          </a:gra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grpSp>
        <xdr:nvGrpSpPr>
          <xdr:cNvPr id="92" name="Group 427"/>
          <xdr:cNvGrpSpPr>
            <a:grpSpLocks/>
          </xdr:cNvGrpSpPr>
        </xdr:nvGrpSpPr>
        <xdr:grpSpPr bwMode="auto">
          <a:xfrm>
            <a:off x="443139" y="3753976"/>
            <a:ext cx="3680279" cy="1795402"/>
            <a:chOff x="193063" y="1155645"/>
            <a:chExt cx="3658893" cy="1807321"/>
          </a:xfrm>
        </xdr:grpSpPr>
        <xdr:sp macro="" textlink="">
          <xdr:nvSpPr>
            <xdr:cNvPr id="105" name="Freeform 362"/>
            <xdr:cNvSpPr>
              <a:spLocks/>
            </xdr:cNvSpPr>
          </xdr:nvSpPr>
          <xdr:spPr bwMode="auto">
            <a:xfrm>
              <a:off x="1495146" y="1155645"/>
              <a:ext cx="1054728" cy="663196"/>
            </a:xfrm>
            <a:custGeom>
              <a:avLst/>
              <a:gdLst>
                <a:gd name="T0" fmla="*/ 2147483647 w 2344"/>
                <a:gd name="T1" fmla="*/ 2147483647 h 1470"/>
                <a:gd name="T2" fmla="*/ 2147483647 w 2344"/>
                <a:gd name="T3" fmla="*/ 2147483647 h 1470"/>
                <a:gd name="T4" fmla="*/ 2147483647 w 2344"/>
                <a:gd name="T5" fmla="*/ 2147483647 h 1470"/>
                <a:gd name="T6" fmla="*/ 2147483647 w 2344"/>
                <a:gd name="T7" fmla="*/ 2147483647 h 1470"/>
                <a:gd name="T8" fmla="*/ 2147483647 w 2344"/>
                <a:gd name="T9" fmla="*/ 2147483647 h 1470"/>
                <a:gd name="T10" fmla="*/ 2147483647 w 2344"/>
                <a:gd name="T11" fmla="*/ 2147483647 h 1470"/>
                <a:gd name="T12" fmla="*/ 2147483647 w 2344"/>
                <a:gd name="T13" fmla="*/ 2147483647 h 1470"/>
                <a:gd name="T14" fmla="*/ 2147483647 w 2344"/>
                <a:gd name="T15" fmla="*/ 2147483647 h 1470"/>
                <a:gd name="T16" fmla="*/ 2147483647 w 2344"/>
                <a:gd name="T17" fmla="*/ 2147483647 h 1470"/>
                <a:gd name="T18" fmla="*/ 2147483647 w 2344"/>
                <a:gd name="T19" fmla="*/ 2147483647 h 1470"/>
                <a:gd name="T20" fmla="*/ 2147483647 w 2344"/>
                <a:gd name="T21" fmla="*/ 2147483647 h 1470"/>
                <a:gd name="T22" fmla="*/ 2147483647 w 2344"/>
                <a:gd name="T23" fmla="*/ 2147483647 h 1470"/>
                <a:gd name="T24" fmla="*/ 2147483647 w 2344"/>
                <a:gd name="T25" fmla="*/ 2147483647 h 1470"/>
                <a:gd name="T26" fmla="*/ 2147483647 w 2344"/>
                <a:gd name="T27" fmla="*/ 2147483647 h 1470"/>
                <a:gd name="T28" fmla="*/ 2147483647 w 2344"/>
                <a:gd name="T29" fmla="*/ 2147483647 h 1470"/>
                <a:gd name="T30" fmla="*/ 2147483647 w 2344"/>
                <a:gd name="T31" fmla="*/ 2147483647 h 1470"/>
                <a:gd name="T32" fmla="*/ 2147483647 w 2344"/>
                <a:gd name="T33" fmla="*/ 2147483647 h 1470"/>
                <a:gd name="T34" fmla="*/ 2147483647 w 2344"/>
                <a:gd name="T35" fmla="*/ 0 h 1470"/>
                <a:gd name="T36" fmla="*/ 2147483647 w 2344"/>
                <a:gd name="T37" fmla="*/ 0 h 1470"/>
                <a:gd name="T38" fmla="*/ 2147483647 w 2344"/>
                <a:gd name="T39" fmla="*/ 2147483647 h 1470"/>
                <a:gd name="T40" fmla="*/ 2147483647 w 2344"/>
                <a:gd name="T41" fmla="*/ 2147483647 h 1470"/>
                <a:gd name="T42" fmla="*/ 2147483647 w 2344"/>
                <a:gd name="T43" fmla="*/ 2147483647 h 1470"/>
                <a:gd name="T44" fmla="*/ 2147483647 w 2344"/>
                <a:gd name="T45" fmla="*/ 2147483647 h 1470"/>
                <a:gd name="T46" fmla="*/ 2147483647 w 2344"/>
                <a:gd name="T47" fmla="*/ 2147483647 h 1470"/>
                <a:gd name="T48" fmla="*/ 2147483647 w 2344"/>
                <a:gd name="T49" fmla="*/ 2147483647 h 1470"/>
                <a:gd name="T50" fmla="*/ 2147483647 w 2344"/>
                <a:gd name="T51" fmla="*/ 2147483647 h 1470"/>
                <a:gd name="T52" fmla="*/ 2147483647 w 2344"/>
                <a:gd name="T53" fmla="*/ 2147483647 h 1470"/>
                <a:gd name="T54" fmla="*/ 2147483647 w 2344"/>
                <a:gd name="T55" fmla="*/ 2147483647 h 1470"/>
                <a:gd name="T56" fmla="*/ 2147483647 w 2344"/>
                <a:gd name="T57" fmla="*/ 2147483647 h 1470"/>
                <a:gd name="T58" fmla="*/ 2147483647 w 2344"/>
                <a:gd name="T59" fmla="*/ 2147483647 h 1470"/>
                <a:gd name="T60" fmla="*/ 2147483647 w 2344"/>
                <a:gd name="T61" fmla="*/ 2147483647 h 1470"/>
                <a:gd name="T62" fmla="*/ 2147483647 w 2344"/>
                <a:gd name="T63" fmla="*/ 2147483647 h 1470"/>
                <a:gd name="T64" fmla="*/ 2147483647 w 2344"/>
                <a:gd name="T65" fmla="*/ 2147483647 h 1470"/>
                <a:gd name="T66" fmla="*/ 2147483647 w 2344"/>
                <a:gd name="T67" fmla="*/ 2147483647 h 1470"/>
                <a:gd name="T68" fmla="*/ 2147483647 w 2344"/>
                <a:gd name="T69" fmla="*/ 2147483647 h 1470"/>
                <a:gd name="T70" fmla="*/ 2147483647 w 2344"/>
                <a:gd name="T71" fmla="*/ 2147483647 h 1470"/>
                <a:gd name="T72" fmla="*/ 2147483647 w 2344"/>
                <a:gd name="T73" fmla="*/ 2147483647 h 1470"/>
                <a:gd name="T74" fmla="*/ 2147483647 w 2344"/>
                <a:gd name="T75" fmla="*/ 2147483647 h 1470"/>
                <a:gd name="T76" fmla="*/ 2147483647 w 2344"/>
                <a:gd name="T77" fmla="*/ 2147483647 h 1470"/>
                <a:gd name="T78" fmla="*/ 2147483647 w 2344"/>
                <a:gd name="T79" fmla="*/ 2147483647 h 1470"/>
                <a:gd name="T80" fmla="*/ 2147483647 w 2344"/>
                <a:gd name="T81" fmla="*/ 2147483647 h 1470"/>
                <a:gd name="T82" fmla="*/ 2147483647 w 2344"/>
                <a:gd name="T83" fmla="*/ 2147483647 h 1470"/>
                <a:gd name="T84" fmla="*/ 2147483647 w 2344"/>
                <a:gd name="T85" fmla="*/ 2147483647 h 1470"/>
                <a:gd name="T86" fmla="*/ 2147483647 w 2344"/>
                <a:gd name="T87" fmla="*/ 2147483647 h 1470"/>
                <a:gd name="T88" fmla="*/ 2147483647 w 2344"/>
                <a:gd name="T89" fmla="*/ 2147483647 h 1470"/>
                <a:gd name="T90" fmla="*/ 2147483647 w 2344"/>
                <a:gd name="T91" fmla="*/ 2147483647 h 1470"/>
                <a:gd name="T92" fmla="*/ 2147483647 w 2344"/>
                <a:gd name="T93" fmla="*/ 2147483647 h 1470"/>
                <a:gd name="T94" fmla="*/ 2147483647 w 2344"/>
                <a:gd name="T95" fmla="*/ 2147483647 h 1470"/>
                <a:gd name="T96" fmla="*/ 2147483647 w 2344"/>
                <a:gd name="T97" fmla="*/ 2147483647 h 1470"/>
                <a:gd name="T98" fmla="*/ 2147483647 w 2344"/>
                <a:gd name="T99" fmla="*/ 2147483647 h 1470"/>
                <a:gd name="T100" fmla="*/ 2147483647 w 2344"/>
                <a:gd name="T101" fmla="*/ 2147483647 h 1470"/>
                <a:gd name="T102" fmla="*/ 2147483647 w 2344"/>
                <a:gd name="T103" fmla="*/ 2147483647 h 1470"/>
                <a:gd name="T104" fmla="*/ 2147483647 w 2344"/>
                <a:gd name="T105" fmla="*/ 2147483647 h 1470"/>
                <a:gd name="T106" fmla="*/ 2147483647 w 2344"/>
                <a:gd name="T107" fmla="*/ 2147483647 h 1470"/>
                <a:gd name="T108" fmla="*/ 2147483647 w 2344"/>
                <a:gd name="T109" fmla="*/ 2147483647 h 1470"/>
                <a:gd name="T110" fmla="*/ 2147483647 w 2344"/>
                <a:gd name="T111" fmla="*/ 2147483647 h 1470"/>
                <a:gd name="T112" fmla="*/ 2147483647 w 2344"/>
                <a:gd name="T113" fmla="*/ 2147483647 h 1470"/>
                <a:gd name="T114" fmla="*/ 2147483647 w 2344"/>
                <a:gd name="T115" fmla="*/ 2147483647 h 1470"/>
                <a:gd name="T116" fmla="*/ 2147483647 w 2344"/>
                <a:gd name="T117" fmla="*/ 2147483647 h 1470"/>
                <a:gd name="T118" fmla="*/ 2147483647 w 2344"/>
                <a:gd name="T119" fmla="*/ 2147483647 h 1470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4"/>
                <a:gd name="T181" fmla="*/ 0 h 1470"/>
                <a:gd name="T182" fmla="*/ 2344 w 2344"/>
                <a:gd name="T183" fmla="*/ 1470 h 1470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4" h="1470">
                  <a:moveTo>
                    <a:pt x="1953" y="1470"/>
                  </a:moveTo>
                  <a:lnTo>
                    <a:pt x="1986" y="1362"/>
                  </a:lnTo>
                  <a:lnTo>
                    <a:pt x="2018" y="1254"/>
                  </a:lnTo>
                  <a:lnTo>
                    <a:pt x="2051" y="1146"/>
                  </a:lnTo>
                  <a:lnTo>
                    <a:pt x="2083" y="1038"/>
                  </a:lnTo>
                  <a:lnTo>
                    <a:pt x="2116" y="929"/>
                  </a:lnTo>
                  <a:lnTo>
                    <a:pt x="2149" y="821"/>
                  </a:lnTo>
                  <a:lnTo>
                    <a:pt x="2181" y="713"/>
                  </a:lnTo>
                  <a:lnTo>
                    <a:pt x="2214" y="605"/>
                  </a:lnTo>
                  <a:lnTo>
                    <a:pt x="2246" y="497"/>
                  </a:lnTo>
                  <a:lnTo>
                    <a:pt x="2279" y="389"/>
                  </a:lnTo>
                  <a:lnTo>
                    <a:pt x="2311" y="281"/>
                  </a:lnTo>
                  <a:lnTo>
                    <a:pt x="2344" y="172"/>
                  </a:lnTo>
                  <a:lnTo>
                    <a:pt x="2296" y="158"/>
                  </a:lnTo>
                  <a:lnTo>
                    <a:pt x="2249" y="145"/>
                  </a:lnTo>
                  <a:lnTo>
                    <a:pt x="2201" y="132"/>
                  </a:lnTo>
                  <a:lnTo>
                    <a:pt x="2153" y="120"/>
                  </a:lnTo>
                  <a:lnTo>
                    <a:pt x="2105" y="108"/>
                  </a:lnTo>
                  <a:lnTo>
                    <a:pt x="2057" y="97"/>
                  </a:lnTo>
                  <a:lnTo>
                    <a:pt x="2008" y="87"/>
                  </a:lnTo>
                  <a:lnTo>
                    <a:pt x="1960" y="77"/>
                  </a:lnTo>
                  <a:lnTo>
                    <a:pt x="1911" y="68"/>
                  </a:lnTo>
                  <a:lnTo>
                    <a:pt x="1862" y="59"/>
                  </a:lnTo>
                  <a:lnTo>
                    <a:pt x="1813" y="51"/>
                  </a:lnTo>
                  <a:lnTo>
                    <a:pt x="1764" y="43"/>
                  </a:lnTo>
                  <a:lnTo>
                    <a:pt x="1715" y="36"/>
                  </a:lnTo>
                  <a:lnTo>
                    <a:pt x="1666" y="30"/>
                  </a:lnTo>
                  <a:lnTo>
                    <a:pt x="1617" y="24"/>
                  </a:lnTo>
                  <a:lnTo>
                    <a:pt x="1568" y="19"/>
                  </a:lnTo>
                  <a:lnTo>
                    <a:pt x="1518" y="15"/>
                  </a:lnTo>
                  <a:lnTo>
                    <a:pt x="1469" y="11"/>
                  </a:lnTo>
                  <a:lnTo>
                    <a:pt x="1420" y="7"/>
                  </a:lnTo>
                  <a:lnTo>
                    <a:pt x="1370" y="5"/>
                  </a:lnTo>
                  <a:lnTo>
                    <a:pt x="1321" y="3"/>
                  </a:lnTo>
                  <a:lnTo>
                    <a:pt x="1271" y="1"/>
                  </a:lnTo>
                  <a:lnTo>
                    <a:pt x="1222" y="0"/>
                  </a:lnTo>
                  <a:lnTo>
                    <a:pt x="1172" y="0"/>
                  </a:lnTo>
                  <a:lnTo>
                    <a:pt x="1123" y="0"/>
                  </a:lnTo>
                  <a:lnTo>
                    <a:pt x="1073" y="1"/>
                  </a:lnTo>
                  <a:lnTo>
                    <a:pt x="1024" y="3"/>
                  </a:lnTo>
                  <a:lnTo>
                    <a:pt x="974" y="5"/>
                  </a:lnTo>
                  <a:lnTo>
                    <a:pt x="925" y="7"/>
                  </a:lnTo>
                  <a:lnTo>
                    <a:pt x="875" y="11"/>
                  </a:lnTo>
                  <a:lnTo>
                    <a:pt x="826" y="15"/>
                  </a:lnTo>
                  <a:lnTo>
                    <a:pt x="777" y="19"/>
                  </a:lnTo>
                  <a:lnTo>
                    <a:pt x="727" y="24"/>
                  </a:lnTo>
                  <a:lnTo>
                    <a:pt x="678" y="30"/>
                  </a:lnTo>
                  <a:lnTo>
                    <a:pt x="629" y="36"/>
                  </a:lnTo>
                  <a:lnTo>
                    <a:pt x="580" y="43"/>
                  </a:lnTo>
                  <a:lnTo>
                    <a:pt x="531" y="51"/>
                  </a:lnTo>
                  <a:lnTo>
                    <a:pt x="482" y="59"/>
                  </a:lnTo>
                  <a:lnTo>
                    <a:pt x="433" y="68"/>
                  </a:lnTo>
                  <a:lnTo>
                    <a:pt x="385" y="77"/>
                  </a:lnTo>
                  <a:lnTo>
                    <a:pt x="336" y="87"/>
                  </a:lnTo>
                  <a:lnTo>
                    <a:pt x="288" y="97"/>
                  </a:lnTo>
                  <a:lnTo>
                    <a:pt x="239" y="108"/>
                  </a:lnTo>
                  <a:lnTo>
                    <a:pt x="191" y="120"/>
                  </a:lnTo>
                  <a:lnTo>
                    <a:pt x="143" y="132"/>
                  </a:lnTo>
                  <a:lnTo>
                    <a:pt x="96" y="145"/>
                  </a:lnTo>
                  <a:lnTo>
                    <a:pt x="48" y="158"/>
                  </a:lnTo>
                  <a:lnTo>
                    <a:pt x="0" y="172"/>
                  </a:lnTo>
                  <a:lnTo>
                    <a:pt x="33" y="281"/>
                  </a:lnTo>
                  <a:lnTo>
                    <a:pt x="66" y="389"/>
                  </a:lnTo>
                  <a:lnTo>
                    <a:pt x="98" y="497"/>
                  </a:lnTo>
                  <a:lnTo>
                    <a:pt x="131" y="605"/>
                  </a:lnTo>
                  <a:lnTo>
                    <a:pt x="163" y="713"/>
                  </a:lnTo>
                  <a:lnTo>
                    <a:pt x="196" y="821"/>
                  </a:lnTo>
                  <a:lnTo>
                    <a:pt x="228" y="929"/>
                  </a:lnTo>
                  <a:lnTo>
                    <a:pt x="261" y="1038"/>
                  </a:lnTo>
                  <a:lnTo>
                    <a:pt x="293" y="1146"/>
                  </a:lnTo>
                  <a:lnTo>
                    <a:pt x="326" y="1254"/>
                  </a:lnTo>
                  <a:lnTo>
                    <a:pt x="358" y="1362"/>
                  </a:lnTo>
                  <a:lnTo>
                    <a:pt x="391" y="1470"/>
                  </a:lnTo>
                  <a:lnTo>
                    <a:pt x="423" y="1461"/>
                  </a:lnTo>
                  <a:lnTo>
                    <a:pt x="454" y="1452"/>
                  </a:lnTo>
                  <a:lnTo>
                    <a:pt x="486" y="1443"/>
                  </a:lnTo>
                  <a:lnTo>
                    <a:pt x="518" y="1435"/>
                  </a:lnTo>
                  <a:lnTo>
                    <a:pt x="550" y="1427"/>
                  </a:lnTo>
                  <a:lnTo>
                    <a:pt x="583" y="1420"/>
                  </a:lnTo>
                  <a:lnTo>
                    <a:pt x="615" y="1413"/>
                  </a:lnTo>
                  <a:lnTo>
                    <a:pt x="647" y="1406"/>
                  </a:lnTo>
                  <a:lnTo>
                    <a:pt x="680" y="1400"/>
                  </a:lnTo>
                  <a:lnTo>
                    <a:pt x="712" y="1394"/>
                  </a:lnTo>
                  <a:lnTo>
                    <a:pt x="745" y="1389"/>
                  </a:lnTo>
                  <a:lnTo>
                    <a:pt x="777" y="1384"/>
                  </a:lnTo>
                  <a:lnTo>
                    <a:pt x="810" y="1379"/>
                  </a:lnTo>
                  <a:lnTo>
                    <a:pt x="843" y="1375"/>
                  </a:lnTo>
                  <a:lnTo>
                    <a:pt x="876" y="1371"/>
                  </a:lnTo>
                  <a:lnTo>
                    <a:pt x="909" y="1368"/>
                  </a:lnTo>
                  <a:lnTo>
                    <a:pt x="941" y="1365"/>
                  </a:lnTo>
                  <a:lnTo>
                    <a:pt x="974" y="1362"/>
                  </a:lnTo>
                  <a:lnTo>
                    <a:pt x="1007" y="1360"/>
                  </a:lnTo>
                  <a:lnTo>
                    <a:pt x="1040" y="1358"/>
                  </a:lnTo>
                  <a:lnTo>
                    <a:pt x="1073" y="1357"/>
                  </a:lnTo>
                  <a:lnTo>
                    <a:pt x="1106" y="1356"/>
                  </a:lnTo>
                  <a:lnTo>
                    <a:pt x="1139" y="1355"/>
                  </a:lnTo>
                  <a:lnTo>
                    <a:pt x="1172" y="1355"/>
                  </a:lnTo>
                  <a:lnTo>
                    <a:pt x="1205" y="1355"/>
                  </a:lnTo>
                  <a:lnTo>
                    <a:pt x="1238" y="1356"/>
                  </a:lnTo>
                  <a:lnTo>
                    <a:pt x="1271" y="1357"/>
                  </a:lnTo>
                  <a:lnTo>
                    <a:pt x="1304" y="1358"/>
                  </a:lnTo>
                  <a:lnTo>
                    <a:pt x="1337" y="1360"/>
                  </a:lnTo>
                  <a:lnTo>
                    <a:pt x="1370" y="1362"/>
                  </a:lnTo>
                  <a:lnTo>
                    <a:pt x="1403" y="1365"/>
                  </a:lnTo>
                  <a:lnTo>
                    <a:pt x="1436" y="1368"/>
                  </a:lnTo>
                  <a:lnTo>
                    <a:pt x="1469" y="1371"/>
                  </a:lnTo>
                  <a:lnTo>
                    <a:pt x="1501" y="1375"/>
                  </a:lnTo>
                  <a:lnTo>
                    <a:pt x="1534" y="1379"/>
                  </a:lnTo>
                  <a:lnTo>
                    <a:pt x="1567" y="1384"/>
                  </a:lnTo>
                  <a:lnTo>
                    <a:pt x="1600" y="1389"/>
                  </a:lnTo>
                  <a:lnTo>
                    <a:pt x="1632" y="1394"/>
                  </a:lnTo>
                  <a:lnTo>
                    <a:pt x="1665" y="1400"/>
                  </a:lnTo>
                  <a:lnTo>
                    <a:pt x="1697" y="1406"/>
                  </a:lnTo>
                  <a:lnTo>
                    <a:pt x="1730" y="1413"/>
                  </a:lnTo>
                  <a:lnTo>
                    <a:pt x="1762" y="1420"/>
                  </a:lnTo>
                  <a:lnTo>
                    <a:pt x="1794" y="1427"/>
                  </a:lnTo>
                  <a:lnTo>
                    <a:pt x="1826" y="1435"/>
                  </a:lnTo>
                  <a:lnTo>
                    <a:pt x="1858" y="1443"/>
                  </a:lnTo>
                  <a:lnTo>
                    <a:pt x="1890" y="1452"/>
                  </a:lnTo>
                  <a:lnTo>
                    <a:pt x="1922" y="1461"/>
                  </a:lnTo>
                  <a:lnTo>
                    <a:pt x="1953" y="1470"/>
                  </a:lnTo>
                </a:path>
              </a:pathLst>
            </a:custGeom>
            <a:solidFill>
              <a:srgbClr val="FAC090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06" name="Freeform 367"/>
            <xdr:cNvSpPr>
              <a:spLocks/>
            </xdr:cNvSpPr>
          </xdr:nvSpPr>
          <xdr:spPr bwMode="auto">
            <a:xfrm>
              <a:off x="2424832" y="1258057"/>
              <a:ext cx="1054247" cy="991636"/>
            </a:xfrm>
            <a:custGeom>
              <a:avLst/>
              <a:gdLst>
                <a:gd name="T0" fmla="*/ 2147483647 w 2342"/>
                <a:gd name="T1" fmla="*/ 2147483647 h 2198"/>
                <a:gd name="T2" fmla="*/ 2147483647 w 2342"/>
                <a:gd name="T3" fmla="*/ 2147483647 h 2198"/>
                <a:gd name="T4" fmla="*/ 2147483647 w 2342"/>
                <a:gd name="T5" fmla="*/ 2147483647 h 2198"/>
                <a:gd name="T6" fmla="*/ 2147483647 w 2342"/>
                <a:gd name="T7" fmla="*/ 2147483647 h 2198"/>
                <a:gd name="T8" fmla="*/ 2147483647 w 2342"/>
                <a:gd name="T9" fmla="*/ 2147483647 h 2198"/>
                <a:gd name="T10" fmla="*/ 2147483647 w 2342"/>
                <a:gd name="T11" fmla="*/ 2147483647 h 2198"/>
                <a:gd name="T12" fmla="*/ 2147483647 w 2342"/>
                <a:gd name="T13" fmla="*/ 2147483647 h 2198"/>
                <a:gd name="T14" fmla="*/ 2147483647 w 2342"/>
                <a:gd name="T15" fmla="*/ 2147483647 h 2198"/>
                <a:gd name="T16" fmla="*/ 2147483647 w 2342"/>
                <a:gd name="T17" fmla="*/ 2147483647 h 2198"/>
                <a:gd name="T18" fmla="*/ 2147483647 w 2342"/>
                <a:gd name="T19" fmla="*/ 2147483647 h 2198"/>
                <a:gd name="T20" fmla="*/ 2147483647 w 2342"/>
                <a:gd name="T21" fmla="*/ 2147483647 h 2198"/>
                <a:gd name="T22" fmla="*/ 2147483647 w 2342"/>
                <a:gd name="T23" fmla="*/ 2147483647 h 2198"/>
                <a:gd name="T24" fmla="*/ 2147483647 w 2342"/>
                <a:gd name="T25" fmla="*/ 2147483647 h 2198"/>
                <a:gd name="T26" fmla="*/ 2147483647 w 2342"/>
                <a:gd name="T27" fmla="*/ 2147483647 h 2198"/>
                <a:gd name="T28" fmla="*/ 2147483647 w 2342"/>
                <a:gd name="T29" fmla="*/ 2147483647 h 2198"/>
                <a:gd name="T30" fmla="*/ 2147483647 w 2342"/>
                <a:gd name="T31" fmla="*/ 2147483647 h 2198"/>
                <a:gd name="T32" fmla="*/ 2147483647 w 2342"/>
                <a:gd name="T33" fmla="*/ 2147483647 h 2198"/>
                <a:gd name="T34" fmla="*/ 2147483647 w 2342"/>
                <a:gd name="T35" fmla="*/ 2147483647 h 2198"/>
                <a:gd name="T36" fmla="*/ 2147483647 w 2342"/>
                <a:gd name="T37" fmla="*/ 2147483647 h 2198"/>
                <a:gd name="T38" fmla="*/ 2147483647 w 2342"/>
                <a:gd name="T39" fmla="*/ 2147483647 h 2198"/>
                <a:gd name="T40" fmla="*/ 2147483647 w 2342"/>
                <a:gd name="T41" fmla="*/ 2147483647 h 2198"/>
                <a:gd name="T42" fmla="*/ 2147483647 w 2342"/>
                <a:gd name="T43" fmla="*/ 2147483647 h 2198"/>
                <a:gd name="T44" fmla="*/ 2147483647 w 2342"/>
                <a:gd name="T45" fmla="*/ 2147483647 h 2198"/>
                <a:gd name="T46" fmla="*/ 2147483647 w 2342"/>
                <a:gd name="T47" fmla="*/ 2147483647 h 2198"/>
                <a:gd name="T48" fmla="*/ 2147483647 w 2342"/>
                <a:gd name="T49" fmla="*/ 2147483647 h 2198"/>
                <a:gd name="T50" fmla="*/ 2147483647 w 2342"/>
                <a:gd name="T51" fmla="*/ 2147483647 h 2198"/>
                <a:gd name="T52" fmla="*/ 2147483647 w 2342"/>
                <a:gd name="T53" fmla="*/ 2147483647 h 2198"/>
                <a:gd name="T54" fmla="*/ 2147483647 w 2342"/>
                <a:gd name="T55" fmla="*/ 2147483647 h 2198"/>
                <a:gd name="T56" fmla="*/ 2147483647 w 2342"/>
                <a:gd name="T57" fmla="*/ 2147483647 h 2198"/>
                <a:gd name="T58" fmla="*/ 2147483647 w 2342"/>
                <a:gd name="T59" fmla="*/ 2147483647 h 2198"/>
                <a:gd name="T60" fmla="*/ 2147483647 w 2342"/>
                <a:gd name="T61" fmla="*/ 2147483647 h 2198"/>
                <a:gd name="T62" fmla="*/ 2147483647 w 2342"/>
                <a:gd name="T63" fmla="*/ 2147483647 h 2198"/>
                <a:gd name="T64" fmla="*/ 2147483647 w 2342"/>
                <a:gd name="T65" fmla="*/ 2147483647 h 2198"/>
                <a:gd name="T66" fmla="*/ 2147483647 w 2342"/>
                <a:gd name="T67" fmla="*/ 2147483647 h 2198"/>
                <a:gd name="T68" fmla="*/ 2147483647 w 2342"/>
                <a:gd name="T69" fmla="*/ 2147483647 h 2198"/>
                <a:gd name="T70" fmla="*/ 2147483647 w 2342"/>
                <a:gd name="T71" fmla="*/ 2147483647 h 2198"/>
                <a:gd name="T72" fmla="*/ 2147483647 w 2342"/>
                <a:gd name="T73" fmla="*/ 2147483647 h 2198"/>
                <a:gd name="T74" fmla="*/ 2147483647 w 2342"/>
                <a:gd name="T75" fmla="*/ 2147483647 h 2198"/>
                <a:gd name="T76" fmla="*/ 2147483647 w 2342"/>
                <a:gd name="T77" fmla="*/ 2147483647 h 2198"/>
                <a:gd name="T78" fmla="*/ 2147483647 w 2342"/>
                <a:gd name="T79" fmla="*/ 2147483647 h 2198"/>
                <a:gd name="T80" fmla="*/ 2147483647 w 2342"/>
                <a:gd name="T81" fmla="*/ 2147483647 h 2198"/>
                <a:gd name="T82" fmla="*/ 2147483647 w 2342"/>
                <a:gd name="T83" fmla="*/ 2147483647 h 2198"/>
                <a:gd name="T84" fmla="*/ 2147483647 w 2342"/>
                <a:gd name="T85" fmla="*/ 2147483647 h 2198"/>
                <a:gd name="T86" fmla="*/ 2147483647 w 2342"/>
                <a:gd name="T87" fmla="*/ 2147483647 h 2198"/>
                <a:gd name="T88" fmla="*/ 2147483647 w 2342"/>
                <a:gd name="T89" fmla="*/ 2147483647 h 2198"/>
                <a:gd name="T90" fmla="*/ 2147483647 w 2342"/>
                <a:gd name="T91" fmla="*/ 2147483647 h 2198"/>
                <a:gd name="T92" fmla="*/ 2147483647 w 2342"/>
                <a:gd name="T93" fmla="*/ 2147483647 h 2198"/>
                <a:gd name="T94" fmla="*/ 2147483647 w 2342"/>
                <a:gd name="T95" fmla="*/ 2147483647 h 2198"/>
                <a:gd name="T96" fmla="*/ 2147483647 w 2342"/>
                <a:gd name="T97" fmla="*/ 2147483647 h 2198"/>
                <a:gd name="T98" fmla="*/ 2147483647 w 2342"/>
                <a:gd name="T99" fmla="*/ 2147483647 h 2198"/>
                <a:gd name="T100" fmla="*/ 2147483647 w 2342"/>
                <a:gd name="T101" fmla="*/ 2147483647 h 2198"/>
                <a:gd name="T102" fmla="*/ 2147483647 w 2342"/>
                <a:gd name="T103" fmla="*/ 2147483647 h 2198"/>
                <a:gd name="T104" fmla="*/ 2147483647 w 2342"/>
                <a:gd name="T105" fmla="*/ 2147483647 h 2198"/>
                <a:gd name="T106" fmla="*/ 2147483647 w 2342"/>
                <a:gd name="T107" fmla="*/ 2147483647 h 2198"/>
                <a:gd name="T108" fmla="*/ 2147483647 w 2342"/>
                <a:gd name="T109" fmla="*/ 2147483647 h 2198"/>
                <a:gd name="T110" fmla="*/ 2147483647 w 2342"/>
                <a:gd name="T111" fmla="*/ 2147483647 h 2198"/>
                <a:gd name="T112" fmla="*/ 2147483647 w 2342"/>
                <a:gd name="T113" fmla="*/ 2147483647 h 2198"/>
                <a:gd name="T114" fmla="*/ 2147483647 w 2342"/>
                <a:gd name="T115" fmla="*/ 2147483647 h 2198"/>
                <a:gd name="T116" fmla="*/ 2147483647 w 2342"/>
                <a:gd name="T117" fmla="*/ 2147483647 h 2198"/>
                <a:gd name="T118" fmla="*/ 2147483647 w 2342"/>
                <a:gd name="T119" fmla="*/ 2147483647 h 219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2"/>
                <a:gd name="T181" fmla="*/ 0 h 2198"/>
                <a:gd name="T182" fmla="*/ 2342 w 2342"/>
                <a:gd name="T183" fmla="*/ 2198 h 219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2" h="2198">
                  <a:moveTo>
                    <a:pt x="1264" y="2198"/>
                  </a:moveTo>
                  <a:lnTo>
                    <a:pt x="1354" y="2130"/>
                  </a:lnTo>
                  <a:lnTo>
                    <a:pt x="1443" y="2061"/>
                  </a:lnTo>
                  <a:lnTo>
                    <a:pt x="1533" y="1993"/>
                  </a:lnTo>
                  <a:lnTo>
                    <a:pt x="1623" y="1924"/>
                  </a:lnTo>
                  <a:lnTo>
                    <a:pt x="1713" y="1856"/>
                  </a:lnTo>
                  <a:lnTo>
                    <a:pt x="1803" y="1788"/>
                  </a:lnTo>
                  <a:lnTo>
                    <a:pt x="1893" y="1719"/>
                  </a:lnTo>
                  <a:lnTo>
                    <a:pt x="1983" y="1651"/>
                  </a:lnTo>
                  <a:lnTo>
                    <a:pt x="2073" y="1583"/>
                  </a:lnTo>
                  <a:lnTo>
                    <a:pt x="2163" y="1514"/>
                  </a:lnTo>
                  <a:lnTo>
                    <a:pt x="2252" y="1446"/>
                  </a:lnTo>
                  <a:lnTo>
                    <a:pt x="2342" y="1378"/>
                  </a:lnTo>
                  <a:lnTo>
                    <a:pt x="2312" y="1338"/>
                  </a:lnTo>
                  <a:lnTo>
                    <a:pt x="2282" y="1300"/>
                  </a:lnTo>
                  <a:lnTo>
                    <a:pt x="2250" y="1261"/>
                  </a:lnTo>
                  <a:lnTo>
                    <a:pt x="2219" y="1223"/>
                  </a:lnTo>
                  <a:lnTo>
                    <a:pt x="2187" y="1185"/>
                  </a:lnTo>
                  <a:lnTo>
                    <a:pt x="2154" y="1148"/>
                  </a:lnTo>
                  <a:lnTo>
                    <a:pt x="2121" y="1111"/>
                  </a:lnTo>
                  <a:lnTo>
                    <a:pt x="2088" y="1075"/>
                  </a:lnTo>
                  <a:lnTo>
                    <a:pt x="2054" y="1038"/>
                  </a:lnTo>
                  <a:lnTo>
                    <a:pt x="2019" y="1003"/>
                  </a:lnTo>
                  <a:lnTo>
                    <a:pt x="1985" y="967"/>
                  </a:lnTo>
                  <a:lnTo>
                    <a:pt x="1949" y="933"/>
                  </a:lnTo>
                  <a:lnTo>
                    <a:pt x="1914" y="898"/>
                  </a:lnTo>
                  <a:lnTo>
                    <a:pt x="1878" y="864"/>
                  </a:lnTo>
                  <a:lnTo>
                    <a:pt x="1841" y="831"/>
                  </a:lnTo>
                  <a:lnTo>
                    <a:pt x="1805" y="797"/>
                  </a:lnTo>
                  <a:lnTo>
                    <a:pt x="1767" y="765"/>
                  </a:lnTo>
                  <a:lnTo>
                    <a:pt x="1730" y="733"/>
                  </a:lnTo>
                  <a:lnTo>
                    <a:pt x="1692" y="701"/>
                  </a:lnTo>
                  <a:lnTo>
                    <a:pt x="1653" y="670"/>
                  </a:lnTo>
                  <a:lnTo>
                    <a:pt x="1614" y="639"/>
                  </a:lnTo>
                  <a:lnTo>
                    <a:pt x="1575" y="609"/>
                  </a:lnTo>
                  <a:lnTo>
                    <a:pt x="1536" y="579"/>
                  </a:lnTo>
                  <a:lnTo>
                    <a:pt x="1496" y="549"/>
                  </a:lnTo>
                  <a:lnTo>
                    <a:pt x="1456" y="521"/>
                  </a:lnTo>
                  <a:lnTo>
                    <a:pt x="1415" y="492"/>
                  </a:lnTo>
                  <a:lnTo>
                    <a:pt x="1374" y="464"/>
                  </a:lnTo>
                  <a:lnTo>
                    <a:pt x="1333" y="437"/>
                  </a:lnTo>
                  <a:lnTo>
                    <a:pt x="1291" y="410"/>
                  </a:lnTo>
                  <a:lnTo>
                    <a:pt x="1249" y="384"/>
                  </a:lnTo>
                  <a:lnTo>
                    <a:pt x="1207" y="358"/>
                  </a:lnTo>
                  <a:lnTo>
                    <a:pt x="1165" y="333"/>
                  </a:lnTo>
                  <a:lnTo>
                    <a:pt x="1122" y="308"/>
                  </a:lnTo>
                  <a:lnTo>
                    <a:pt x="1079" y="283"/>
                  </a:lnTo>
                  <a:lnTo>
                    <a:pt x="1035" y="260"/>
                  </a:lnTo>
                  <a:lnTo>
                    <a:pt x="991" y="236"/>
                  </a:lnTo>
                  <a:lnTo>
                    <a:pt x="947" y="214"/>
                  </a:lnTo>
                  <a:lnTo>
                    <a:pt x="903" y="192"/>
                  </a:lnTo>
                  <a:lnTo>
                    <a:pt x="858" y="170"/>
                  </a:lnTo>
                  <a:lnTo>
                    <a:pt x="813" y="149"/>
                  </a:lnTo>
                  <a:lnTo>
                    <a:pt x="768" y="128"/>
                  </a:lnTo>
                  <a:lnTo>
                    <a:pt x="723" y="108"/>
                  </a:lnTo>
                  <a:lnTo>
                    <a:pt x="678" y="89"/>
                  </a:lnTo>
                  <a:lnTo>
                    <a:pt x="632" y="70"/>
                  </a:lnTo>
                  <a:lnTo>
                    <a:pt x="586" y="52"/>
                  </a:lnTo>
                  <a:lnTo>
                    <a:pt x="540" y="34"/>
                  </a:lnTo>
                  <a:lnTo>
                    <a:pt x="493" y="17"/>
                  </a:lnTo>
                  <a:lnTo>
                    <a:pt x="447" y="0"/>
                  </a:lnTo>
                  <a:lnTo>
                    <a:pt x="409" y="107"/>
                  </a:lnTo>
                  <a:lnTo>
                    <a:pt x="372" y="213"/>
                  </a:lnTo>
                  <a:lnTo>
                    <a:pt x="335" y="320"/>
                  </a:lnTo>
                  <a:lnTo>
                    <a:pt x="298" y="427"/>
                  </a:lnTo>
                  <a:lnTo>
                    <a:pt x="260" y="533"/>
                  </a:lnTo>
                  <a:lnTo>
                    <a:pt x="223" y="640"/>
                  </a:lnTo>
                  <a:lnTo>
                    <a:pt x="186" y="747"/>
                  </a:lnTo>
                  <a:lnTo>
                    <a:pt x="149" y="853"/>
                  </a:lnTo>
                  <a:lnTo>
                    <a:pt x="111" y="960"/>
                  </a:lnTo>
                  <a:lnTo>
                    <a:pt x="74" y="1066"/>
                  </a:lnTo>
                  <a:lnTo>
                    <a:pt x="37" y="1173"/>
                  </a:lnTo>
                  <a:lnTo>
                    <a:pt x="0" y="1280"/>
                  </a:lnTo>
                  <a:lnTo>
                    <a:pt x="31" y="1291"/>
                  </a:lnTo>
                  <a:lnTo>
                    <a:pt x="62" y="1302"/>
                  </a:lnTo>
                  <a:lnTo>
                    <a:pt x="93" y="1314"/>
                  </a:lnTo>
                  <a:lnTo>
                    <a:pt x="123" y="1326"/>
                  </a:lnTo>
                  <a:lnTo>
                    <a:pt x="154" y="1339"/>
                  </a:lnTo>
                  <a:lnTo>
                    <a:pt x="184" y="1352"/>
                  </a:lnTo>
                  <a:lnTo>
                    <a:pt x="214" y="1365"/>
                  </a:lnTo>
                  <a:lnTo>
                    <a:pt x="244" y="1379"/>
                  </a:lnTo>
                  <a:lnTo>
                    <a:pt x="274" y="1393"/>
                  </a:lnTo>
                  <a:lnTo>
                    <a:pt x="304" y="1407"/>
                  </a:lnTo>
                  <a:lnTo>
                    <a:pt x="334" y="1422"/>
                  </a:lnTo>
                  <a:lnTo>
                    <a:pt x="363" y="1437"/>
                  </a:lnTo>
                  <a:lnTo>
                    <a:pt x="392" y="1453"/>
                  </a:lnTo>
                  <a:lnTo>
                    <a:pt x="421" y="1468"/>
                  </a:lnTo>
                  <a:lnTo>
                    <a:pt x="450" y="1485"/>
                  </a:lnTo>
                  <a:lnTo>
                    <a:pt x="478" y="1501"/>
                  </a:lnTo>
                  <a:lnTo>
                    <a:pt x="507" y="1518"/>
                  </a:lnTo>
                  <a:lnTo>
                    <a:pt x="535" y="1535"/>
                  </a:lnTo>
                  <a:lnTo>
                    <a:pt x="563" y="1553"/>
                  </a:lnTo>
                  <a:lnTo>
                    <a:pt x="591" y="1571"/>
                  </a:lnTo>
                  <a:lnTo>
                    <a:pt x="618" y="1589"/>
                  </a:lnTo>
                  <a:lnTo>
                    <a:pt x="645" y="1608"/>
                  </a:lnTo>
                  <a:lnTo>
                    <a:pt x="672" y="1626"/>
                  </a:lnTo>
                  <a:lnTo>
                    <a:pt x="699" y="1646"/>
                  </a:lnTo>
                  <a:lnTo>
                    <a:pt x="726" y="1665"/>
                  </a:lnTo>
                  <a:lnTo>
                    <a:pt x="752" y="1685"/>
                  </a:lnTo>
                  <a:lnTo>
                    <a:pt x="778" y="1705"/>
                  </a:lnTo>
                  <a:lnTo>
                    <a:pt x="804" y="1726"/>
                  </a:lnTo>
                  <a:lnTo>
                    <a:pt x="830" y="1747"/>
                  </a:lnTo>
                  <a:lnTo>
                    <a:pt x="855" y="1768"/>
                  </a:lnTo>
                  <a:lnTo>
                    <a:pt x="880" y="1789"/>
                  </a:lnTo>
                  <a:lnTo>
                    <a:pt x="905" y="1811"/>
                  </a:lnTo>
                  <a:lnTo>
                    <a:pt x="930" y="1833"/>
                  </a:lnTo>
                  <a:lnTo>
                    <a:pt x="954" y="1856"/>
                  </a:lnTo>
                  <a:lnTo>
                    <a:pt x="978" y="1878"/>
                  </a:lnTo>
                  <a:lnTo>
                    <a:pt x="1002" y="1901"/>
                  </a:lnTo>
                  <a:lnTo>
                    <a:pt x="1025" y="1924"/>
                  </a:lnTo>
                  <a:lnTo>
                    <a:pt x="1048" y="1948"/>
                  </a:lnTo>
                  <a:lnTo>
                    <a:pt x="1071" y="1972"/>
                  </a:lnTo>
                  <a:lnTo>
                    <a:pt x="1094" y="1996"/>
                  </a:lnTo>
                  <a:lnTo>
                    <a:pt x="1116" y="2020"/>
                  </a:lnTo>
                  <a:lnTo>
                    <a:pt x="1138" y="2045"/>
                  </a:lnTo>
                  <a:lnTo>
                    <a:pt x="1160" y="2070"/>
                  </a:lnTo>
                  <a:lnTo>
                    <a:pt x="1181" y="2095"/>
                  </a:lnTo>
                  <a:lnTo>
                    <a:pt x="1202" y="2120"/>
                  </a:lnTo>
                  <a:lnTo>
                    <a:pt x="1223" y="2146"/>
                  </a:lnTo>
                  <a:lnTo>
                    <a:pt x="1244" y="2172"/>
                  </a:lnTo>
                  <a:lnTo>
                    <a:pt x="1264" y="2198"/>
                  </a:lnTo>
                </a:path>
              </a:pathLst>
            </a:custGeom>
            <a:solidFill>
              <a:srgbClr val="FFFF57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07" name="Freeform 372"/>
            <xdr:cNvSpPr>
              <a:spLocks/>
            </xdr:cNvSpPr>
          </xdr:nvSpPr>
          <xdr:spPr bwMode="auto">
            <a:xfrm>
              <a:off x="3024822" y="1944261"/>
              <a:ext cx="827134" cy="1018705"/>
            </a:xfrm>
            <a:custGeom>
              <a:avLst/>
              <a:gdLst>
                <a:gd name="T0" fmla="*/ 2147483647 w 1838"/>
                <a:gd name="T1" fmla="*/ 2147483647 h 2258"/>
                <a:gd name="T2" fmla="*/ 2147483647 w 1838"/>
                <a:gd name="T3" fmla="*/ 2147483647 h 2258"/>
                <a:gd name="T4" fmla="*/ 2147483647 w 1838"/>
                <a:gd name="T5" fmla="*/ 2147483647 h 2258"/>
                <a:gd name="T6" fmla="*/ 2147483647 w 1838"/>
                <a:gd name="T7" fmla="*/ 2147483647 h 2258"/>
                <a:gd name="T8" fmla="*/ 2147483647 w 1838"/>
                <a:gd name="T9" fmla="*/ 2147483647 h 2258"/>
                <a:gd name="T10" fmla="*/ 2147483647 w 1838"/>
                <a:gd name="T11" fmla="*/ 2147483647 h 2258"/>
                <a:gd name="T12" fmla="*/ 2147483647 w 1838"/>
                <a:gd name="T13" fmla="*/ 2147483647 h 2258"/>
                <a:gd name="T14" fmla="*/ 2147483647 w 1838"/>
                <a:gd name="T15" fmla="*/ 2147483647 h 2258"/>
                <a:gd name="T16" fmla="*/ 2147483647 w 1838"/>
                <a:gd name="T17" fmla="*/ 2147483647 h 2258"/>
                <a:gd name="T18" fmla="*/ 2147483647 w 1838"/>
                <a:gd name="T19" fmla="*/ 2147483647 h 2258"/>
                <a:gd name="T20" fmla="*/ 2147483647 w 1838"/>
                <a:gd name="T21" fmla="*/ 2147483647 h 2258"/>
                <a:gd name="T22" fmla="*/ 2147483647 w 1838"/>
                <a:gd name="T23" fmla="*/ 2147483647 h 2258"/>
                <a:gd name="T24" fmla="*/ 2147483647 w 1838"/>
                <a:gd name="T25" fmla="*/ 2147483647 h 2258"/>
                <a:gd name="T26" fmla="*/ 2147483647 w 1838"/>
                <a:gd name="T27" fmla="*/ 2147483647 h 2258"/>
                <a:gd name="T28" fmla="*/ 2147483647 w 1838"/>
                <a:gd name="T29" fmla="*/ 2147483647 h 2258"/>
                <a:gd name="T30" fmla="*/ 2147483647 w 1838"/>
                <a:gd name="T31" fmla="*/ 2147483647 h 2258"/>
                <a:gd name="T32" fmla="*/ 2147483647 w 1838"/>
                <a:gd name="T33" fmla="*/ 2147483647 h 2258"/>
                <a:gd name="T34" fmla="*/ 2147483647 w 1838"/>
                <a:gd name="T35" fmla="*/ 2147483647 h 2258"/>
                <a:gd name="T36" fmla="*/ 2147483647 w 1838"/>
                <a:gd name="T37" fmla="*/ 2147483647 h 2258"/>
                <a:gd name="T38" fmla="*/ 2147483647 w 1838"/>
                <a:gd name="T39" fmla="*/ 2147483647 h 2258"/>
                <a:gd name="T40" fmla="*/ 2147483647 w 1838"/>
                <a:gd name="T41" fmla="*/ 2147483647 h 2258"/>
                <a:gd name="T42" fmla="*/ 2147483647 w 1838"/>
                <a:gd name="T43" fmla="*/ 2147483647 h 2258"/>
                <a:gd name="T44" fmla="*/ 2147483647 w 1838"/>
                <a:gd name="T45" fmla="*/ 2147483647 h 2258"/>
                <a:gd name="T46" fmla="*/ 2147483647 w 1838"/>
                <a:gd name="T47" fmla="*/ 2147483647 h 2258"/>
                <a:gd name="T48" fmla="*/ 2147483647 w 1838"/>
                <a:gd name="T49" fmla="*/ 2147483647 h 2258"/>
                <a:gd name="T50" fmla="*/ 2147483647 w 1838"/>
                <a:gd name="T51" fmla="*/ 2147483647 h 2258"/>
                <a:gd name="T52" fmla="*/ 2147483647 w 1838"/>
                <a:gd name="T53" fmla="*/ 2147483647 h 2258"/>
                <a:gd name="T54" fmla="*/ 2147483647 w 1838"/>
                <a:gd name="T55" fmla="*/ 2147483647 h 2258"/>
                <a:gd name="T56" fmla="*/ 2147483647 w 1838"/>
                <a:gd name="T57" fmla="*/ 2147483647 h 2258"/>
                <a:gd name="T58" fmla="*/ 2147483647 w 1838"/>
                <a:gd name="T59" fmla="*/ 2147483647 h 2258"/>
                <a:gd name="T60" fmla="*/ 2147483647 w 1838"/>
                <a:gd name="T61" fmla="*/ 2147483647 h 2258"/>
                <a:gd name="T62" fmla="*/ 2147483647 w 1838"/>
                <a:gd name="T63" fmla="*/ 2147483647 h 2258"/>
                <a:gd name="T64" fmla="*/ 2147483647 w 1838"/>
                <a:gd name="T65" fmla="*/ 2147483647 h 2258"/>
                <a:gd name="T66" fmla="*/ 2147483647 w 1838"/>
                <a:gd name="T67" fmla="*/ 2147483647 h 2258"/>
                <a:gd name="T68" fmla="*/ 2147483647 w 1838"/>
                <a:gd name="T69" fmla="*/ 2147483647 h 2258"/>
                <a:gd name="T70" fmla="*/ 2147483647 w 1838"/>
                <a:gd name="T71" fmla="*/ 2147483647 h 2258"/>
                <a:gd name="T72" fmla="*/ 2147483647 w 1838"/>
                <a:gd name="T73" fmla="*/ 2147483647 h 2258"/>
                <a:gd name="T74" fmla="*/ 2147483647 w 1838"/>
                <a:gd name="T75" fmla="*/ 2147483647 h 2258"/>
                <a:gd name="T76" fmla="*/ 2147483647 w 1838"/>
                <a:gd name="T77" fmla="*/ 2147483647 h 2258"/>
                <a:gd name="T78" fmla="*/ 2147483647 w 1838"/>
                <a:gd name="T79" fmla="*/ 2147483647 h 2258"/>
                <a:gd name="T80" fmla="*/ 2147483647 w 1838"/>
                <a:gd name="T81" fmla="*/ 2147483647 h 2258"/>
                <a:gd name="T82" fmla="*/ 2147483647 w 1838"/>
                <a:gd name="T83" fmla="*/ 2147483647 h 2258"/>
                <a:gd name="T84" fmla="*/ 2147483647 w 1838"/>
                <a:gd name="T85" fmla="*/ 2147483647 h 2258"/>
                <a:gd name="T86" fmla="*/ 2147483647 w 1838"/>
                <a:gd name="T87" fmla="*/ 2147483647 h 2258"/>
                <a:gd name="T88" fmla="*/ 2147483647 w 1838"/>
                <a:gd name="T89" fmla="*/ 2147483647 h 2258"/>
                <a:gd name="T90" fmla="*/ 2147483647 w 1838"/>
                <a:gd name="T91" fmla="*/ 2147483647 h 2258"/>
                <a:gd name="T92" fmla="*/ 2147483647 w 1838"/>
                <a:gd name="T93" fmla="*/ 2147483647 h 2258"/>
                <a:gd name="T94" fmla="*/ 2147483647 w 1838"/>
                <a:gd name="T95" fmla="*/ 2147483647 h 2258"/>
                <a:gd name="T96" fmla="*/ 2147483647 w 1838"/>
                <a:gd name="T97" fmla="*/ 2147483647 h 2258"/>
                <a:gd name="T98" fmla="*/ 2147483647 w 1838"/>
                <a:gd name="T99" fmla="*/ 2147483647 h 2258"/>
                <a:gd name="T100" fmla="*/ 2147483647 w 1838"/>
                <a:gd name="T101" fmla="*/ 2147483647 h 2258"/>
                <a:gd name="T102" fmla="*/ 2147483647 w 1838"/>
                <a:gd name="T103" fmla="*/ 2147483647 h 2258"/>
                <a:gd name="T104" fmla="*/ 2147483647 w 1838"/>
                <a:gd name="T105" fmla="*/ 2147483647 h 2258"/>
                <a:gd name="T106" fmla="*/ 2147483647 w 1838"/>
                <a:gd name="T107" fmla="*/ 2147483647 h 2258"/>
                <a:gd name="T108" fmla="*/ 2147483647 w 1838"/>
                <a:gd name="T109" fmla="*/ 2147483647 h 2258"/>
                <a:gd name="T110" fmla="*/ 2147483647 w 1838"/>
                <a:gd name="T111" fmla="*/ 2147483647 h 2258"/>
                <a:gd name="T112" fmla="*/ 2147483647 w 1838"/>
                <a:gd name="T113" fmla="*/ 2147483647 h 2258"/>
                <a:gd name="T114" fmla="*/ 2147483647 w 1838"/>
                <a:gd name="T115" fmla="*/ 2147483647 h 2258"/>
                <a:gd name="T116" fmla="*/ 2147483647 w 1838"/>
                <a:gd name="T117" fmla="*/ 2147483647 h 2258"/>
                <a:gd name="T118" fmla="*/ 2147483647 w 1838"/>
                <a:gd name="T119" fmla="*/ 2147483647 h 225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1838"/>
                <a:gd name="T181" fmla="*/ 0 h 2258"/>
                <a:gd name="T182" fmla="*/ 1838 w 1838"/>
                <a:gd name="T183" fmla="*/ 2258 h 225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1838" h="2258">
                  <a:moveTo>
                    <a:pt x="483" y="2258"/>
                  </a:moveTo>
                  <a:lnTo>
                    <a:pt x="596" y="2256"/>
                  </a:lnTo>
                  <a:lnTo>
                    <a:pt x="709" y="2253"/>
                  </a:lnTo>
                  <a:lnTo>
                    <a:pt x="822" y="2251"/>
                  </a:lnTo>
                  <a:lnTo>
                    <a:pt x="935" y="2248"/>
                  </a:lnTo>
                  <a:lnTo>
                    <a:pt x="1047" y="2246"/>
                  </a:lnTo>
                  <a:lnTo>
                    <a:pt x="1160" y="2243"/>
                  </a:lnTo>
                  <a:lnTo>
                    <a:pt x="1273" y="2241"/>
                  </a:lnTo>
                  <a:lnTo>
                    <a:pt x="1386" y="2239"/>
                  </a:lnTo>
                  <a:lnTo>
                    <a:pt x="1499" y="2236"/>
                  </a:lnTo>
                  <a:lnTo>
                    <a:pt x="1612" y="2234"/>
                  </a:lnTo>
                  <a:lnTo>
                    <a:pt x="1725" y="2231"/>
                  </a:lnTo>
                  <a:lnTo>
                    <a:pt x="1838" y="2229"/>
                  </a:lnTo>
                  <a:lnTo>
                    <a:pt x="1836" y="2179"/>
                  </a:lnTo>
                  <a:lnTo>
                    <a:pt x="1834" y="2130"/>
                  </a:lnTo>
                  <a:lnTo>
                    <a:pt x="1832" y="2080"/>
                  </a:lnTo>
                  <a:lnTo>
                    <a:pt x="1829" y="2031"/>
                  </a:lnTo>
                  <a:lnTo>
                    <a:pt x="1825" y="1982"/>
                  </a:lnTo>
                  <a:lnTo>
                    <a:pt x="1820" y="1932"/>
                  </a:lnTo>
                  <a:lnTo>
                    <a:pt x="1815" y="1883"/>
                  </a:lnTo>
                  <a:lnTo>
                    <a:pt x="1810" y="1834"/>
                  </a:lnTo>
                  <a:lnTo>
                    <a:pt x="1804" y="1785"/>
                  </a:lnTo>
                  <a:lnTo>
                    <a:pt x="1797" y="1736"/>
                  </a:lnTo>
                  <a:lnTo>
                    <a:pt x="1789" y="1687"/>
                  </a:lnTo>
                  <a:lnTo>
                    <a:pt x="1782" y="1638"/>
                  </a:lnTo>
                  <a:lnTo>
                    <a:pt x="1773" y="1589"/>
                  </a:lnTo>
                  <a:lnTo>
                    <a:pt x="1764" y="1540"/>
                  </a:lnTo>
                  <a:lnTo>
                    <a:pt x="1754" y="1492"/>
                  </a:lnTo>
                  <a:lnTo>
                    <a:pt x="1744" y="1443"/>
                  </a:lnTo>
                  <a:lnTo>
                    <a:pt x="1733" y="1395"/>
                  </a:lnTo>
                  <a:lnTo>
                    <a:pt x="1721" y="1347"/>
                  </a:lnTo>
                  <a:lnTo>
                    <a:pt x="1709" y="1299"/>
                  </a:lnTo>
                  <a:lnTo>
                    <a:pt x="1696" y="1251"/>
                  </a:lnTo>
                  <a:lnTo>
                    <a:pt x="1683" y="1203"/>
                  </a:lnTo>
                  <a:lnTo>
                    <a:pt x="1669" y="1156"/>
                  </a:lnTo>
                  <a:lnTo>
                    <a:pt x="1655" y="1108"/>
                  </a:lnTo>
                  <a:lnTo>
                    <a:pt x="1640" y="1061"/>
                  </a:lnTo>
                  <a:lnTo>
                    <a:pt x="1624" y="1014"/>
                  </a:lnTo>
                  <a:lnTo>
                    <a:pt x="1608" y="967"/>
                  </a:lnTo>
                  <a:lnTo>
                    <a:pt x="1591" y="921"/>
                  </a:lnTo>
                  <a:lnTo>
                    <a:pt x="1574" y="874"/>
                  </a:lnTo>
                  <a:lnTo>
                    <a:pt x="1556" y="828"/>
                  </a:lnTo>
                  <a:lnTo>
                    <a:pt x="1538" y="782"/>
                  </a:lnTo>
                  <a:lnTo>
                    <a:pt x="1519" y="736"/>
                  </a:lnTo>
                  <a:lnTo>
                    <a:pt x="1499" y="691"/>
                  </a:lnTo>
                  <a:lnTo>
                    <a:pt x="1479" y="646"/>
                  </a:lnTo>
                  <a:lnTo>
                    <a:pt x="1458" y="601"/>
                  </a:lnTo>
                  <a:lnTo>
                    <a:pt x="1437" y="556"/>
                  </a:lnTo>
                  <a:lnTo>
                    <a:pt x="1416" y="511"/>
                  </a:lnTo>
                  <a:lnTo>
                    <a:pt x="1393" y="467"/>
                  </a:lnTo>
                  <a:lnTo>
                    <a:pt x="1370" y="423"/>
                  </a:lnTo>
                  <a:lnTo>
                    <a:pt x="1347" y="379"/>
                  </a:lnTo>
                  <a:lnTo>
                    <a:pt x="1323" y="336"/>
                  </a:lnTo>
                  <a:lnTo>
                    <a:pt x="1299" y="293"/>
                  </a:lnTo>
                  <a:lnTo>
                    <a:pt x="1274" y="250"/>
                  </a:lnTo>
                  <a:lnTo>
                    <a:pt x="1248" y="208"/>
                  </a:lnTo>
                  <a:lnTo>
                    <a:pt x="1222" y="165"/>
                  </a:lnTo>
                  <a:lnTo>
                    <a:pt x="1196" y="124"/>
                  </a:lnTo>
                  <a:lnTo>
                    <a:pt x="1169" y="82"/>
                  </a:lnTo>
                  <a:lnTo>
                    <a:pt x="1142" y="41"/>
                  </a:lnTo>
                  <a:lnTo>
                    <a:pt x="1114" y="0"/>
                  </a:lnTo>
                  <a:lnTo>
                    <a:pt x="1021" y="64"/>
                  </a:lnTo>
                  <a:lnTo>
                    <a:pt x="928" y="129"/>
                  </a:lnTo>
                  <a:lnTo>
                    <a:pt x="835" y="193"/>
                  </a:lnTo>
                  <a:lnTo>
                    <a:pt x="742" y="258"/>
                  </a:lnTo>
                  <a:lnTo>
                    <a:pt x="650" y="322"/>
                  </a:lnTo>
                  <a:lnTo>
                    <a:pt x="557" y="386"/>
                  </a:lnTo>
                  <a:lnTo>
                    <a:pt x="464" y="451"/>
                  </a:lnTo>
                  <a:lnTo>
                    <a:pt x="371" y="515"/>
                  </a:lnTo>
                  <a:lnTo>
                    <a:pt x="279" y="579"/>
                  </a:lnTo>
                  <a:lnTo>
                    <a:pt x="186" y="644"/>
                  </a:lnTo>
                  <a:lnTo>
                    <a:pt x="93" y="708"/>
                  </a:lnTo>
                  <a:lnTo>
                    <a:pt x="0" y="773"/>
                  </a:lnTo>
                  <a:lnTo>
                    <a:pt x="19" y="800"/>
                  </a:lnTo>
                  <a:lnTo>
                    <a:pt x="37" y="827"/>
                  </a:lnTo>
                  <a:lnTo>
                    <a:pt x="55" y="855"/>
                  </a:lnTo>
                  <a:lnTo>
                    <a:pt x="73" y="883"/>
                  </a:lnTo>
                  <a:lnTo>
                    <a:pt x="90" y="911"/>
                  </a:lnTo>
                  <a:lnTo>
                    <a:pt x="107" y="939"/>
                  </a:lnTo>
                  <a:lnTo>
                    <a:pt x="124" y="968"/>
                  </a:lnTo>
                  <a:lnTo>
                    <a:pt x="140" y="996"/>
                  </a:lnTo>
                  <a:lnTo>
                    <a:pt x="156" y="1025"/>
                  </a:lnTo>
                  <a:lnTo>
                    <a:pt x="171" y="1055"/>
                  </a:lnTo>
                  <a:lnTo>
                    <a:pt x="187" y="1084"/>
                  </a:lnTo>
                  <a:lnTo>
                    <a:pt x="201" y="1113"/>
                  </a:lnTo>
                  <a:lnTo>
                    <a:pt x="216" y="1143"/>
                  </a:lnTo>
                  <a:lnTo>
                    <a:pt x="230" y="1173"/>
                  </a:lnTo>
                  <a:lnTo>
                    <a:pt x="244" y="1203"/>
                  </a:lnTo>
                  <a:lnTo>
                    <a:pt x="257" y="1233"/>
                  </a:lnTo>
                  <a:lnTo>
                    <a:pt x="270" y="1263"/>
                  </a:lnTo>
                  <a:lnTo>
                    <a:pt x="283" y="1294"/>
                  </a:lnTo>
                  <a:lnTo>
                    <a:pt x="295" y="1325"/>
                  </a:lnTo>
                  <a:lnTo>
                    <a:pt x="307" y="1355"/>
                  </a:lnTo>
                  <a:lnTo>
                    <a:pt x="319" y="1386"/>
                  </a:lnTo>
                  <a:lnTo>
                    <a:pt x="330" y="1417"/>
                  </a:lnTo>
                  <a:lnTo>
                    <a:pt x="341" y="1449"/>
                  </a:lnTo>
                  <a:lnTo>
                    <a:pt x="351" y="1480"/>
                  </a:lnTo>
                  <a:lnTo>
                    <a:pt x="361" y="1511"/>
                  </a:lnTo>
                  <a:lnTo>
                    <a:pt x="371" y="1543"/>
                  </a:lnTo>
                  <a:lnTo>
                    <a:pt x="380" y="1575"/>
                  </a:lnTo>
                  <a:lnTo>
                    <a:pt x="389" y="1606"/>
                  </a:lnTo>
                  <a:lnTo>
                    <a:pt x="397" y="1638"/>
                  </a:lnTo>
                  <a:lnTo>
                    <a:pt x="405" y="1670"/>
                  </a:lnTo>
                  <a:lnTo>
                    <a:pt x="413" y="1702"/>
                  </a:lnTo>
                  <a:lnTo>
                    <a:pt x="420" y="1735"/>
                  </a:lnTo>
                  <a:lnTo>
                    <a:pt x="427" y="1767"/>
                  </a:lnTo>
                  <a:lnTo>
                    <a:pt x="434" y="1799"/>
                  </a:lnTo>
                  <a:lnTo>
                    <a:pt x="440" y="1832"/>
                  </a:lnTo>
                  <a:lnTo>
                    <a:pt x="445" y="1864"/>
                  </a:lnTo>
                  <a:lnTo>
                    <a:pt x="451" y="1897"/>
                  </a:lnTo>
                  <a:lnTo>
                    <a:pt x="456" y="1930"/>
                  </a:lnTo>
                  <a:lnTo>
                    <a:pt x="460" y="1962"/>
                  </a:lnTo>
                  <a:lnTo>
                    <a:pt x="464" y="1995"/>
                  </a:lnTo>
                  <a:lnTo>
                    <a:pt x="468" y="2028"/>
                  </a:lnTo>
                  <a:lnTo>
                    <a:pt x="471" y="2061"/>
                  </a:lnTo>
                  <a:lnTo>
                    <a:pt x="474" y="2094"/>
                  </a:lnTo>
                  <a:lnTo>
                    <a:pt x="477" y="2126"/>
                  </a:lnTo>
                  <a:lnTo>
                    <a:pt x="479" y="2159"/>
                  </a:lnTo>
                  <a:lnTo>
                    <a:pt x="481" y="2192"/>
                  </a:lnTo>
                  <a:lnTo>
                    <a:pt x="482" y="2225"/>
                  </a:lnTo>
                  <a:lnTo>
                    <a:pt x="483" y="2258"/>
                  </a:lnTo>
                </a:path>
              </a:pathLst>
            </a:custGeom>
            <a:solidFill>
              <a:srgbClr val="54E349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08" name="Freeform 377"/>
            <xdr:cNvSpPr>
              <a:spLocks/>
            </xdr:cNvSpPr>
          </xdr:nvSpPr>
          <xdr:spPr bwMode="auto">
            <a:xfrm>
              <a:off x="193063" y="1944261"/>
              <a:ext cx="827134" cy="1018705"/>
            </a:xfrm>
            <a:custGeom>
              <a:avLst/>
              <a:gdLst>
                <a:gd name="T0" fmla="*/ 2147483647 w 1838"/>
                <a:gd name="T1" fmla="*/ 2147483647 h 2258"/>
                <a:gd name="T2" fmla="*/ 2147483647 w 1838"/>
                <a:gd name="T3" fmla="*/ 2147483647 h 2258"/>
                <a:gd name="T4" fmla="*/ 2147483647 w 1838"/>
                <a:gd name="T5" fmla="*/ 2147483647 h 2258"/>
                <a:gd name="T6" fmla="*/ 2147483647 w 1838"/>
                <a:gd name="T7" fmla="*/ 2147483647 h 2258"/>
                <a:gd name="T8" fmla="*/ 2147483647 w 1838"/>
                <a:gd name="T9" fmla="*/ 2147483647 h 2258"/>
                <a:gd name="T10" fmla="*/ 2147483647 w 1838"/>
                <a:gd name="T11" fmla="*/ 2147483647 h 2258"/>
                <a:gd name="T12" fmla="*/ 2147483647 w 1838"/>
                <a:gd name="T13" fmla="*/ 2147483647 h 2258"/>
                <a:gd name="T14" fmla="*/ 2147483647 w 1838"/>
                <a:gd name="T15" fmla="*/ 2147483647 h 2258"/>
                <a:gd name="T16" fmla="*/ 2147483647 w 1838"/>
                <a:gd name="T17" fmla="*/ 2147483647 h 2258"/>
                <a:gd name="T18" fmla="*/ 2147483647 w 1838"/>
                <a:gd name="T19" fmla="*/ 2147483647 h 2258"/>
                <a:gd name="T20" fmla="*/ 2147483647 w 1838"/>
                <a:gd name="T21" fmla="*/ 2147483647 h 2258"/>
                <a:gd name="T22" fmla="*/ 2147483647 w 1838"/>
                <a:gd name="T23" fmla="*/ 2147483647 h 2258"/>
                <a:gd name="T24" fmla="*/ 2147483647 w 1838"/>
                <a:gd name="T25" fmla="*/ 2147483647 h 2258"/>
                <a:gd name="T26" fmla="*/ 2147483647 w 1838"/>
                <a:gd name="T27" fmla="*/ 2147483647 h 2258"/>
                <a:gd name="T28" fmla="*/ 2147483647 w 1838"/>
                <a:gd name="T29" fmla="*/ 2147483647 h 2258"/>
                <a:gd name="T30" fmla="*/ 2147483647 w 1838"/>
                <a:gd name="T31" fmla="*/ 2147483647 h 2258"/>
                <a:gd name="T32" fmla="*/ 2147483647 w 1838"/>
                <a:gd name="T33" fmla="*/ 2147483647 h 2258"/>
                <a:gd name="T34" fmla="*/ 2147483647 w 1838"/>
                <a:gd name="T35" fmla="*/ 2147483647 h 2258"/>
                <a:gd name="T36" fmla="*/ 2147483647 w 1838"/>
                <a:gd name="T37" fmla="*/ 2147483647 h 2258"/>
                <a:gd name="T38" fmla="*/ 2147483647 w 1838"/>
                <a:gd name="T39" fmla="*/ 2147483647 h 2258"/>
                <a:gd name="T40" fmla="*/ 2147483647 w 1838"/>
                <a:gd name="T41" fmla="*/ 2147483647 h 2258"/>
                <a:gd name="T42" fmla="*/ 2147483647 w 1838"/>
                <a:gd name="T43" fmla="*/ 2147483647 h 2258"/>
                <a:gd name="T44" fmla="*/ 2147483647 w 1838"/>
                <a:gd name="T45" fmla="*/ 2147483647 h 2258"/>
                <a:gd name="T46" fmla="*/ 2147483647 w 1838"/>
                <a:gd name="T47" fmla="*/ 2147483647 h 2258"/>
                <a:gd name="T48" fmla="*/ 2147483647 w 1838"/>
                <a:gd name="T49" fmla="*/ 2147483647 h 2258"/>
                <a:gd name="T50" fmla="*/ 2147483647 w 1838"/>
                <a:gd name="T51" fmla="*/ 2147483647 h 2258"/>
                <a:gd name="T52" fmla="*/ 2147483647 w 1838"/>
                <a:gd name="T53" fmla="*/ 2147483647 h 2258"/>
                <a:gd name="T54" fmla="*/ 2147483647 w 1838"/>
                <a:gd name="T55" fmla="*/ 2147483647 h 2258"/>
                <a:gd name="T56" fmla="*/ 2147483647 w 1838"/>
                <a:gd name="T57" fmla="*/ 2147483647 h 2258"/>
                <a:gd name="T58" fmla="*/ 2147483647 w 1838"/>
                <a:gd name="T59" fmla="*/ 2147483647 h 2258"/>
                <a:gd name="T60" fmla="*/ 2147483647 w 1838"/>
                <a:gd name="T61" fmla="*/ 2147483647 h 2258"/>
                <a:gd name="T62" fmla="*/ 2147483647 w 1838"/>
                <a:gd name="T63" fmla="*/ 2147483647 h 2258"/>
                <a:gd name="T64" fmla="*/ 2147483647 w 1838"/>
                <a:gd name="T65" fmla="*/ 2147483647 h 2258"/>
                <a:gd name="T66" fmla="*/ 2147483647 w 1838"/>
                <a:gd name="T67" fmla="*/ 2147483647 h 2258"/>
                <a:gd name="T68" fmla="*/ 2147483647 w 1838"/>
                <a:gd name="T69" fmla="*/ 2147483647 h 2258"/>
                <a:gd name="T70" fmla="*/ 2147483647 w 1838"/>
                <a:gd name="T71" fmla="*/ 2147483647 h 2258"/>
                <a:gd name="T72" fmla="*/ 2147483647 w 1838"/>
                <a:gd name="T73" fmla="*/ 2147483647 h 2258"/>
                <a:gd name="T74" fmla="*/ 2147483647 w 1838"/>
                <a:gd name="T75" fmla="*/ 2147483647 h 2258"/>
                <a:gd name="T76" fmla="*/ 2147483647 w 1838"/>
                <a:gd name="T77" fmla="*/ 2147483647 h 2258"/>
                <a:gd name="T78" fmla="*/ 2147483647 w 1838"/>
                <a:gd name="T79" fmla="*/ 2147483647 h 2258"/>
                <a:gd name="T80" fmla="*/ 2147483647 w 1838"/>
                <a:gd name="T81" fmla="*/ 2147483647 h 2258"/>
                <a:gd name="T82" fmla="*/ 2147483647 w 1838"/>
                <a:gd name="T83" fmla="*/ 2147483647 h 2258"/>
                <a:gd name="T84" fmla="*/ 2147483647 w 1838"/>
                <a:gd name="T85" fmla="*/ 2147483647 h 2258"/>
                <a:gd name="T86" fmla="*/ 2147483647 w 1838"/>
                <a:gd name="T87" fmla="*/ 2147483647 h 2258"/>
                <a:gd name="T88" fmla="*/ 2147483647 w 1838"/>
                <a:gd name="T89" fmla="*/ 2147483647 h 2258"/>
                <a:gd name="T90" fmla="*/ 2147483647 w 1838"/>
                <a:gd name="T91" fmla="*/ 2147483647 h 2258"/>
                <a:gd name="T92" fmla="*/ 2147483647 w 1838"/>
                <a:gd name="T93" fmla="*/ 2147483647 h 2258"/>
                <a:gd name="T94" fmla="*/ 2147483647 w 1838"/>
                <a:gd name="T95" fmla="*/ 2147483647 h 2258"/>
                <a:gd name="T96" fmla="*/ 2147483647 w 1838"/>
                <a:gd name="T97" fmla="*/ 2147483647 h 2258"/>
                <a:gd name="T98" fmla="*/ 2147483647 w 1838"/>
                <a:gd name="T99" fmla="*/ 2147483647 h 2258"/>
                <a:gd name="T100" fmla="*/ 2147483647 w 1838"/>
                <a:gd name="T101" fmla="*/ 2147483647 h 2258"/>
                <a:gd name="T102" fmla="*/ 2147483647 w 1838"/>
                <a:gd name="T103" fmla="*/ 2147483647 h 2258"/>
                <a:gd name="T104" fmla="*/ 2147483647 w 1838"/>
                <a:gd name="T105" fmla="*/ 2147483647 h 2258"/>
                <a:gd name="T106" fmla="*/ 2147483647 w 1838"/>
                <a:gd name="T107" fmla="*/ 2147483647 h 2258"/>
                <a:gd name="T108" fmla="*/ 2147483647 w 1838"/>
                <a:gd name="T109" fmla="*/ 2147483647 h 2258"/>
                <a:gd name="T110" fmla="*/ 2147483647 w 1838"/>
                <a:gd name="T111" fmla="*/ 2147483647 h 2258"/>
                <a:gd name="T112" fmla="*/ 2147483647 w 1838"/>
                <a:gd name="T113" fmla="*/ 2147483647 h 2258"/>
                <a:gd name="T114" fmla="*/ 2147483647 w 1838"/>
                <a:gd name="T115" fmla="*/ 2147483647 h 2258"/>
                <a:gd name="T116" fmla="*/ 2147483647 w 1838"/>
                <a:gd name="T117" fmla="*/ 2147483647 h 2258"/>
                <a:gd name="T118" fmla="*/ 2147483647 w 1838"/>
                <a:gd name="T119" fmla="*/ 2147483647 h 225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1838"/>
                <a:gd name="T181" fmla="*/ 0 h 2258"/>
                <a:gd name="T182" fmla="*/ 1838 w 1838"/>
                <a:gd name="T183" fmla="*/ 2258 h 225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1838" h="2258">
                  <a:moveTo>
                    <a:pt x="1838" y="773"/>
                  </a:moveTo>
                  <a:lnTo>
                    <a:pt x="1745" y="708"/>
                  </a:lnTo>
                  <a:lnTo>
                    <a:pt x="1653" y="644"/>
                  </a:lnTo>
                  <a:lnTo>
                    <a:pt x="1560" y="579"/>
                  </a:lnTo>
                  <a:lnTo>
                    <a:pt x="1467" y="515"/>
                  </a:lnTo>
                  <a:lnTo>
                    <a:pt x="1374" y="451"/>
                  </a:lnTo>
                  <a:lnTo>
                    <a:pt x="1281" y="386"/>
                  </a:lnTo>
                  <a:lnTo>
                    <a:pt x="1189" y="322"/>
                  </a:lnTo>
                  <a:lnTo>
                    <a:pt x="1096" y="258"/>
                  </a:lnTo>
                  <a:lnTo>
                    <a:pt x="1003" y="193"/>
                  </a:lnTo>
                  <a:lnTo>
                    <a:pt x="910" y="129"/>
                  </a:lnTo>
                  <a:lnTo>
                    <a:pt x="817" y="64"/>
                  </a:lnTo>
                  <a:lnTo>
                    <a:pt x="725" y="0"/>
                  </a:lnTo>
                  <a:lnTo>
                    <a:pt x="697" y="41"/>
                  </a:lnTo>
                  <a:lnTo>
                    <a:pt x="669" y="82"/>
                  </a:lnTo>
                  <a:lnTo>
                    <a:pt x="642" y="124"/>
                  </a:lnTo>
                  <a:lnTo>
                    <a:pt x="616" y="165"/>
                  </a:lnTo>
                  <a:lnTo>
                    <a:pt x="590" y="208"/>
                  </a:lnTo>
                  <a:lnTo>
                    <a:pt x="564" y="250"/>
                  </a:lnTo>
                  <a:lnTo>
                    <a:pt x="540" y="293"/>
                  </a:lnTo>
                  <a:lnTo>
                    <a:pt x="515" y="336"/>
                  </a:lnTo>
                  <a:lnTo>
                    <a:pt x="491" y="379"/>
                  </a:lnTo>
                  <a:lnTo>
                    <a:pt x="468" y="423"/>
                  </a:lnTo>
                  <a:lnTo>
                    <a:pt x="445" y="467"/>
                  </a:lnTo>
                  <a:lnTo>
                    <a:pt x="423" y="511"/>
                  </a:lnTo>
                  <a:lnTo>
                    <a:pt x="401" y="556"/>
                  </a:lnTo>
                  <a:lnTo>
                    <a:pt x="380" y="601"/>
                  </a:lnTo>
                  <a:lnTo>
                    <a:pt x="359" y="646"/>
                  </a:lnTo>
                  <a:lnTo>
                    <a:pt x="339" y="691"/>
                  </a:lnTo>
                  <a:lnTo>
                    <a:pt x="320" y="736"/>
                  </a:lnTo>
                  <a:lnTo>
                    <a:pt x="301" y="782"/>
                  </a:lnTo>
                  <a:lnTo>
                    <a:pt x="282" y="828"/>
                  </a:lnTo>
                  <a:lnTo>
                    <a:pt x="264" y="874"/>
                  </a:lnTo>
                  <a:lnTo>
                    <a:pt x="247" y="921"/>
                  </a:lnTo>
                  <a:lnTo>
                    <a:pt x="230" y="967"/>
                  </a:lnTo>
                  <a:lnTo>
                    <a:pt x="214" y="1014"/>
                  </a:lnTo>
                  <a:lnTo>
                    <a:pt x="199" y="1061"/>
                  </a:lnTo>
                  <a:lnTo>
                    <a:pt x="183" y="1108"/>
                  </a:lnTo>
                  <a:lnTo>
                    <a:pt x="169" y="1156"/>
                  </a:lnTo>
                  <a:lnTo>
                    <a:pt x="155" y="1203"/>
                  </a:lnTo>
                  <a:lnTo>
                    <a:pt x="142" y="1251"/>
                  </a:lnTo>
                  <a:lnTo>
                    <a:pt x="129" y="1299"/>
                  </a:lnTo>
                  <a:lnTo>
                    <a:pt x="117" y="1347"/>
                  </a:lnTo>
                  <a:lnTo>
                    <a:pt x="106" y="1395"/>
                  </a:lnTo>
                  <a:lnTo>
                    <a:pt x="95" y="1443"/>
                  </a:lnTo>
                  <a:lnTo>
                    <a:pt x="84" y="1492"/>
                  </a:lnTo>
                  <a:lnTo>
                    <a:pt x="75" y="1540"/>
                  </a:lnTo>
                  <a:lnTo>
                    <a:pt x="65" y="1589"/>
                  </a:lnTo>
                  <a:lnTo>
                    <a:pt x="57" y="1638"/>
                  </a:lnTo>
                  <a:lnTo>
                    <a:pt x="49" y="1687"/>
                  </a:lnTo>
                  <a:lnTo>
                    <a:pt x="41" y="1736"/>
                  </a:lnTo>
                  <a:lnTo>
                    <a:pt x="35" y="1785"/>
                  </a:lnTo>
                  <a:lnTo>
                    <a:pt x="28" y="1834"/>
                  </a:lnTo>
                  <a:lnTo>
                    <a:pt x="23" y="1883"/>
                  </a:lnTo>
                  <a:lnTo>
                    <a:pt x="18" y="1932"/>
                  </a:lnTo>
                  <a:lnTo>
                    <a:pt x="13" y="1982"/>
                  </a:lnTo>
                  <a:lnTo>
                    <a:pt x="10" y="2031"/>
                  </a:lnTo>
                  <a:lnTo>
                    <a:pt x="6" y="2080"/>
                  </a:lnTo>
                  <a:lnTo>
                    <a:pt x="4" y="2130"/>
                  </a:lnTo>
                  <a:lnTo>
                    <a:pt x="2" y="2179"/>
                  </a:lnTo>
                  <a:lnTo>
                    <a:pt x="0" y="2229"/>
                  </a:lnTo>
                  <a:lnTo>
                    <a:pt x="113" y="2231"/>
                  </a:lnTo>
                  <a:lnTo>
                    <a:pt x="226" y="2234"/>
                  </a:lnTo>
                  <a:lnTo>
                    <a:pt x="339" y="2236"/>
                  </a:lnTo>
                  <a:lnTo>
                    <a:pt x="452" y="2239"/>
                  </a:lnTo>
                  <a:lnTo>
                    <a:pt x="565" y="2241"/>
                  </a:lnTo>
                  <a:lnTo>
                    <a:pt x="678" y="2243"/>
                  </a:lnTo>
                  <a:lnTo>
                    <a:pt x="791" y="2246"/>
                  </a:lnTo>
                  <a:lnTo>
                    <a:pt x="904" y="2248"/>
                  </a:lnTo>
                  <a:lnTo>
                    <a:pt x="1017" y="2251"/>
                  </a:lnTo>
                  <a:lnTo>
                    <a:pt x="1130" y="2253"/>
                  </a:lnTo>
                  <a:lnTo>
                    <a:pt x="1242" y="2256"/>
                  </a:lnTo>
                  <a:lnTo>
                    <a:pt x="1355" y="2258"/>
                  </a:lnTo>
                  <a:lnTo>
                    <a:pt x="1356" y="2225"/>
                  </a:lnTo>
                  <a:lnTo>
                    <a:pt x="1358" y="2192"/>
                  </a:lnTo>
                  <a:lnTo>
                    <a:pt x="1359" y="2159"/>
                  </a:lnTo>
                  <a:lnTo>
                    <a:pt x="1361" y="2126"/>
                  </a:lnTo>
                  <a:lnTo>
                    <a:pt x="1364" y="2094"/>
                  </a:lnTo>
                  <a:lnTo>
                    <a:pt x="1367" y="2061"/>
                  </a:lnTo>
                  <a:lnTo>
                    <a:pt x="1370" y="2028"/>
                  </a:lnTo>
                  <a:lnTo>
                    <a:pt x="1374" y="1995"/>
                  </a:lnTo>
                  <a:lnTo>
                    <a:pt x="1378" y="1962"/>
                  </a:lnTo>
                  <a:lnTo>
                    <a:pt x="1383" y="1930"/>
                  </a:lnTo>
                  <a:lnTo>
                    <a:pt x="1388" y="1897"/>
                  </a:lnTo>
                  <a:lnTo>
                    <a:pt x="1393" y="1864"/>
                  </a:lnTo>
                  <a:lnTo>
                    <a:pt x="1399" y="1832"/>
                  </a:lnTo>
                  <a:lnTo>
                    <a:pt x="1405" y="1799"/>
                  </a:lnTo>
                  <a:lnTo>
                    <a:pt x="1411" y="1767"/>
                  </a:lnTo>
                  <a:lnTo>
                    <a:pt x="1418" y="1735"/>
                  </a:lnTo>
                  <a:lnTo>
                    <a:pt x="1425" y="1702"/>
                  </a:lnTo>
                  <a:lnTo>
                    <a:pt x="1433" y="1670"/>
                  </a:lnTo>
                  <a:lnTo>
                    <a:pt x="1441" y="1638"/>
                  </a:lnTo>
                  <a:lnTo>
                    <a:pt x="1450" y="1606"/>
                  </a:lnTo>
                  <a:lnTo>
                    <a:pt x="1459" y="1575"/>
                  </a:lnTo>
                  <a:lnTo>
                    <a:pt x="1468" y="1543"/>
                  </a:lnTo>
                  <a:lnTo>
                    <a:pt x="1477" y="1511"/>
                  </a:lnTo>
                  <a:lnTo>
                    <a:pt x="1487" y="1480"/>
                  </a:lnTo>
                  <a:lnTo>
                    <a:pt x="1498" y="1449"/>
                  </a:lnTo>
                  <a:lnTo>
                    <a:pt x="1509" y="1417"/>
                  </a:lnTo>
                  <a:lnTo>
                    <a:pt x="1520" y="1386"/>
                  </a:lnTo>
                  <a:lnTo>
                    <a:pt x="1531" y="1355"/>
                  </a:lnTo>
                  <a:lnTo>
                    <a:pt x="1543" y="1325"/>
                  </a:lnTo>
                  <a:lnTo>
                    <a:pt x="1555" y="1294"/>
                  </a:lnTo>
                  <a:lnTo>
                    <a:pt x="1568" y="1263"/>
                  </a:lnTo>
                  <a:lnTo>
                    <a:pt x="1581" y="1233"/>
                  </a:lnTo>
                  <a:lnTo>
                    <a:pt x="1595" y="1203"/>
                  </a:lnTo>
                  <a:lnTo>
                    <a:pt x="1608" y="1173"/>
                  </a:lnTo>
                  <a:lnTo>
                    <a:pt x="1622" y="1143"/>
                  </a:lnTo>
                  <a:lnTo>
                    <a:pt x="1637" y="1113"/>
                  </a:lnTo>
                  <a:lnTo>
                    <a:pt x="1652" y="1084"/>
                  </a:lnTo>
                  <a:lnTo>
                    <a:pt x="1667" y="1055"/>
                  </a:lnTo>
                  <a:lnTo>
                    <a:pt x="1683" y="1025"/>
                  </a:lnTo>
                  <a:lnTo>
                    <a:pt x="1698" y="996"/>
                  </a:lnTo>
                  <a:lnTo>
                    <a:pt x="1715" y="968"/>
                  </a:lnTo>
                  <a:lnTo>
                    <a:pt x="1731" y="939"/>
                  </a:lnTo>
                  <a:lnTo>
                    <a:pt x="1748" y="911"/>
                  </a:lnTo>
                  <a:lnTo>
                    <a:pt x="1766" y="883"/>
                  </a:lnTo>
                  <a:lnTo>
                    <a:pt x="1783" y="855"/>
                  </a:lnTo>
                  <a:lnTo>
                    <a:pt x="1801" y="827"/>
                  </a:lnTo>
                  <a:lnTo>
                    <a:pt x="1820" y="800"/>
                  </a:lnTo>
                  <a:lnTo>
                    <a:pt x="1838" y="773"/>
                  </a:lnTo>
                </a:path>
              </a:pathLst>
            </a:custGeom>
            <a:solidFill>
              <a:srgbClr val="FF3333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09" name="Freeform 383"/>
            <xdr:cNvSpPr>
              <a:spLocks/>
            </xdr:cNvSpPr>
          </xdr:nvSpPr>
          <xdr:spPr bwMode="auto">
            <a:xfrm>
              <a:off x="565940" y="1258057"/>
              <a:ext cx="1054698" cy="991636"/>
            </a:xfrm>
            <a:custGeom>
              <a:avLst/>
              <a:gdLst>
                <a:gd name="T0" fmla="*/ 2147483647 w 2343"/>
                <a:gd name="T1" fmla="*/ 2147483647 h 2198"/>
                <a:gd name="T2" fmla="*/ 2147483647 w 2343"/>
                <a:gd name="T3" fmla="*/ 2147483647 h 2198"/>
                <a:gd name="T4" fmla="*/ 2147483647 w 2343"/>
                <a:gd name="T5" fmla="*/ 2147483647 h 2198"/>
                <a:gd name="T6" fmla="*/ 2147483647 w 2343"/>
                <a:gd name="T7" fmla="*/ 2147483647 h 2198"/>
                <a:gd name="T8" fmla="*/ 2147483647 w 2343"/>
                <a:gd name="T9" fmla="*/ 2147483647 h 2198"/>
                <a:gd name="T10" fmla="*/ 2147483647 w 2343"/>
                <a:gd name="T11" fmla="*/ 2147483647 h 2198"/>
                <a:gd name="T12" fmla="*/ 2147483647 w 2343"/>
                <a:gd name="T13" fmla="*/ 2147483647 h 2198"/>
                <a:gd name="T14" fmla="*/ 2147483647 w 2343"/>
                <a:gd name="T15" fmla="*/ 2147483647 h 2198"/>
                <a:gd name="T16" fmla="*/ 2147483647 w 2343"/>
                <a:gd name="T17" fmla="*/ 2147483647 h 2198"/>
                <a:gd name="T18" fmla="*/ 2147483647 w 2343"/>
                <a:gd name="T19" fmla="*/ 2147483647 h 2198"/>
                <a:gd name="T20" fmla="*/ 2147483647 w 2343"/>
                <a:gd name="T21" fmla="*/ 2147483647 h 2198"/>
                <a:gd name="T22" fmla="*/ 2147483647 w 2343"/>
                <a:gd name="T23" fmla="*/ 2147483647 h 2198"/>
                <a:gd name="T24" fmla="*/ 2147483647 w 2343"/>
                <a:gd name="T25" fmla="*/ 2147483647 h 2198"/>
                <a:gd name="T26" fmla="*/ 2147483647 w 2343"/>
                <a:gd name="T27" fmla="*/ 2147483647 h 2198"/>
                <a:gd name="T28" fmla="*/ 2147483647 w 2343"/>
                <a:gd name="T29" fmla="*/ 2147483647 h 2198"/>
                <a:gd name="T30" fmla="*/ 2147483647 w 2343"/>
                <a:gd name="T31" fmla="*/ 2147483647 h 2198"/>
                <a:gd name="T32" fmla="*/ 2147483647 w 2343"/>
                <a:gd name="T33" fmla="*/ 2147483647 h 2198"/>
                <a:gd name="T34" fmla="*/ 2147483647 w 2343"/>
                <a:gd name="T35" fmla="*/ 2147483647 h 2198"/>
                <a:gd name="T36" fmla="*/ 2147483647 w 2343"/>
                <a:gd name="T37" fmla="*/ 2147483647 h 2198"/>
                <a:gd name="T38" fmla="*/ 2147483647 w 2343"/>
                <a:gd name="T39" fmla="*/ 2147483647 h 2198"/>
                <a:gd name="T40" fmla="*/ 2147483647 w 2343"/>
                <a:gd name="T41" fmla="*/ 2147483647 h 2198"/>
                <a:gd name="T42" fmla="*/ 2147483647 w 2343"/>
                <a:gd name="T43" fmla="*/ 2147483647 h 2198"/>
                <a:gd name="T44" fmla="*/ 2147483647 w 2343"/>
                <a:gd name="T45" fmla="*/ 2147483647 h 2198"/>
                <a:gd name="T46" fmla="*/ 2147483647 w 2343"/>
                <a:gd name="T47" fmla="*/ 2147483647 h 2198"/>
                <a:gd name="T48" fmla="*/ 2147483647 w 2343"/>
                <a:gd name="T49" fmla="*/ 2147483647 h 2198"/>
                <a:gd name="T50" fmla="*/ 2147483647 w 2343"/>
                <a:gd name="T51" fmla="*/ 2147483647 h 2198"/>
                <a:gd name="T52" fmla="*/ 2147483647 w 2343"/>
                <a:gd name="T53" fmla="*/ 2147483647 h 2198"/>
                <a:gd name="T54" fmla="*/ 2147483647 w 2343"/>
                <a:gd name="T55" fmla="*/ 2147483647 h 2198"/>
                <a:gd name="T56" fmla="*/ 2147483647 w 2343"/>
                <a:gd name="T57" fmla="*/ 2147483647 h 2198"/>
                <a:gd name="T58" fmla="*/ 2147483647 w 2343"/>
                <a:gd name="T59" fmla="*/ 2147483647 h 2198"/>
                <a:gd name="T60" fmla="*/ 2147483647 w 2343"/>
                <a:gd name="T61" fmla="*/ 2147483647 h 2198"/>
                <a:gd name="T62" fmla="*/ 2147483647 w 2343"/>
                <a:gd name="T63" fmla="*/ 2147483647 h 2198"/>
                <a:gd name="T64" fmla="*/ 2147483647 w 2343"/>
                <a:gd name="T65" fmla="*/ 2147483647 h 2198"/>
                <a:gd name="T66" fmla="*/ 2147483647 w 2343"/>
                <a:gd name="T67" fmla="*/ 2147483647 h 2198"/>
                <a:gd name="T68" fmla="*/ 2147483647 w 2343"/>
                <a:gd name="T69" fmla="*/ 2147483647 h 2198"/>
                <a:gd name="T70" fmla="*/ 2147483647 w 2343"/>
                <a:gd name="T71" fmla="*/ 2147483647 h 2198"/>
                <a:gd name="T72" fmla="*/ 2147483647 w 2343"/>
                <a:gd name="T73" fmla="*/ 2147483647 h 2198"/>
                <a:gd name="T74" fmla="*/ 2147483647 w 2343"/>
                <a:gd name="T75" fmla="*/ 2147483647 h 2198"/>
                <a:gd name="T76" fmla="*/ 2147483647 w 2343"/>
                <a:gd name="T77" fmla="*/ 2147483647 h 2198"/>
                <a:gd name="T78" fmla="*/ 2147483647 w 2343"/>
                <a:gd name="T79" fmla="*/ 2147483647 h 2198"/>
                <a:gd name="T80" fmla="*/ 2147483647 w 2343"/>
                <a:gd name="T81" fmla="*/ 2147483647 h 2198"/>
                <a:gd name="T82" fmla="*/ 2147483647 w 2343"/>
                <a:gd name="T83" fmla="*/ 2147483647 h 2198"/>
                <a:gd name="T84" fmla="*/ 2147483647 w 2343"/>
                <a:gd name="T85" fmla="*/ 2147483647 h 2198"/>
                <a:gd name="T86" fmla="*/ 2147483647 w 2343"/>
                <a:gd name="T87" fmla="*/ 2147483647 h 2198"/>
                <a:gd name="T88" fmla="*/ 2147483647 w 2343"/>
                <a:gd name="T89" fmla="*/ 2147483647 h 2198"/>
                <a:gd name="T90" fmla="*/ 2147483647 w 2343"/>
                <a:gd name="T91" fmla="*/ 2147483647 h 2198"/>
                <a:gd name="T92" fmla="*/ 2147483647 w 2343"/>
                <a:gd name="T93" fmla="*/ 2147483647 h 2198"/>
                <a:gd name="T94" fmla="*/ 2147483647 w 2343"/>
                <a:gd name="T95" fmla="*/ 2147483647 h 2198"/>
                <a:gd name="T96" fmla="*/ 2147483647 w 2343"/>
                <a:gd name="T97" fmla="*/ 2147483647 h 2198"/>
                <a:gd name="T98" fmla="*/ 2147483647 w 2343"/>
                <a:gd name="T99" fmla="*/ 2147483647 h 2198"/>
                <a:gd name="T100" fmla="*/ 2147483647 w 2343"/>
                <a:gd name="T101" fmla="*/ 2147483647 h 2198"/>
                <a:gd name="T102" fmla="*/ 2147483647 w 2343"/>
                <a:gd name="T103" fmla="*/ 2147483647 h 2198"/>
                <a:gd name="T104" fmla="*/ 2147483647 w 2343"/>
                <a:gd name="T105" fmla="*/ 2147483647 h 2198"/>
                <a:gd name="T106" fmla="*/ 2147483647 w 2343"/>
                <a:gd name="T107" fmla="*/ 2147483647 h 2198"/>
                <a:gd name="T108" fmla="*/ 2147483647 w 2343"/>
                <a:gd name="T109" fmla="*/ 2147483647 h 2198"/>
                <a:gd name="T110" fmla="*/ 2147483647 w 2343"/>
                <a:gd name="T111" fmla="*/ 2147483647 h 2198"/>
                <a:gd name="T112" fmla="*/ 2147483647 w 2343"/>
                <a:gd name="T113" fmla="*/ 2147483647 h 2198"/>
                <a:gd name="T114" fmla="*/ 2147483647 w 2343"/>
                <a:gd name="T115" fmla="*/ 2147483647 h 2198"/>
                <a:gd name="T116" fmla="*/ 2147483647 w 2343"/>
                <a:gd name="T117" fmla="*/ 2147483647 h 2198"/>
                <a:gd name="T118" fmla="*/ 2147483647 w 2343"/>
                <a:gd name="T119" fmla="*/ 2147483647 h 219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3"/>
                <a:gd name="T181" fmla="*/ 0 h 2198"/>
                <a:gd name="T182" fmla="*/ 2343 w 2343"/>
                <a:gd name="T183" fmla="*/ 2198 h 219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3" h="2198">
                  <a:moveTo>
                    <a:pt x="2343" y="1280"/>
                  </a:moveTo>
                  <a:lnTo>
                    <a:pt x="2305" y="1173"/>
                  </a:lnTo>
                  <a:lnTo>
                    <a:pt x="2268" y="1066"/>
                  </a:lnTo>
                  <a:lnTo>
                    <a:pt x="2231" y="960"/>
                  </a:lnTo>
                  <a:lnTo>
                    <a:pt x="2194" y="853"/>
                  </a:lnTo>
                  <a:lnTo>
                    <a:pt x="2156" y="747"/>
                  </a:lnTo>
                  <a:lnTo>
                    <a:pt x="2119" y="640"/>
                  </a:lnTo>
                  <a:lnTo>
                    <a:pt x="2082" y="533"/>
                  </a:lnTo>
                  <a:lnTo>
                    <a:pt x="2045" y="427"/>
                  </a:lnTo>
                  <a:lnTo>
                    <a:pt x="2007" y="320"/>
                  </a:lnTo>
                  <a:lnTo>
                    <a:pt x="1970" y="213"/>
                  </a:lnTo>
                  <a:lnTo>
                    <a:pt x="1933" y="107"/>
                  </a:lnTo>
                  <a:lnTo>
                    <a:pt x="1896" y="0"/>
                  </a:lnTo>
                  <a:lnTo>
                    <a:pt x="1849" y="17"/>
                  </a:lnTo>
                  <a:lnTo>
                    <a:pt x="1803" y="34"/>
                  </a:lnTo>
                  <a:lnTo>
                    <a:pt x="1757" y="52"/>
                  </a:lnTo>
                  <a:lnTo>
                    <a:pt x="1711" y="70"/>
                  </a:lnTo>
                  <a:lnTo>
                    <a:pt x="1665" y="89"/>
                  </a:lnTo>
                  <a:lnTo>
                    <a:pt x="1619" y="108"/>
                  </a:lnTo>
                  <a:lnTo>
                    <a:pt x="1574" y="128"/>
                  </a:lnTo>
                  <a:lnTo>
                    <a:pt x="1529" y="149"/>
                  </a:lnTo>
                  <a:lnTo>
                    <a:pt x="1484" y="170"/>
                  </a:lnTo>
                  <a:lnTo>
                    <a:pt x="1439" y="192"/>
                  </a:lnTo>
                  <a:lnTo>
                    <a:pt x="1395" y="214"/>
                  </a:lnTo>
                  <a:lnTo>
                    <a:pt x="1351" y="236"/>
                  </a:lnTo>
                  <a:lnTo>
                    <a:pt x="1307" y="260"/>
                  </a:lnTo>
                  <a:lnTo>
                    <a:pt x="1264" y="283"/>
                  </a:lnTo>
                  <a:lnTo>
                    <a:pt x="1221" y="308"/>
                  </a:lnTo>
                  <a:lnTo>
                    <a:pt x="1178" y="333"/>
                  </a:lnTo>
                  <a:lnTo>
                    <a:pt x="1135" y="358"/>
                  </a:lnTo>
                  <a:lnTo>
                    <a:pt x="1093" y="384"/>
                  </a:lnTo>
                  <a:lnTo>
                    <a:pt x="1051" y="410"/>
                  </a:lnTo>
                  <a:lnTo>
                    <a:pt x="1009" y="437"/>
                  </a:lnTo>
                  <a:lnTo>
                    <a:pt x="968" y="464"/>
                  </a:lnTo>
                  <a:lnTo>
                    <a:pt x="927" y="492"/>
                  </a:lnTo>
                  <a:lnTo>
                    <a:pt x="887" y="520"/>
                  </a:lnTo>
                  <a:lnTo>
                    <a:pt x="846" y="549"/>
                  </a:lnTo>
                  <a:lnTo>
                    <a:pt x="807" y="579"/>
                  </a:lnTo>
                  <a:lnTo>
                    <a:pt x="767" y="609"/>
                  </a:lnTo>
                  <a:lnTo>
                    <a:pt x="728" y="639"/>
                  </a:lnTo>
                  <a:lnTo>
                    <a:pt x="689" y="670"/>
                  </a:lnTo>
                  <a:lnTo>
                    <a:pt x="651" y="701"/>
                  </a:lnTo>
                  <a:lnTo>
                    <a:pt x="613" y="733"/>
                  </a:lnTo>
                  <a:lnTo>
                    <a:pt x="575" y="765"/>
                  </a:lnTo>
                  <a:lnTo>
                    <a:pt x="538" y="797"/>
                  </a:lnTo>
                  <a:lnTo>
                    <a:pt x="501" y="831"/>
                  </a:lnTo>
                  <a:lnTo>
                    <a:pt x="465" y="864"/>
                  </a:lnTo>
                  <a:lnTo>
                    <a:pt x="428" y="898"/>
                  </a:lnTo>
                  <a:lnTo>
                    <a:pt x="393" y="933"/>
                  </a:lnTo>
                  <a:lnTo>
                    <a:pt x="358" y="967"/>
                  </a:lnTo>
                  <a:lnTo>
                    <a:pt x="323" y="1003"/>
                  </a:lnTo>
                  <a:lnTo>
                    <a:pt x="289" y="1038"/>
                  </a:lnTo>
                  <a:lnTo>
                    <a:pt x="255" y="1075"/>
                  </a:lnTo>
                  <a:lnTo>
                    <a:pt x="221" y="1111"/>
                  </a:lnTo>
                  <a:lnTo>
                    <a:pt x="188" y="1148"/>
                  </a:lnTo>
                  <a:lnTo>
                    <a:pt x="156" y="1185"/>
                  </a:lnTo>
                  <a:lnTo>
                    <a:pt x="124" y="1223"/>
                  </a:lnTo>
                  <a:lnTo>
                    <a:pt x="92" y="1261"/>
                  </a:lnTo>
                  <a:lnTo>
                    <a:pt x="61" y="1300"/>
                  </a:lnTo>
                  <a:lnTo>
                    <a:pt x="30" y="1338"/>
                  </a:lnTo>
                  <a:lnTo>
                    <a:pt x="0" y="1378"/>
                  </a:lnTo>
                  <a:lnTo>
                    <a:pt x="90" y="1446"/>
                  </a:lnTo>
                  <a:lnTo>
                    <a:pt x="180" y="1514"/>
                  </a:lnTo>
                  <a:lnTo>
                    <a:pt x="270" y="1583"/>
                  </a:lnTo>
                  <a:lnTo>
                    <a:pt x="359" y="1651"/>
                  </a:lnTo>
                  <a:lnTo>
                    <a:pt x="449" y="1719"/>
                  </a:lnTo>
                  <a:lnTo>
                    <a:pt x="539" y="1788"/>
                  </a:lnTo>
                  <a:lnTo>
                    <a:pt x="629" y="1856"/>
                  </a:lnTo>
                  <a:lnTo>
                    <a:pt x="719" y="1924"/>
                  </a:lnTo>
                  <a:lnTo>
                    <a:pt x="809" y="1993"/>
                  </a:lnTo>
                  <a:lnTo>
                    <a:pt x="899" y="2061"/>
                  </a:lnTo>
                  <a:lnTo>
                    <a:pt x="989" y="2130"/>
                  </a:lnTo>
                  <a:lnTo>
                    <a:pt x="1079" y="2198"/>
                  </a:lnTo>
                  <a:lnTo>
                    <a:pt x="1099" y="2172"/>
                  </a:lnTo>
                  <a:lnTo>
                    <a:pt x="1119" y="2146"/>
                  </a:lnTo>
                  <a:lnTo>
                    <a:pt x="1140" y="2120"/>
                  </a:lnTo>
                  <a:lnTo>
                    <a:pt x="1161" y="2095"/>
                  </a:lnTo>
                  <a:lnTo>
                    <a:pt x="1182" y="2070"/>
                  </a:lnTo>
                  <a:lnTo>
                    <a:pt x="1204" y="2045"/>
                  </a:lnTo>
                  <a:lnTo>
                    <a:pt x="1226" y="2020"/>
                  </a:lnTo>
                  <a:lnTo>
                    <a:pt x="1248" y="1996"/>
                  </a:lnTo>
                  <a:lnTo>
                    <a:pt x="1271" y="1972"/>
                  </a:lnTo>
                  <a:lnTo>
                    <a:pt x="1294" y="1948"/>
                  </a:lnTo>
                  <a:lnTo>
                    <a:pt x="1317" y="1924"/>
                  </a:lnTo>
                  <a:lnTo>
                    <a:pt x="1341" y="1901"/>
                  </a:lnTo>
                  <a:lnTo>
                    <a:pt x="1364" y="1878"/>
                  </a:lnTo>
                  <a:lnTo>
                    <a:pt x="1388" y="1856"/>
                  </a:lnTo>
                  <a:lnTo>
                    <a:pt x="1413" y="1833"/>
                  </a:lnTo>
                  <a:lnTo>
                    <a:pt x="1437" y="1811"/>
                  </a:lnTo>
                  <a:lnTo>
                    <a:pt x="1462" y="1789"/>
                  </a:lnTo>
                  <a:lnTo>
                    <a:pt x="1487" y="1768"/>
                  </a:lnTo>
                  <a:lnTo>
                    <a:pt x="1513" y="1747"/>
                  </a:lnTo>
                  <a:lnTo>
                    <a:pt x="1538" y="1726"/>
                  </a:lnTo>
                  <a:lnTo>
                    <a:pt x="1564" y="1705"/>
                  </a:lnTo>
                  <a:lnTo>
                    <a:pt x="1590" y="1685"/>
                  </a:lnTo>
                  <a:lnTo>
                    <a:pt x="1616" y="1665"/>
                  </a:lnTo>
                  <a:lnTo>
                    <a:pt x="1643" y="1646"/>
                  </a:lnTo>
                  <a:lnTo>
                    <a:pt x="1670" y="1626"/>
                  </a:lnTo>
                  <a:lnTo>
                    <a:pt x="1697" y="1608"/>
                  </a:lnTo>
                  <a:lnTo>
                    <a:pt x="1724" y="1589"/>
                  </a:lnTo>
                  <a:lnTo>
                    <a:pt x="1752" y="1571"/>
                  </a:lnTo>
                  <a:lnTo>
                    <a:pt x="1779" y="1553"/>
                  </a:lnTo>
                  <a:lnTo>
                    <a:pt x="1807" y="1535"/>
                  </a:lnTo>
                  <a:lnTo>
                    <a:pt x="1836" y="1518"/>
                  </a:lnTo>
                  <a:lnTo>
                    <a:pt x="1864" y="1501"/>
                  </a:lnTo>
                  <a:lnTo>
                    <a:pt x="1892" y="1485"/>
                  </a:lnTo>
                  <a:lnTo>
                    <a:pt x="1921" y="1468"/>
                  </a:lnTo>
                  <a:lnTo>
                    <a:pt x="1950" y="1453"/>
                  </a:lnTo>
                  <a:lnTo>
                    <a:pt x="1979" y="1437"/>
                  </a:lnTo>
                  <a:lnTo>
                    <a:pt x="2009" y="1422"/>
                  </a:lnTo>
                  <a:lnTo>
                    <a:pt x="2038" y="1407"/>
                  </a:lnTo>
                  <a:lnTo>
                    <a:pt x="2068" y="1393"/>
                  </a:lnTo>
                  <a:lnTo>
                    <a:pt x="2098" y="1379"/>
                  </a:lnTo>
                  <a:lnTo>
                    <a:pt x="2128" y="1365"/>
                  </a:lnTo>
                  <a:lnTo>
                    <a:pt x="2158" y="1352"/>
                  </a:lnTo>
                  <a:lnTo>
                    <a:pt x="2189" y="1339"/>
                  </a:lnTo>
                  <a:lnTo>
                    <a:pt x="2219" y="1326"/>
                  </a:lnTo>
                  <a:lnTo>
                    <a:pt x="2250" y="1314"/>
                  </a:lnTo>
                  <a:lnTo>
                    <a:pt x="2281" y="1302"/>
                  </a:lnTo>
                  <a:lnTo>
                    <a:pt x="2311" y="1291"/>
                  </a:lnTo>
                  <a:lnTo>
                    <a:pt x="2343" y="1280"/>
                  </a:lnTo>
                </a:path>
              </a:pathLst>
            </a:custGeom>
            <a:solidFill>
              <a:srgbClr val="FFC229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</xdr:grpSp>
      <xdr:graphicFrame macro="">
        <xdr:nvGraphicFramePr>
          <xdr:cNvPr id="93" name="Chart 2"/>
          <xdr:cNvGraphicFramePr>
            <a:graphicFrameLocks/>
          </xdr:cNvGraphicFramePr>
        </xdr:nvGraphicFramePr>
        <xdr:xfrm>
          <a:off x="252639" y="3220575"/>
          <a:ext cx="4064454" cy="272009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sp macro="" textlink="'Dashboard Conf Page'!N25">
        <xdr:nvSpPr>
          <xdr:cNvPr id="94" name="TextBox 336"/>
          <xdr:cNvSpPr txBox="1"/>
        </xdr:nvSpPr>
        <xdr:spPr>
          <a:xfrm>
            <a:off x="498280" y="6022551"/>
            <a:ext cx="3586939" cy="4283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77A58B77-535B-4626-AD21-ECB53B3E9757}" type="TxLink">
              <a:rPr lang="en-US" sz="1200" b="1" i="0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pPr algn="ctr"/>
              <a:t>x 1,000,000 Widgets / Day</a:t>
            </a:fld>
            <a:endParaRPr lang="en-US" sz="1200" b="1">
              <a:latin typeface="Arial" pitchFamily="34" charset="0"/>
              <a:cs typeface="Arial" pitchFamily="34" charset="0"/>
            </a:endParaRPr>
          </a:p>
        </xdr:txBody>
      </xdr:sp>
      <xdr:sp macro="" textlink="'Dashboard Conf Page'!N23">
        <xdr:nvSpPr>
          <xdr:cNvPr id="95" name="TextBox 337"/>
          <xdr:cNvSpPr txBox="1"/>
        </xdr:nvSpPr>
        <xdr:spPr>
          <a:xfrm>
            <a:off x="632193" y="2776568"/>
            <a:ext cx="3299983" cy="8471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53365024-4CD0-4778-8A39-AE33AD1BF625}" type="TxLink">
              <a:rPr lang="en-US" sz="2400" b="1" i="0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pPr algn="ctr"/>
              <a:t>Daily Widget Production</a:t>
            </a:fld>
            <a:endParaRPr lang="en-US" sz="2400" b="1">
              <a:latin typeface="Arial" pitchFamily="34" charset="0"/>
              <a:cs typeface="Arial" pitchFamily="34" charset="0"/>
            </a:endParaRPr>
          </a:p>
        </xdr:txBody>
      </xdr:sp>
      <xdr:sp macro="" textlink="'Dashboard Calculations '!N22">
        <xdr:nvSpPr>
          <xdr:cNvPr id="96" name="TextBox 338"/>
          <xdr:cNvSpPr txBox="1"/>
        </xdr:nvSpPr>
        <xdr:spPr>
          <a:xfrm>
            <a:off x="976539" y="5394296"/>
            <a:ext cx="54521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3D436E71-94B8-4D4F-BAF0-37856591353E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N25">
        <xdr:nvSpPr>
          <xdr:cNvPr id="97" name="TextBox 339"/>
          <xdr:cNvSpPr txBox="1"/>
        </xdr:nvSpPr>
        <xdr:spPr>
          <a:xfrm>
            <a:off x="1177407" y="4851713"/>
            <a:ext cx="554780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4900E6C9-6C56-40C8-B85B-7A368BE74C30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10,0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N26">
        <xdr:nvSpPr>
          <xdr:cNvPr id="98" name="TextBox 340"/>
          <xdr:cNvSpPr txBox="1"/>
        </xdr:nvSpPr>
        <xdr:spPr>
          <a:xfrm>
            <a:off x="1674796" y="4451914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491EA10D-CD6C-4104-BE51-5D0153183C68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20,0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N27">
        <xdr:nvSpPr>
          <xdr:cNvPr id="99" name="TextBox 341"/>
          <xdr:cNvSpPr txBox="1"/>
        </xdr:nvSpPr>
        <xdr:spPr>
          <a:xfrm>
            <a:off x="2325227" y="4461433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235D1170-5520-44B5-B269-185297B8283C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30,0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N28">
        <xdr:nvSpPr>
          <xdr:cNvPr id="100" name="TextBox 342"/>
          <xdr:cNvSpPr txBox="1"/>
        </xdr:nvSpPr>
        <xdr:spPr>
          <a:xfrm>
            <a:off x="2813051" y="4861232"/>
            <a:ext cx="554780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2A97C65F-2471-466E-9645-097C4948C3C2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40,0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N23">
        <xdr:nvSpPr>
          <xdr:cNvPr id="101" name="TextBox 343"/>
          <xdr:cNvSpPr txBox="1"/>
        </xdr:nvSpPr>
        <xdr:spPr>
          <a:xfrm>
            <a:off x="2985224" y="5394296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1E993440-01B8-4FEE-9168-458E47D9D76D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50,0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grpSp>
        <xdr:nvGrpSpPr>
          <xdr:cNvPr id="102" name="Group 28"/>
          <xdr:cNvGrpSpPr>
            <a:grpSpLocks/>
          </xdr:cNvGrpSpPr>
        </xdr:nvGrpSpPr>
        <xdr:grpSpPr bwMode="auto">
          <a:xfrm>
            <a:off x="1751318" y="5023054"/>
            <a:ext cx="1052168" cy="999496"/>
            <a:chOff x="1988560" y="3128827"/>
            <a:chExt cx="1039902" cy="991213"/>
          </a:xfrm>
        </xdr:grpSpPr>
        <xdr:sp macro="" textlink="">
          <xdr:nvSpPr>
            <xdr:cNvPr id="103" name="Oval 345"/>
            <xdr:cNvSpPr/>
          </xdr:nvSpPr>
          <xdr:spPr>
            <a:xfrm>
              <a:off x="2026375" y="3128827"/>
              <a:ext cx="945366" cy="991213"/>
            </a:xfrm>
            <a:prstGeom prst="ellipse">
              <a:avLst/>
            </a:prstGeom>
            <a:solidFill>
              <a:schemeClr val="tx1">
                <a:lumMod val="85000"/>
                <a:lumOff val="15000"/>
              </a:schemeClr>
            </a:solidFill>
            <a:ln>
              <a:solidFill>
                <a:schemeClr val="tx1">
                  <a:lumMod val="95000"/>
                  <a:lumOff val="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sp macro="" textlink="'Dashboard Calculations '!N24">
          <xdr:nvSpPr>
            <xdr:cNvPr id="104" name="TextBox 346"/>
            <xdr:cNvSpPr txBox="1"/>
          </xdr:nvSpPr>
          <xdr:spPr>
            <a:xfrm>
              <a:off x="1988560" y="3423840"/>
              <a:ext cx="1039902" cy="4059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fld id="{4F04171E-D7EB-4306-B081-78C9C78A6149}" type="TxLink">
                <a:rPr lang="en-US" sz="3000" b="1" i="0" u="none" strike="noStrike" cap="none" spc="50">
                  <a:ln w="12700" cmpd="sng">
                    <a:solidFill>
                      <a:schemeClr val="tx1"/>
                    </a:solidFill>
                    <a:prstDash val="solid"/>
                  </a:ln>
                  <a:solidFill>
                    <a:schemeClr val="bg1"/>
                  </a:solidFill>
                  <a:effectLst>
                    <a:glow rad="53100">
                      <a:schemeClr val="bg1">
                        <a:lumMod val="50000"/>
                        <a:alpha val="30000"/>
                      </a:schemeClr>
                    </a:glow>
                  </a:effectLst>
                  <a:latin typeface="Arialri"/>
                  <a:cs typeface="Arial" pitchFamily="34" charset="0"/>
                </a:rPr>
                <a:pPr algn="ctr"/>
                <a:t>34,0</a:t>
              </a:fld>
              <a:endParaRPr lang="en-US" sz="3000" b="1" cap="none" spc="50">
                <a:ln w="12700" cmpd="sng">
                  <a:solidFill>
                    <a:schemeClr val="tx1"/>
                  </a:solidFill>
                  <a:prstDash val="solid"/>
                </a:ln>
                <a:solidFill>
                  <a:schemeClr val="bg1"/>
                </a:solidFill>
                <a:effectLst>
                  <a:glow rad="53100">
                    <a:schemeClr val="bg1">
                      <a:lumMod val="50000"/>
                      <a:alpha val="30000"/>
                    </a:schemeClr>
                  </a:glow>
                </a:effectLst>
                <a:latin typeface="Arial" pitchFamily="34" charset="0"/>
                <a:cs typeface="Arial" pitchFamily="34" charset="0"/>
              </a:endParaRPr>
            </a:p>
          </xdr:txBody>
        </xdr:sp>
      </xdr:grpSp>
    </xdr:grpSp>
    <xdr:clientData/>
  </xdr:twoCellAnchor>
  <xdr:twoCellAnchor>
    <xdr:from>
      <xdr:col>0</xdr:col>
      <xdr:colOff>57150</xdr:colOff>
      <xdr:row>56</xdr:row>
      <xdr:rowOff>43190</xdr:rowOff>
    </xdr:from>
    <xdr:to>
      <xdr:col>21</xdr:col>
      <xdr:colOff>123825</xdr:colOff>
      <xdr:row>80</xdr:row>
      <xdr:rowOff>25222</xdr:rowOff>
    </xdr:to>
    <xdr:sp macro="" textlink="">
      <xdr:nvSpPr>
        <xdr:cNvPr id="110" name="Rounded Rectangle 352"/>
        <xdr:cNvSpPr/>
      </xdr:nvSpPr>
      <xdr:spPr bwMode="auto">
        <a:xfrm>
          <a:off x="57150" y="11454140"/>
          <a:ext cx="13249275" cy="4554032"/>
        </a:xfrm>
        <a:prstGeom prst="roundRect">
          <a:avLst>
            <a:gd name="adj" fmla="val 7743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0</xdr:col>
      <xdr:colOff>180508</xdr:colOff>
      <xdr:row>59</xdr:row>
      <xdr:rowOff>119544</xdr:rowOff>
    </xdr:from>
    <xdr:to>
      <xdr:col>6</xdr:col>
      <xdr:colOff>378822</xdr:colOff>
      <xdr:row>79</xdr:row>
      <xdr:rowOff>82340</xdr:rowOff>
    </xdr:to>
    <xdr:grpSp>
      <xdr:nvGrpSpPr>
        <xdr:cNvPr id="111" name="Group 238"/>
        <xdr:cNvGrpSpPr>
          <a:grpSpLocks/>
        </xdr:cNvGrpSpPr>
      </xdr:nvGrpSpPr>
      <xdr:grpSpPr bwMode="auto">
        <a:xfrm>
          <a:off x="180508" y="12109138"/>
          <a:ext cx="4222627" cy="3772796"/>
          <a:chOff x="182630" y="2690897"/>
          <a:chExt cx="4256500" cy="3769529"/>
        </a:xfrm>
      </xdr:grpSpPr>
      <xdr:sp macro="" textlink="">
        <xdr:nvSpPr>
          <xdr:cNvPr id="112" name="Rounded Rectangle 354"/>
          <xdr:cNvSpPr/>
        </xdr:nvSpPr>
        <xdr:spPr>
          <a:xfrm>
            <a:off x="182630" y="2690897"/>
            <a:ext cx="4256500" cy="3769529"/>
          </a:xfrm>
          <a:prstGeom prst="roundRect">
            <a:avLst>
              <a:gd name="adj" fmla="val 10723"/>
            </a:avLst>
          </a:prstGeom>
          <a:gradFill flip="none" rotWithShape="1">
            <a:gsLst>
              <a:gs pos="0">
                <a:srgbClr val="FFFFFF"/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5400000" scaled="0"/>
            <a:tileRect/>
          </a:gra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grpSp>
        <xdr:nvGrpSpPr>
          <xdr:cNvPr id="113" name="Group 427"/>
          <xdr:cNvGrpSpPr>
            <a:grpSpLocks/>
          </xdr:cNvGrpSpPr>
        </xdr:nvGrpSpPr>
        <xdr:grpSpPr bwMode="auto">
          <a:xfrm>
            <a:off x="443139" y="3753976"/>
            <a:ext cx="3680279" cy="1795402"/>
            <a:chOff x="193063" y="1155645"/>
            <a:chExt cx="3658893" cy="1807321"/>
          </a:xfrm>
        </xdr:grpSpPr>
        <xdr:sp macro="" textlink="">
          <xdr:nvSpPr>
            <xdr:cNvPr id="126" name="Freeform 362"/>
            <xdr:cNvSpPr>
              <a:spLocks/>
            </xdr:cNvSpPr>
          </xdr:nvSpPr>
          <xdr:spPr bwMode="auto">
            <a:xfrm>
              <a:off x="1495146" y="1155645"/>
              <a:ext cx="1054728" cy="663196"/>
            </a:xfrm>
            <a:custGeom>
              <a:avLst/>
              <a:gdLst>
                <a:gd name="T0" fmla="*/ 2147483647 w 2344"/>
                <a:gd name="T1" fmla="*/ 2147483647 h 1470"/>
                <a:gd name="T2" fmla="*/ 2147483647 w 2344"/>
                <a:gd name="T3" fmla="*/ 2147483647 h 1470"/>
                <a:gd name="T4" fmla="*/ 2147483647 w 2344"/>
                <a:gd name="T5" fmla="*/ 2147483647 h 1470"/>
                <a:gd name="T6" fmla="*/ 2147483647 w 2344"/>
                <a:gd name="T7" fmla="*/ 2147483647 h 1470"/>
                <a:gd name="T8" fmla="*/ 2147483647 w 2344"/>
                <a:gd name="T9" fmla="*/ 2147483647 h 1470"/>
                <a:gd name="T10" fmla="*/ 2147483647 w 2344"/>
                <a:gd name="T11" fmla="*/ 2147483647 h 1470"/>
                <a:gd name="T12" fmla="*/ 2147483647 w 2344"/>
                <a:gd name="T13" fmla="*/ 2147483647 h 1470"/>
                <a:gd name="T14" fmla="*/ 2147483647 w 2344"/>
                <a:gd name="T15" fmla="*/ 2147483647 h 1470"/>
                <a:gd name="T16" fmla="*/ 2147483647 w 2344"/>
                <a:gd name="T17" fmla="*/ 2147483647 h 1470"/>
                <a:gd name="T18" fmla="*/ 2147483647 w 2344"/>
                <a:gd name="T19" fmla="*/ 2147483647 h 1470"/>
                <a:gd name="T20" fmla="*/ 2147483647 w 2344"/>
                <a:gd name="T21" fmla="*/ 2147483647 h 1470"/>
                <a:gd name="T22" fmla="*/ 2147483647 w 2344"/>
                <a:gd name="T23" fmla="*/ 2147483647 h 1470"/>
                <a:gd name="T24" fmla="*/ 2147483647 w 2344"/>
                <a:gd name="T25" fmla="*/ 2147483647 h 1470"/>
                <a:gd name="T26" fmla="*/ 2147483647 w 2344"/>
                <a:gd name="T27" fmla="*/ 2147483647 h 1470"/>
                <a:gd name="T28" fmla="*/ 2147483647 w 2344"/>
                <a:gd name="T29" fmla="*/ 2147483647 h 1470"/>
                <a:gd name="T30" fmla="*/ 2147483647 w 2344"/>
                <a:gd name="T31" fmla="*/ 2147483647 h 1470"/>
                <a:gd name="T32" fmla="*/ 2147483647 w 2344"/>
                <a:gd name="T33" fmla="*/ 2147483647 h 1470"/>
                <a:gd name="T34" fmla="*/ 2147483647 w 2344"/>
                <a:gd name="T35" fmla="*/ 0 h 1470"/>
                <a:gd name="T36" fmla="*/ 2147483647 w 2344"/>
                <a:gd name="T37" fmla="*/ 0 h 1470"/>
                <a:gd name="T38" fmla="*/ 2147483647 w 2344"/>
                <a:gd name="T39" fmla="*/ 2147483647 h 1470"/>
                <a:gd name="T40" fmla="*/ 2147483647 w 2344"/>
                <a:gd name="T41" fmla="*/ 2147483647 h 1470"/>
                <a:gd name="T42" fmla="*/ 2147483647 w 2344"/>
                <a:gd name="T43" fmla="*/ 2147483647 h 1470"/>
                <a:gd name="T44" fmla="*/ 2147483647 w 2344"/>
                <a:gd name="T45" fmla="*/ 2147483647 h 1470"/>
                <a:gd name="T46" fmla="*/ 2147483647 w 2344"/>
                <a:gd name="T47" fmla="*/ 2147483647 h 1470"/>
                <a:gd name="T48" fmla="*/ 2147483647 w 2344"/>
                <a:gd name="T49" fmla="*/ 2147483647 h 1470"/>
                <a:gd name="T50" fmla="*/ 2147483647 w 2344"/>
                <a:gd name="T51" fmla="*/ 2147483647 h 1470"/>
                <a:gd name="T52" fmla="*/ 2147483647 w 2344"/>
                <a:gd name="T53" fmla="*/ 2147483647 h 1470"/>
                <a:gd name="T54" fmla="*/ 2147483647 w 2344"/>
                <a:gd name="T55" fmla="*/ 2147483647 h 1470"/>
                <a:gd name="T56" fmla="*/ 2147483647 w 2344"/>
                <a:gd name="T57" fmla="*/ 2147483647 h 1470"/>
                <a:gd name="T58" fmla="*/ 2147483647 w 2344"/>
                <a:gd name="T59" fmla="*/ 2147483647 h 1470"/>
                <a:gd name="T60" fmla="*/ 2147483647 w 2344"/>
                <a:gd name="T61" fmla="*/ 2147483647 h 1470"/>
                <a:gd name="T62" fmla="*/ 2147483647 w 2344"/>
                <a:gd name="T63" fmla="*/ 2147483647 h 1470"/>
                <a:gd name="T64" fmla="*/ 2147483647 w 2344"/>
                <a:gd name="T65" fmla="*/ 2147483647 h 1470"/>
                <a:gd name="T66" fmla="*/ 2147483647 w 2344"/>
                <a:gd name="T67" fmla="*/ 2147483647 h 1470"/>
                <a:gd name="T68" fmla="*/ 2147483647 w 2344"/>
                <a:gd name="T69" fmla="*/ 2147483647 h 1470"/>
                <a:gd name="T70" fmla="*/ 2147483647 w 2344"/>
                <a:gd name="T71" fmla="*/ 2147483647 h 1470"/>
                <a:gd name="T72" fmla="*/ 2147483647 w 2344"/>
                <a:gd name="T73" fmla="*/ 2147483647 h 1470"/>
                <a:gd name="T74" fmla="*/ 2147483647 w 2344"/>
                <a:gd name="T75" fmla="*/ 2147483647 h 1470"/>
                <a:gd name="T76" fmla="*/ 2147483647 w 2344"/>
                <a:gd name="T77" fmla="*/ 2147483647 h 1470"/>
                <a:gd name="T78" fmla="*/ 2147483647 w 2344"/>
                <a:gd name="T79" fmla="*/ 2147483647 h 1470"/>
                <a:gd name="T80" fmla="*/ 2147483647 w 2344"/>
                <a:gd name="T81" fmla="*/ 2147483647 h 1470"/>
                <a:gd name="T82" fmla="*/ 2147483647 w 2344"/>
                <a:gd name="T83" fmla="*/ 2147483647 h 1470"/>
                <a:gd name="T84" fmla="*/ 2147483647 w 2344"/>
                <a:gd name="T85" fmla="*/ 2147483647 h 1470"/>
                <a:gd name="T86" fmla="*/ 2147483647 w 2344"/>
                <a:gd name="T87" fmla="*/ 2147483647 h 1470"/>
                <a:gd name="T88" fmla="*/ 2147483647 w 2344"/>
                <a:gd name="T89" fmla="*/ 2147483647 h 1470"/>
                <a:gd name="T90" fmla="*/ 2147483647 w 2344"/>
                <a:gd name="T91" fmla="*/ 2147483647 h 1470"/>
                <a:gd name="T92" fmla="*/ 2147483647 w 2344"/>
                <a:gd name="T93" fmla="*/ 2147483647 h 1470"/>
                <a:gd name="T94" fmla="*/ 2147483647 w 2344"/>
                <a:gd name="T95" fmla="*/ 2147483647 h 1470"/>
                <a:gd name="T96" fmla="*/ 2147483647 w 2344"/>
                <a:gd name="T97" fmla="*/ 2147483647 h 1470"/>
                <a:gd name="T98" fmla="*/ 2147483647 w 2344"/>
                <a:gd name="T99" fmla="*/ 2147483647 h 1470"/>
                <a:gd name="T100" fmla="*/ 2147483647 w 2344"/>
                <a:gd name="T101" fmla="*/ 2147483647 h 1470"/>
                <a:gd name="T102" fmla="*/ 2147483647 w 2344"/>
                <a:gd name="T103" fmla="*/ 2147483647 h 1470"/>
                <a:gd name="T104" fmla="*/ 2147483647 w 2344"/>
                <a:gd name="T105" fmla="*/ 2147483647 h 1470"/>
                <a:gd name="T106" fmla="*/ 2147483647 w 2344"/>
                <a:gd name="T107" fmla="*/ 2147483647 h 1470"/>
                <a:gd name="T108" fmla="*/ 2147483647 w 2344"/>
                <a:gd name="T109" fmla="*/ 2147483647 h 1470"/>
                <a:gd name="T110" fmla="*/ 2147483647 w 2344"/>
                <a:gd name="T111" fmla="*/ 2147483647 h 1470"/>
                <a:gd name="T112" fmla="*/ 2147483647 w 2344"/>
                <a:gd name="T113" fmla="*/ 2147483647 h 1470"/>
                <a:gd name="T114" fmla="*/ 2147483647 w 2344"/>
                <a:gd name="T115" fmla="*/ 2147483647 h 1470"/>
                <a:gd name="T116" fmla="*/ 2147483647 w 2344"/>
                <a:gd name="T117" fmla="*/ 2147483647 h 1470"/>
                <a:gd name="T118" fmla="*/ 2147483647 w 2344"/>
                <a:gd name="T119" fmla="*/ 2147483647 h 1470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4"/>
                <a:gd name="T181" fmla="*/ 0 h 1470"/>
                <a:gd name="T182" fmla="*/ 2344 w 2344"/>
                <a:gd name="T183" fmla="*/ 1470 h 1470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4" h="1470">
                  <a:moveTo>
                    <a:pt x="1953" y="1470"/>
                  </a:moveTo>
                  <a:lnTo>
                    <a:pt x="1986" y="1362"/>
                  </a:lnTo>
                  <a:lnTo>
                    <a:pt x="2018" y="1254"/>
                  </a:lnTo>
                  <a:lnTo>
                    <a:pt x="2051" y="1146"/>
                  </a:lnTo>
                  <a:lnTo>
                    <a:pt x="2083" y="1038"/>
                  </a:lnTo>
                  <a:lnTo>
                    <a:pt x="2116" y="929"/>
                  </a:lnTo>
                  <a:lnTo>
                    <a:pt x="2149" y="821"/>
                  </a:lnTo>
                  <a:lnTo>
                    <a:pt x="2181" y="713"/>
                  </a:lnTo>
                  <a:lnTo>
                    <a:pt x="2214" y="605"/>
                  </a:lnTo>
                  <a:lnTo>
                    <a:pt x="2246" y="497"/>
                  </a:lnTo>
                  <a:lnTo>
                    <a:pt x="2279" y="389"/>
                  </a:lnTo>
                  <a:lnTo>
                    <a:pt x="2311" y="281"/>
                  </a:lnTo>
                  <a:lnTo>
                    <a:pt x="2344" y="172"/>
                  </a:lnTo>
                  <a:lnTo>
                    <a:pt x="2296" y="158"/>
                  </a:lnTo>
                  <a:lnTo>
                    <a:pt x="2249" y="145"/>
                  </a:lnTo>
                  <a:lnTo>
                    <a:pt x="2201" y="132"/>
                  </a:lnTo>
                  <a:lnTo>
                    <a:pt x="2153" y="120"/>
                  </a:lnTo>
                  <a:lnTo>
                    <a:pt x="2105" y="108"/>
                  </a:lnTo>
                  <a:lnTo>
                    <a:pt x="2057" y="97"/>
                  </a:lnTo>
                  <a:lnTo>
                    <a:pt x="2008" y="87"/>
                  </a:lnTo>
                  <a:lnTo>
                    <a:pt x="1960" y="77"/>
                  </a:lnTo>
                  <a:lnTo>
                    <a:pt x="1911" y="68"/>
                  </a:lnTo>
                  <a:lnTo>
                    <a:pt x="1862" y="59"/>
                  </a:lnTo>
                  <a:lnTo>
                    <a:pt x="1813" y="51"/>
                  </a:lnTo>
                  <a:lnTo>
                    <a:pt x="1764" y="43"/>
                  </a:lnTo>
                  <a:lnTo>
                    <a:pt x="1715" y="36"/>
                  </a:lnTo>
                  <a:lnTo>
                    <a:pt x="1666" y="30"/>
                  </a:lnTo>
                  <a:lnTo>
                    <a:pt x="1617" y="24"/>
                  </a:lnTo>
                  <a:lnTo>
                    <a:pt x="1568" y="19"/>
                  </a:lnTo>
                  <a:lnTo>
                    <a:pt x="1518" y="15"/>
                  </a:lnTo>
                  <a:lnTo>
                    <a:pt x="1469" y="11"/>
                  </a:lnTo>
                  <a:lnTo>
                    <a:pt x="1420" y="7"/>
                  </a:lnTo>
                  <a:lnTo>
                    <a:pt x="1370" y="5"/>
                  </a:lnTo>
                  <a:lnTo>
                    <a:pt x="1321" y="3"/>
                  </a:lnTo>
                  <a:lnTo>
                    <a:pt x="1271" y="1"/>
                  </a:lnTo>
                  <a:lnTo>
                    <a:pt x="1222" y="0"/>
                  </a:lnTo>
                  <a:lnTo>
                    <a:pt x="1172" y="0"/>
                  </a:lnTo>
                  <a:lnTo>
                    <a:pt x="1123" y="0"/>
                  </a:lnTo>
                  <a:lnTo>
                    <a:pt x="1073" y="1"/>
                  </a:lnTo>
                  <a:lnTo>
                    <a:pt x="1024" y="3"/>
                  </a:lnTo>
                  <a:lnTo>
                    <a:pt x="974" y="5"/>
                  </a:lnTo>
                  <a:lnTo>
                    <a:pt x="925" y="7"/>
                  </a:lnTo>
                  <a:lnTo>
                    <a:pt x="875" y="11"/>
                  </a:lnTo>
                  <a:lnTo>
                    <a:pt x="826" y="15"/>
                  </a:lnTo>
                  <a:lnTo>
                    <a:pt x="777" y="19"/>
                  </a:lnTo>
                  <a:lnTo>
                    <a:pt x="727" y="24"/>
                  </a:lnTo>
                  <a:lnTo>
                    <a:pt x="678" y="30"/>
                  </a:lnTo>
                  <a:lnTo>
                    <a:pt x="629" y="36"/>
                  </a:lnTo>
                  <a:lnTo>
                    <a:pt x="580" y="43"/>
                  </a:lnTo>
                  <a:lnTo>
                    <a:pt x="531" y="51"/>
                  </a:lnTo>
                  <a:lnTo>
                    <a:pt x="482" y="59"/>
                  </a:lnTo>
                  <a:lnTo>
                    <a:pt x="433" y="68"/>
                  </a:lnTo>
                  <a:lnTo>
                    <a:pt x="385" y="77"/>
                  </a:lnTo>
                  <a:lnTo>
                    <a:pt x="336" y="87"/>
                  </a:lnTo>
                  <a:lnTo>
                    <a:pt x="288" y="97"/>
                  </a:lnTo>
                  <a:lnTo>
                    <a:pt x="239" y="108"/>
                  </a:lnTo>
                  <a:lnTo>
                    <a:pt x="191" y="120"/>
                  </a:lnTo>
                  <a:lnTo>
                    <a:pt x="143" y="132"/>
                  </a:lnTo>
                  <a:lnTo>
                    <a:pt x="96" y="145"/>
                  </a:lnTo>
                  <a:lnTo>
                    <a:pt x="48" y="158"/>
                  </a:lnTo>
                  <a:lnTo>
                    <a:pt x="0" y="172"/>
                  </a:lnTo>
                  <a:lnTo>
                    <a:pt x="33" y="281"/>
                  </a:lnTo>
                  <a:lnTo>
                    <a:pt x="66" y="389"/>
                  </a:lnTo>
                  <a:lnTo>
                    <a:pt x="98" y="497"/>
                  </a:lnTo>
                  <a:lnTo>
                    <a:pt x="131" y="605"/>
                  </a:lnTo>
                  <a:lnTo>
                    <a:pt x="163" y="713"/>
                  </a:lnTo>
                  <a:lnTo>
                    <a:pt x="196" y="821"/>
                  </a:lnTo>
                  <a:lnTo>
                    <a:pt x="228" y="929"/>
                  </a:lnTo>
                  <a:lnTo>
                    <a:pt x="261" y="1038"/>
                  </a:lnTo>
                  <a:lnTo>
                    <a:pt x="293" y="1146"/>
                  </a:lnTo>
                  <a:lnTo>
                    <a:pt x="326" y="1254"/>
                  </a:lnTo>
                  <a:lnTo>
                    <a:pt x="358" y="1362"/>
                  </a:lnTo>
                  <a:lnTo>
                    <a:pt x="391" y="1470"/>
                  </a:lnTo>
                  <a:lnTo>
                    <a:pt x="423" y="1461"/>
                  </a:lnTo>
                  <a:lnTo>
                    <a:pt x="454" y="1452"/>
                  </a:lnTo>
                  <a:lnTo>
                    <a:pt x="486" y="1443"/>
                  </a:lnTo>
                  <a:lnTo>
                    <a:pt x="518" y="1435"/>
                  </a:lnTo>
                  <a:lnTo>
                    <a:pt x="550" y="1427"/>
                  </a:lnTo>
                  <a:lnTo>
                    <a:pt x="583" y="1420"/>
                  </a:lnTo>
                  <a:lnTo>
                    <a:pt x="615" y="1413"/>
                  </a:lnTo>
                  <a:lnTo>
                    <a:pt x="647" y="1406"/>
                  </a:lnTo>
                  <a:lnTo>
                    <a:pt x="680" y="1400"/>
                  </a:lnTo>
                  <a:lnTo>
                    <a:pt x="712" y="1394"/>
                  </a:lnTo>
                  <a:lnTo>
                    <a:pt x="745" y="1389"/>
                  </a:lnTo>
                  <a:lnTo>
                    <a:pt x="777" y="1384"/>
                  </a:lnTo>
                  <a:lnTo>
                    <a:pt x="810" y="1379"/>
                  </a:lnTo>
                  <a:lnTo>
                    <a:pt x="843" y="1375"/>
                  </a:lnTo>
                  <a:lnTo>
                    <a:pt x="876" y="1371"/>
                  </a:lnTo>
                  <a:lnTo>
                    <a:pt x="909" y="1368"/>
                  </a:lnTo>
                  <a:lnTo>
                    <a:pt x="941" y="1365"/>
                  </a:lnTo>
                  <a:lnTo>
                    <a:pt x="974" y="1362"/>
                  </a:lnTo>
                  <a:lnTo>
                    <a:pt x="1007" y="1360"/>
                  </a:lnTo>
                  <a:lnTo>
                    <a:pt x="1040" y="1358"/>
                  </a:lnTo>
                  <a:lnTo>
                    <a:pt x="1073" y="1357"/>
                  </a:lnTo>
                  <a:lnTo>
                    <a:pt x="1106" y="1356"/>
                  </a:lnTo>
                  <a:lnTo>
                    <a:pt x="1139" y="1355"/>
                  </a:lnTo>
                  <a:lnTo>
                    <a:pt x="1172" y="1355"/>
                  </a:lnTo>
                  <a:lnTo>
                    <a:pt x="1205" y="1355"/>
                  </a:lnTo>
                  <a:lnTo>
                    <a:pt x="1238" y="1356"/>
                  </a:lnTo>
                  <a:lnTo>
                    <a:pt x="1271" y="1357"/>
                  </a:lnTo>
                  <a:lnTo>
                    <a:pt x="1304" y="1358"/>
                  </a:lnTo>
                  <a:lnTo>
                    <a:pt x="1337" y="1360"/>
                  </a:lnTo>
                  <a:lnTo>
                    <a:pt x="1370" y="1362"/>
                  </a:lnTo>
                  <a:lnTo>
                    <a:pt x="1403" y="1365"/>
                  </a:lnTo>
                  <a:lnTo>
                    <a:pt x="1436" y="1368"/>
                  </a:lnTo>
                  <a:lnTo>
                    <a:pt x="1469" y="1371"/>
                  </a:lnTo>
                  <a:lnTo>
                    <a:pt x="1501" y="1375"/>
                  </a:lnTo>
                  <a:lnTo>
                    <a:pt x="1534" y="1379"/>
                  </a:lnTo>
                  <a:lnTo>
                    <a:pt x="1567" y="1384"/>
                  </a:lnTo>
                  <a:lnTo>
                    <a:pt x="1600" y="1389"/>
                  </a:lnTo>
                  <a:lnTo>
                    <a:pt x="1632" y="1394"/>
                  </a:lnTo>
                  <a:lnTo>
                    <a:pt x="1665" y="1400"/>
                  </a:lnTo>
                  <a:lnTo>
                    <a:pt x="1697" y="1406"/>
                  </a:lnTo>
                  <a:lnTo>
                    <a:pt x="1730" y="1413"/>
                  </a:lnTo>
                  <a:lnTo>
                    <a:pt x="1762" y="1420"/>
                  </a:lnTo>
                  <a:lnTo>
                    <a:pt x="1794" y="1427"/>
                  </a:lnTo>
                  <a:lnTo>
                    <a:pt x="1826" y="1435"/>
                  </a:lnTo>
                  <a:lnTo>
                    <a:pt x="1858" y="1443"/>
                  </a:lnTo>
                  <a:lnTo>
                    <a:pt x="1890" y="1452"/>
                  </a:lnTo>
                  <a:lnTo>
                    <a:pt x="1922" y="1461"/>
                  </a:lnTo>
                  <a:lnTo>
                    <a:pt x="1953" y="1470"/>
                  </a:lnTo>
                </a:path>
              </a:pathLst>
            </a:custGeom>
            <a:solidFill>
              <a:srgbClr val="FAC090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27" name="Freeform 367"/>
            <xdr:cNvSpPr>
              <a:spLocks/>
            </xdr:cNvSpPr>
          </xdr:nvSpPr>
          <xdr:spPr bwMode="auto">
            <a:xfrm>
              <a:off x="2424832" y="1258057"/>
              <a:ext cx="1054247" cy="991636"/>
            </a:xfrm>
            <a:custGeom>
              <a:avLst/>
              <a:gdLst>
                <a:gd name="T0" fmla="*/ 2147483647 w 2342"/>
                <a:gd name="T1" fmla="*/ 2147483647 h 2198"/>
                <a:gd name="T2" fmla="*/ 2147483647 w 2342"/>
                <a:gd name="T3" fmla="*/ 2147483647 h 2198"/>
                <a:gd name="T4" fmla="*/ 2147483647 w 2342"/>
                <a:gd name="T5" fmla="*/ 2147483647 h 2198"/>
                <a:gd name="T6" fmla="*/ 2147483647 w 2342"/>
                <a:gd name="T7" fmla="*/ 2147483647 h 2198"/>
                <a:gd name="T8" fmla="*/ 2147483647 w 2342"/>
                <a:gd name="T9" fmla="*/ 2147483647 h 2198"/>
                <a:gd name="T10" fmla="*/ 2147483647 w 2342"/>
                <a:gd name="T11" fmla="*/ 2147483647 h 2198"/>
                <a:gd name="T12" fmla="*/ 2147483647 w 2342"/>
                <a:gd name="T13" fmla="*/ 2147483647 h 2198"/>
                <a:gd name="T14" fmla="*/ 2147483647 w 2342"/>
                <a:gd name="T15" fmla="*/ 2147483647 h 2198"/>
                <a:gd name="T16" fmla="*/ 2147483647 w 2342"/>
                <a:gd name="T17" fmla="*/ 2147483647 h 2198"/>
                <a:gd name="T18" fmla="*/ 2147483647 w 2342"/>
                <a:gd name="T19" fmla="*/ 2147483647 h 2198"/>
                <a:gd name="T20" fmla="*/ 2147483647 w 2342"/>
                <a:gd name="T21" fmla="*/ 2147483647 h 2198"/>
                <a:gd name="T22" fmla="*/ 2147483647 w 2342"/>
                <a:gd name="T23" fmla="*/ 2147483647 h 2198"/>
                <a:gd name="T24" fmla="*/ 2147483647 w 2342"/>
                <a:gd name="T25" fmla="*/ 2147483647 h 2198"/>
                <a:gd name="T26" fmla="*/ 2147483647 w 2342"/>
                <a:gd name="T27" fmla="*/ 2147483647 h 2198"/>
                <a:gd name="T28" fmla="*/ 2147483647 w 2342"/>
                <a:gd name="T29" fmla="*/ 2147483647 h 2198"/>
                <a:gd name="T30" fmla="*/ 2147483647 w 2342"/>
                <a:gd name="T31" fmla="*/ 2147483647 h 2198"/>
                <a:gd name="T32" fmla="*/ 2147483647 w 2342"/>
                <a:gd name="T33" fmla="*/ 2147483647 h 2198"/>
                <a:gd name="T34" fmla="*/ 2147483647 w 2342"/>
                <a:gd name="T35" fmla="*/ 2147483647 h 2198"/>
                <a:gd name="T36" fmla="*/ 2147483647 w 2342"/>
                <a:gd name="T37" fmla="*/ 2147483647 h 2198"/>
                <a:gd name="T38" fmla="*/ 2147483647 w 2342"/>
                <a:gd name="T39" fmla="*/ 2147483647 h 2198"/>
                <a:gd name="T40" fmla="*/ 2147483647 w 2342"/>
                <a:gd name="T41" fmla="*/ 2147483647 h 2198"/>
                <a:gd name="T42" fmla="*/ 2147483647 w 2342"/>
                <a:gd name="T43" fmla="*/ 2147483647 h 2198"/>
                <a:gd name="T44" fmla="*/ 2147483647 w 2342"/>
                <a:gd name="T45" fmla="*/ 2147483647 h 2198"/>
                <a:gd name="T46" fmla="*/ 2147483647 w 2342"/>
                <a:gd name="T47" fmla="*/ 2147483647 h 2198"/>
                <a:gd name="T48" fmla="*/ 2147483647 w 2342"/>
                <a:gd name="T49" fmla="*/ 2147483647 h 2198"/>
                <a:gd name="T50" fmla="*/ 2147483647 w 2342"/>
                <a:gd name="T51" fmla="*/ 2147483647 h 2198"/>
                <a:gd name="T52" fmla="*/ 2147483647 w 2342"/>
                <a:gd name="T53" fmla="*/ 2147483647 h 2198"/>
                <a:gd name="T54" fmla="*/ 2147483647 w 2342"/>
                <a:gd name="T55" fmla="*/ 2147483647 h 2198"/>
                <a:gd name="T56" fmla="*/ 2147483647 w 2342"/>
                <a:gd name="T57" fmla="*/ 2147483647 h 2198"/>
                <a:gd name="T58" fmla="*/ 2147483647 w 2342"/>
                <a:gd name="T59" fmla="*/ 2147483647 h 2198"/>
                <a:gd name="T60" fmla="*/ 2147483647 w 2342"/>
                <a:gd name="T61" fmla="*/ 2147483647 h 2198"/>
                <a:gd name="T62" fmla="*/ 2147483647 w 2342"/>
                <a:gd name="T63" fmla="*/ 2147483647 h 2198"/>
                <a:gd name="T64" fmla="*/ 2147483647 w 2342"/>
                <a:gd name="T65" fmla="*/ 2147483647 h 2198"/>
                <a:gd name="T66" fmla="*/ 2147483647 w 2342"/>
                <a:gd name="T67" fmla="*/ 2147483647 h 2198"/>
                <a:gd name="T68" fmla="*/ 2147483647 w 2342"/>
                <a:gd name="T69" fmla="*/ 2147483647 h 2198"/>
                <a:gd name="T70" fmla="*/ 2147483647 w 2342"/>
                <a:gd name="T71" fmla="*/ 2147483647 h 2198"/>
                <a:gd name="T72" fmla="*/ 2147483647 w 2342"/>
                <a:gd name="T73" fmla="*/ 2147483647 h 2198"/>
                <a:gd name="T74" fmla="*/ 2147483647 w 2342"/>
                <a:gd name="T75" fmla="*/ 2147483647 h 2198"/>
                <a:gd name="T76" fmla="*/ 2147483647 w 2342"/>
                <a:gd name="T77" fmla="*/ 2147483647 h 2198"/>
                <a:gd name="T78" fmla="*/ 2147483647 w 2342"/>
                <a:gd name="T79" fmla="*/ 2147483647 h 2198"/>
                <a:gd name="T80" fmla="*/ 2147483647 w 2342"/>
                <a:gd name="T81" fmla="*/ 2147483647 h 2198"/>
                <a:gd name="T82" fmla="*/ 2147483647 w 2342"/>
                <a:gd name="T83" fmla="*/ 2147483647 h 2198"/>
                <a:gd name="T84" fmla="*/ 2147483647 w 2342"/>
                <a:gd name="T85" fmla="*/ 2147483647 h 2198"/>
                <a:gd name="T86" fmla="*/ 2147483647 w 2342"/>
                <a:gd name="T87" fmla="*/ 2147483647 h 2198"/>
                <a:gd name="T88" fmla="*/ 2147483647 w 2342"/>
                <a:gd name="T89" fmla="*/ 2147483647 h 2198"/>
                <a:gd name="T90" fmla="*/ 2147483647 w 2342"/>
                <a:gd name="T91" fmla="*/ 2147483647 h 2198"/>
                <a:gd name="T92" fmla="*/ 2147483647 w 2342"/>
                <a:gd name="T93" fmla="*/ 2147483647 h 2198"/>
                <a:gd name="T94" fmla="*/ 2147483647 w 2342"/>
                <a:gd name="T95" fmla="*/ 2147483647 h 2198"/>
                <a:gd name="T96" fmla="*/ 2147483647 w 2342"/>
                <a:gd name="T97" fmla="*/ 2147483647 h 2198"/>
                <a:gd name="T98" fmla="*/ 2147483647 w 2342"/>
                <a:gd name="T99" fmla="*/ 2147483647 h 2198"/>
                <a:gd name="T100" fmla="*/ 2147483647 w 2342"/>
                <a:gd name="T101" fmla="*/ 2147483647 h 2198"/>
                <a:gd name="T102" fmla="*/ 2147483647 w 2342"/>
                <a:gd name="T103" fmla="*/ 2147483647 h 2198"/>
                <a:gd name="T104" fmla="*/ 2147483647 w 2342"/>
                <a:gd name="T105" fmla="*/ 2147483647 h 2198"/>
                <a:gd name="T106" fmla="*/ 2147483647 w 2342"/>
                <a:gd name="T107" fmla="*/ 2147483647 h 2198"/>
                <a:gd name="T108" fmla="*/ 2147483647 w 2342"/>
                <a:gd name="T109" fmla="*/ 2147483647 h 2198"/>
                <a:gd name="T110" fmla="*/ 2147483647 w 2342"/>
                <a:gd name="T111" fmla="*/ 2147483647 h 2198"/>
                <a:gd name="T112" fmla="*/ 2147483647 w 2342"/>
                <a:gd name="T113" fmla="*/ 2147483647 h 2198"/>
                <a:gd name="T114" fmla="*/ 2147483647 w 2342"/>
                <a:gd name="T115" fmla="*/ 2147483647 h 2198"/>
                <a:gd name="T116" fmla="*/ 2147483647 w 2342"/>
                <a:gd name="T117" fmla="*/ 2147483647 h 2198"/>
                <a:gd name="T118" fmla="*/ 2147483647 w 2342"/>
                <a:gd name="T119" fmla="*/ 2147483647 h 219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2"/>
                <a:gd name="T181" fmla="*/ 0 h 2198"/>
                <a:gd name="T182" fmla="*/ 2342 w 2342"/>
                <a:gd name="T183" fmla="*/ 2198 h 219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2" h="2198">
                  <a:moveTo>
                    <a:pt x="1264" y="2198"/>
                  </a:moveTo>
                  <a:lnTo>
                    <a:pt x="1354" y="2130"/>
                  </a:lnTo>
                  <a:lnTo>
                    <a:pt x="1443" y="2061"/>
                  </a:lnTo>
                  <a:lnTo>
                    <a:pt x="1533" y="1993"/>
                  </a:lnTo>
                  <a:lnTo>
                    <a:pt x="1623" y="1924"/>
                  </a:lnTo>
                  <a:lnTo>
                    <a:pt x="1713" y="1856"/>
                  </a:lnTo>
                  <a:lnTo>
                    <a:pt x="1803" y="1788"/>
                  </a:lnTo>
                  <a:lnTo>
                    <a:pt x="1893" y="1719"/>
                  </a:lnTo>
                  <a:lnTo>
                    <a:pt x="1983" y="1651"/>
                  </a:lnTo>
                  <a:lnTo>
                    <a:pt x="2073" y="1583"/>
                  </a:lnTo>
                  <a:lnTo>
                    <a:pt x="2163" y="1514"/>
                  </a:lnTo>
                  <a:lnTo>
                    <a:pt x="2252" y="1446"/>
                  </a:lnTo>
                  <a:lnTo>
                    <a:pt x="2342" y="1378"/>
                  </a:lnTo>
                  <a:lnTo>
                    <a:pt x="2312" y="1338"/>
                  </a:lnTo>
                  <a:lnTo>
                    <a:pt x="2282" y="1300"/>
                  </a:lnTo>
                  <a:lnTo>
                    <a:pt x="2250" y="1261"/>
                  </a:lnTo>
                  <a:lnTo>
                    <a:pt x="2219" y="1223"/>
                  </a:lnTo>
                  <a:lnTo>
                    <a:pt x="2187" y="1185"/>
                  </a:lnTo>
                  <a:lnTo>
                    <a:pt x="2154" y="1148"/>
                  </a:lnTo>
                  <a:lnTo>
                    <a:pt x="2121" y="1111"/>
                  </a:lnTo>
                  <a:lnTo>
                    <a:pt x="2088" y="1075"/>
                  </a:lnTo>
                  <a:lnTo>
                    <a:pt x="2054" y="1038"/>
                  </a:lnTo>
                  <a:lnTo>
                    <a:pt x="2019" y="1003"/>
                  </a:lnTo>
                  <a:lnTo>
                    <a:pt x="1985" y="967"/>
                  </a:lnTo>
                  <a:lnTo>
                    <a:pt x="1949" y="933"/>
                  </a:lnTo>
                  <a:lnTo>
                    <a:pt x="1914" y="898"/>
                  </a:lnTo>
                  <a:lnTo>
                    <a:pt x="1878" y="864"/>
                  </a:lnTo>
                  <a:lnTo>
                    <a:pt x="1841" y="831"/>
                  </a:lnTo>
                  <a:lnTo>
                    <a:pt x="1805" y="797"/>
                  </a:lnTo>
                  <a:lnTo>
                    <a:pt x="1767" y="765"/>
                  </a:lnTo>
                  <a:lnTo>
                    <a:pt x="1730" y="733"/>
                  </a:lnTo>
                  <a:lnTo>
                    <a:pt x="1692" y="701"/>
                  </a:lnTo>
                  <a:lnTo>
                    <a:pt x="1653" y="670"/>
                  </a:lnTo>
                  <a:lnTo>
                    <a:pt x="1614" y="639"/>
                  </a:lnTo>
                  <a:lnTo>
                    <a:pt x="1575" y="609"/>
                  </a:lnTo>
                  <a:lnTo>
                    <a:pt x="1536" y="579"/>
                  </a:lnTo>
                  <a:lnTo>
                    <a:pt x="1496" y="549"/>
                  </a:lnTo>
                  <a:lnTo>
                    <a:pt x="1456" y="521"/>
                  </a:lnTo>
                  <a:lnTo>
                    <a:pt x="1415" y="492"/>
                  </a:lnTo>
                  <a:lnTo>
                    <a:pt x="1374" y="464"/>
                  </a:lnTo>
                  <a:lnTo>
                    <a:pt x="1333" y="437"/>
                  </a:lnTo>
                  <a:lnTo>
                    <a:pt x="1291" y="410"/>
                  </a:lnTo>
                  <a:lnTo>
                    <a:pt x="1249" y="384"/>
                  </a:lnTo>
                  <a:lnTo>
                    <a:pt x="1207" y="358"/>
                  </a:lnTo>
                  <a:lnTo>
                    <a:pt x="1165" y="333"/>
                  </a:lnTo>
                  <a:lnTo>
                    <a:pt x="1122" y="308"/>
                  </a:lnTo>
                  <a:lnTo>
                    <a:pt x="1079" y="283"/>
                  </a:lnTo>
                  <a:lnTo>
                    <a:pt x="1035" y="260"/>
                  </a:lnTo>
                  <a:lnTo>
                    <a:pt x="991" y="236"/>
                  </a:lnTo>
                  <a:lnTo>
                    <a:pt x="947" y="214"/>
                  </a:lnTo>
                  <a:lnTo>
                    <a:pt x="903" y="192"/>
                  </a:lnTo>
                  <a:lnTo>
                    <a:pt x="858" y="170"/>
                  </a:lnTo>
                  <a:lnTo>
                    <a:pt x="813" y="149"/>
                  </a:lnTo>
                  <a:lnTo>
                    <a:pt x="768" y="128"/>
                  </a:lnTo>
                  <a:lnTo>
                    <a:pt x="723" y="108"/>
                  </a:lnTo>
                  <a:lnTo>
                    <a:pt x="678" y="89"/>
                  </a:lnTo>
                  <a:lnTo>
                    <a:pt x="632" y="70"/>
                  </a:lnTo>
                  <a:lnTo>
                    <a:pt x="586" y="52"/>
                  </a:lnTo>
                  <a:lnTo>
                    <a:pt x="540" y="34"/>
                  </a:lnTo>
                  <a:lnTo>
                    <a:pt x="493" y="17"/>
                  </a:lnTo>
                  <a:lnTo>
                    <a:pt x="447" y="0"/>
                  </a:lnTo>
                  <a:lnTo>
                    <a:pt x="409" y="107"/>
                  </a:lnTo>
                  <a:lnTo>
                    <a:pt x="372" y="213"/>
                  </a:lnTo>
                  <a:lnTo>
                    <a:pt x="335" y="320"/>
                  </a:lnTo>
                  <a:lnTo>
                    <a:pt x="298" y="427"/>
                  </a:lnTo>
                  <a:lnTo>
                    <a:pt x="260" y="533"/>
                  </a:lnTo>
                  <a:lnTo>
                    <a:pt x="223" y="640"/>
                  </a:lnTo>
                  <a:lnTo>
                    <a:pt x="186" y="747"/>
                  </a:lnTo>
                  <a:lnTo>
                    <a:pt x="149" y="853"/>
                  </a:lnTo>
                  <a:lnTo>
                    <a:pt x="111" y="960"/>
                  </a:lnTo>
                  <a:lnTo>
                    <a:pt x="74" y="1066"/>
                  </a:lnTo>
                  <a:lnTo>
                    <a:pt x="37" y="1173"/>
                  </a:lnTo>
                  <a:lnTo>
                    <a:pt x="0" y="1280"/>
                  </a:lnTo>
                  <a:lnTo>
                    <a:pt x="31" y="1291"/>
                  </a:lnTo>
                  <a:lnTo>
                    <a:pt x="62" y="1302"/>
                  </a:lnTo>
                  <a:lnTo>
                    <a:pt x="93" y="1314"/>
                  </a:lnTo>
                  <a:lnTo>
                    <a:pt x="123" y="1326"/>
                  </a:lnTo>
                  <a:lnTo>
                    <a:pt x="154" y="1339"/>
                  </a:lnTo>
                  <a:lnTo>
                    <a:pt x="184" y="1352"/>
                  </a:lnTo>
                  <a:lnTo>
                    <a:pt x="214" y="1365"/>
                  </a:lnTo>
                  <a:lnTo>
                    <a:pt x="244" y="1379"/>
                  </a:lnTo>
                  <a:lnTo>
                    <a:pt x="274" y="1393"/>
                  </a:lnTo>
                  <a:lnTo>
                    <a:pt x="304" y="1407"/>
                  </a:lnTo>
                  <a:lnTo>
                    <a:pt x="334" y="1422"/>
                  </a:lnTo>
                  <a:lnTo>
                    <a:pt x="363" y="1437"/>
                  </a:lnTo>
                  <a:lnTo>
                    <a:pt x="392" y="1453"/>
                  </a:lnTo>
                  <a:lnTo>
                    <a:pt x="421" y="1468"/>
                  </a:lnTo>
                  <a:lnTo>
                    <a:pt x="450" y="1485"/>
                  </a:lnTo>
                  <a:lnTo>
                    <a:pt x="478" y="1501"/>
                  </a:lnTo>
                  <a:lnTo>
                    <a:pt x="507" y="1518"/>
                  </a:lnTo>
                  <a:lnTo>
                    <a:pt x="535" y="1535"/>
                  </a:lnTo>
                  <a:lnTo>
                    <a:pt x="563" y="1553"/>
                  </a:lnTo>
                  <a:lnTo>
                    <a:pt x="591" y="1571"/>
                  </a:lnTo>
                  <a:lnTo>
                    <a:pt x="618" y="1589"/>
                  </a:lnTo>
                  <a:lnTo>
                    <a:pt x="645" y="1608"/>
                  </a:lnTo>
                  <a:lnTo>
                    <a:pt x="672" y="1626"/>
                  </a:lnTo>
                  <a:lnTo>
                    <a:pt x="699" y="1646"/>
                  </a:lnTo>
                  <a:lnTo>
                    <a:pt x="726" y="1665"/>
                  </a:lnTo>
                  <a:lnTo>
                    <a:pt x="752" y="1685"/>
                  </a:lnTo>
                  <a:lnTo>
                    <a:pt x="778" y="1705"/>
                  </a:lnTo>
                  <a:lnTo>
                    <a:pt x="804" y="1726"/>
                  </a:lnTo>
                  <a:lnTo>
                    <a:pt x="830" y="1747"/>
                  </a:lnTo>
                  <a:lnTo>
                    <a:pt x="855" y="1768"/>
                  </a:lnTo>
                  <a:lnTo>
                    <a:pt x="880" y="1789"/>
                  </a:lnTo>
                  <a:lnTo>
                    <a:pt x="905" y="1811"/>
                  </a:lnTo>
                  <a:lnTo>
                    <a:pt x="930" y="1833"/>
                  </a:lnTo>
                  <a:lnTo>
                    <a:pt x="954" y="1856"/>
                  </a:lnTo>
                  <a:lnTo>
                    <a:pt x="978" y="1878"/>
                  </a:lnTo>
                  <a:lnTo>
                    <a:pt x="1002" y="1901"/>
                  </a:lnTo>
                  <a:lnTo>
                    <a:pt x="1025" y="1924"/>
                  </a:lnTo>
                  <a:lnTo>
                    <a:pt x="1048" y="1948"/>
                  </a:lnTo>
                  <a:lnTo>
                    <a:pt x="1071" y="1972"/>
                  </a:lnTo>
                  <a:lnTo>
                    <a:pt x="1094" y="1996"/>
                  </a:lnTo>
                  <a:lnTo>
                    <a:pt x="1116" y="2020"/>
                  </a:lnTo>
                  <a:lnTo>
                    <a:pt x="1138" y="2045"/>
                  </a:lnTo>
                  <a:lnTo>
                    <a:pt x="1160" y="2070"/>
                  </a:lnTo>
                  <a:lnTo>
                    <a:pt x="1181" y="2095"/>
                  </a:lnTo>
                  <a:lnTo>
                    <a:pt x="1202" y="2120"/>
                  </a:lnTo>
                  <a:lnTo>
                    <a:pt x="1223" y="2146"/>
                  </a:lnTo>
                  <a:lnTo>
                    <a:pt x="1244" y="2172"/>
                  </a:lnTo>
                  <a:lnTo>
                    <a:pt x="1264" y="2198"/>
                  </a:lnTo>
                </a:path>
              </a:pathLst>
            </a:custGeom>
            <a:solidFill>
              <a:srgbClr val="FFFF57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28" name="Freeform 372"/>
            <xdr:cNvSpPr>
              <a:spLocks/>
            </xdr:cNvSpPr>
          </xdr:nvSpPr>
          <xdr:spPr bwMode="auto">
            <a:xfrm>
              <a:off x="3024822" y="1944261"/>
              <a:ext cx="827134" cy="1018705"/>
            </a:xfrm>
            <a:custGeom>
              <a:avLst/>
              <a:gdLst>
                <a:gd name="T0" fmla="*/ 2147483647 w 1838"/>
                <a:gd name="T1" fmla="*/ 2147483647 h 2258"/>
                <a:gd name="T2" fmla="*/ 2147483647 w 1838"/>
                <a:gd name="T3" fmla="*/ 2147483647 h 2258"/>
                <a:gd name="T4" fmla="*/ 2147483647 w 1838"/>
                <a:gd name="T5" fmla="*/ 2147483647 h 2258"/>
                <a:gd name="T6" fmla="*/ 2147483647 w 1838"/>
                <a:gd name="T7" fmla="*/ 2147483647 h 2258"/>
                <a:gd name="T8" fmla="*/ 2147483647 w 1838"/>
                <a:gd name="T9" fmla="*/ 2147483647 h 2258"/>
                <a:gd name="T10" fmla="*/ 2147483647 w 1838"/>
                <a:gd name="T11" fmla="*/ 2147483647 h 2258"/>
                <a:gd name="T12" fmla="*/ 2147483647 w 1838"/>
                <a:gd name="T13" fmla="*/ 2147483647 h 2258"/>
                <a:gd name="T14" fmla="*/ 2147483647 w 1838"/>
                <a:gd name="T15" fmla="*/ 2147483647 h 2258"/>
                <a:gd name="T16" fmla="*/ 2147483647 w 1838"/>
                <a:gd name="T17" fmla="*/ 2147483647 h 2258"/>
                <a:gd name="T18" fmla="*/ 2147483647 w 1838"/>
                <a:gd name="T19" fmla="*/ 2147483647 h 2258"/>
                <a:gd name="T20" fmla="*/ 2147483647 w 1838"/>
                <a:gd name="T21" fmla="*/ 2147483647 h 2258"/>
                <a:gd name="T22" fmla="*/ 2147483647 w 1838"/>
                <a:gd name="T23" fmla="*/ 2147483647 h 2258"/>
                <a:gd name="T24" fmla="*/ 2147483647 w 1838"/>
                <a:gd name="T25" fmla="*/ 2147483647 h 2258"/>
                <a:gd name="T26" fmla="*/ 2147483647 w 1838"/>
                <a:gd name="T27" fmla="*/ 2147483647 h 2258"/>
                <a:gd name="T28" fmla="*/ 2147483647 w 1838"/>
                <a:gd name="T29" fmla="*/ 2147483647 h 2258"/>
                <a:gd name="T30" fmla="*/ 2147483647 w 1838"/>
                <a:gd name="T31" fmla="*/ 2147483647 h 2258"/>
                <a:gd name="T32" fmla="*/ 2147483647 w 1838"/>
                <a:gd name="T33" fmla="*/ 2147483647 h 2258"/>
                <a:gd name="T34" fmla="*/ 2147483647 w 1838"/>
                <a:gd name="T35" fmla="*/ 2147483647 h 2258"/>
                <a:gd name="T36" fmla="*/ 2147483647 w 1838"/>
                <a:gd name="T37" fmla="*/ 2147483647 h 2258"/>
                <a:gd name="T38" fmla="*/ 2147483647 w 1838"/>
                <a:gd name="T39" fmla="*/ 2147483647 h 2258"/>
                <a:gd name="T40" fmla="*/ 2147483647 w 1838"/>
                <a:gd name="T41" fmla="*/ 2147483647 h 2258"/>
                <a:gd name="T42" fmla="*/ 2147483647 w 1838"/>
                <a:gd name="T43" fmla="*/ 2147483647 h 2258"/>
                <a:gd name="T44" fmla="*/ 2147483647 w 1838"/>
                <a:gd name="T45" fmla="*/ 2147483647 h 2258"/>
                <a:gd name="T46" fmla="*/ 2147483647 w 1838"/>
                <a:gd name="T47" fmla="*/ 2147483647 h 2258"/>
                <a:gd name="T48" fmla="*/ 2147483647 w 1838"/>
                <a:gd name="T49" fmla="*/ 2147483647 h 2258"/>
                <a:gd name="T50" fmla="*/ 2147483647 w 1838"/>
                <a:gd name="T51" fmla="*/ 2147483647 h 2258"/>
                <a:gd name="T52" fmla="*/ 2147483647 w 1838"/>
                <a:gd name="T53" fmla="*/ 2147483647 h 2258"/>
                <a:gd name="T54" fmla="*/ 2147483647 w 1838"/>
                <a:gd name="T55" fmla="*/ 2147483647 h 2258"/>
                <a:gd name="T56" fmla="*/ 2147483647 w 1838"/>
                <a:gd name="T57" fmla="*/ 2147483647 h 2258"/>
                <a:gd name="T58" fmla="*/ 2147483647 w 1838"/>
                <a:gd name="T59" fmla="*/ 2147483647 h 2258"/>
                <a:gd name="T60" fmla="*/ 2147483647 w 1838"/>
                <a:gd name="T61" fmla="*/ 2147483647 h 2258"/>
                <a:gd name="T62" fmla="*/ 2147483647 w 1838"/>
                <a:gd name="T63" fmla="*/ 2147483647 h 2258"/>
                <a:gd name="T64" fmla="*/ 2147483647 w 1838"/>
                <a:gd name="T65" fmla="*/ 2147483647 h 2258"/>
                <a:gd name="T66" fmla="*/ 2147483647 w 1838"/>
                <a:gd name="T67" fmla="*/ 2147483647 h 2258"/>
                <a:gd name="T68" fmla="*/ 2147483647 w 1838"/>
                <a:gd name="T69" fmla="*/ 2147483647 h 2258"/>
                <a:gd name="T70" fmla="*/ 2147483647 w 1838"/>
                <a:gd name="T71" fmla="*/ 2147483647 h 2258"/>
                <a:gd name="T72" fmla="*/ 2147483647 w 1838"/>
                <a:gd name="T73" fmla="*/ 2147483647 h 2258"/>
                <a:gd name="T74" fmla="*/ 2147483647 w 1838"/>
                <a:gd name="T75" fmla="*/ 2147483647 h 2258"/>
                <a:gd name="T76" fmla="*/ 2147483647 w 1838"/>
                <a:gd name="T77" fmla="*/ 2147483647 h 2258"/>
                <a:gd name="T78" fmla="*/ 2147483647 w 1838"/>
                <a:gd name="T79" fmla="*/ 2147483647 h 2258"/>
                <a:gd name="T80" fmla="*/ 2147483647 w 1838"/>
                <a:gd name="T81" fmla="*/ 2147483647 h 2258"/>
                <a:gd name="T82" fmla="*/ 2147483647 w 1838"/>
                <a:gd name="T83" fmla="*/ 2147483647 h 2258"/>
                <a:gd name="T84" fmla="*/ 2147483647 w 1838"/>
                <a:gd name="T85" fmla="*/ 2147483647 h 2258"/>
                <a:gd name="T86" fmla="*/ 2147483647 w 1838"/>
                <a:gd name="T87" fmla="*/ 2147483647 h 2258"/>
                <a:gd name="T88" fmla="*/ 2147483647 w 1838"/>
                <a:gd name="T89" fmla="*/ 2147483647 h 2258"/>
                <a:gd name="T90" fmla="*/ 2147483647 w 1838"/>
                <a:gd name="T91" fmla="*/ 2147483647 h 2258"/>
                <a:gd name="T92" fmla="*/ 2147483647 w 1838"/>
                <a:gd name="T93" fmla="*/ 2147483647 h 2258"/>
                <a:gd name="T94" fmla="*/ 2147483647 w 1838"/>
                <a:gd name="T95" fmla="*/ 2147483647 h 2258"/>
                <a:gd name="T96" fmla="*/ 2147483647 w 1838"/>
                <a:gd name="T97" fmla="*/ 2147483647 h 2258"/>
                <a:gd name="T98" fmla="*/ 2147483647 w 1838"/>
                <a:gd name="T99" fmla="*/ 2147483647 h 2258"/>
                <a:gd name="T100" fmla="*/ 2147483647 w 1838"/>
                <a:gd name="T101" fmla="*/ 2147483647 h 2258"/>
                <a:gd name="T102" fmla="*/ 2147483647 w 1838"/>
                <a:gd name="T103" fmla="*/ 2147483647 h 2258"/>
                <a:gd name="T104" fmla="*/ 2147483647 w 1838"/>
                <a:gd name="T105" fmla="*/ 2147483647 h 2258"/>
                <a:gd name="T106" fmla="*/ 2147483647 w 1838"/>
                <a:gd name="T107" fmla="*/ 2147483647 h 2258"/>
                <a:gd name="T108" fmla="*/ 2147483647 w 1838"/>
                <a:gd name="T109" fmla="*/ 2147483647 h 2258"/>
                <a:gd name="T110" fmla="*/ 2147483647 w 1838"/>
                <a:gd name="T111" fmla="*/ 2147483647 h 2258"/>
                <a:gd name="T112" fmla="*/ 2147483647 w 1838"/>
                <a:gd name="T113" fmla="*/ 2147483647 h 2258"/>
                <a:gd name="T114" fmla="*/ 2147483647 w 1838"/>
                <a:gd name="T115" fmla="*/ 2147483647 h 2258"/>
                <a:gd name="T116" fmla="*/ 2147483647 w 1838"/>
                <a:gd name="T117" fmla="*/ 2147483647 h 2258"/>
                <a:gd name="T118" fmla="*/ 2147483647 w 1838"/>
                <a:gd name="T119" fmla="*/ 2147483647 h 225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1838"/>
                <a:gd name="T181" fmla="*/ 0 h 2258"/>
                <a:gd name="T182" fmla="*/ 1838 w 1838"/>
                <a:gd name="T183" fmla="*/ 2258 h 225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1838" h="2258">
                  <a:moveTo>
                    <a:pt x="483" y="2258"/>
                  </a:moveTo>
                  <a:lnTo>
                    <a:pt x="596" y="2256"/>
                  </a:lnTo>
                  <a:lnTo>
                    <a:pt x="709" y="2253"/>
                  </a:lnTo>
                  <a:lnTo>
                    <a:pt x="822" y="2251"/>
                  </a:lnTo>
                  <a:lnTo>
                    <a:pt x="935" y="2248"/>
                  </a:lnTo>
                  <a:lnTo>
                    <a:pt x="1047" y="2246"/>
                  </a:lnTo>
                  <a:lnTo>
                    <a:pt x="1160" y="2243"/>
                  </a:lnTo>
                  <a:lnTo>
                    <a:pt x="1273" y="2241"/>
                  </a:lnTo>
                  <a:lnTo>
                    <a:pt x="1386" y="2239"/>
                  </a:lnTo>
                  <a:lnTo>
                    <a:pt x="1499" y="2236"/>
                  </a:lnTo>
                  <a:lnTo>
                    <a:pt x="1612" y="2234"/>
                  </a:lnTo>
                  <a:lnTo>
                    <a:pt x="1725" y="2231"/>
                  </a:lnTo>
                  <a:lnTo>
                    <a:pt x="1838" y="2229"/>
                  </a:lnTo>
                  <a:lnTo>
                    <a:pt x="1836" y="2179"/>
                  </a:lnTo>
                  <a:lnTo>
                    <a:pt x="1834" y="2130"/>
                  </a:lnTo>
                  <a:lnTo>
                    <a:pt x="1832" y="2080"/>
                  </a:lnTo>
                  <a:lnTo>
                    <a:pt x="1829" y="2031"/>
                  </a:lnTo>
                  <a:lnTo>
                    <a:pt x="1825" y="1982"/>
                  </a:lnTo>
                  <a:lnTo>
                    <a:pt x="1820" y="1932"/>
                  </a:lnTo>
                  <a:lnTo>
                    <a:pt x="1815" y="1883"/>
                  </a:lnTo>
                  <a:lnTo>
                    <a:pt x="1810" y="1834"/>
                  </a:lnTo>
                  <a:lnTo>
                    <a:pt x="1804" y="1785"/>
                  </a:lnTo>
                  <a:lnTo>
                    <a:pt x="1797" y="1736"/>
                  </a:lnTo>
                  <a:lnTo>
                    <a:pt x="1789" y="1687"/>
                  </a:lnTo>
                  <a:lnTo>
                    <a:pt x="1782" y="1638"/>
                  </a:lnTo>
                  <a:lnTo>
                    <a:pt x="1773" y="1589"/>
                  </a:lnTo>
                  <a:lnTo>
                    <a:pt x="1764" y="1540"/>
                  </a:lnTo>
                  <a:lnTo>
                    <a:pt x="1754" y="1492"/>
                  </a:lnTo>
                  <a:lnTo>
                    <a:pt x="1744" y="1443"/>
                  </a:lnTo>
                  <a:lnTo>
                    <a:pt x="1733" y="1395"/>
                  </a:lnTo>
                  <a:lnTo>
                    <a:pt x="1721" y="1347"/>
                  </a:lnTo>
                  <a:lnTo>
                    <a:pt x="1709" y="1299"/>
                  </a:lnTo>
                  <a:lnTo>
                    <a:pt x="1696" y="1251"/>
                  </a:lnTo>
                  <a:lnTo>
                    <a:pt x="1683" y="1203"/>
                  </a:lnTo>
                  <a:lnTo>
                    <a:pt x="1669" y="1156"/>
                  </a:lnTo>
                  <a:lnTo>
                    <a:pt x="1655" y="1108"/>
                  </a:lnTo>
                  <a:lnTo>
                    <a:pt x="1640" y="1061"/>
                  </a:lnTo>
                  <a:lnTo>
                    <a:pt x="1624" y="1014"/>
                  </a:lnTo>
                  <a:lnTo>
                    <a:pt x="1608" y="967"/>
                  </a:lnTo>
                  <a:lnTo>
                    <a:pt x="1591" y="921"/>
                  </a:lnTo>
                  <a:lnTo>
                    <a:pt x="1574" y="874"/>
                  </a:lnTo>
                  <a:lnTo>
                    <a:pt x="1556" y="828"/>
                  </a:lnTo>
                  <a:lnTo>
                    <a:pt x="1538" y="782"/>
                  </a:lnTo>
                  <a:lnTo>
                    <a:pt x="1519" y="736"/>
                  </a:lnTo>
                  <a:lnTo>
                    <a:pt x="1499" y="691"/>
                  </a:lnTo>
                  <a:lnTo>
                    <a:pt x="1479" y="646"/>
                  </a:lnTo>
                  <a:lnTo>
                    <a:pt x="1458" y="601"/>
                  </a:lnTo>
                  <a:lnTo>
                    <a:pt x="1437" y="556"/>
                  </a:lnTo>
                  <a:lnTo>
                    <a:pt x="1416" y="511"/>
                  </a:lnTo>
                  <a:lnTo>
                    <a:pt x="1393" y="467"/>
                  </a:lnTo>
                  <a:lnTo>
                    <a:pt x="1370" y="423"/>
                  </a:lnTo>
                  <a:lnTo>
                    <a:pt x="1347" y="379"/>
                  </a:lnTo>
                  <a:lnTo>
                    <a:pt x="1323" y="336"/>
                  </a:lnTo>
                  <a:lnTo>
                    <a:pt x="1299" y="293"/>
                  </a:lnTo>
                  <a:lnTo>
                    <a:pt x="1274" y="250"/>
                  </a:lnTo>
                  <a:lnTo>
                    <a:pt x="1248" y="208"/>
                  </a:lnTo>
                  <a:lnTo>
                    <a:pt x="1222" y="165"/>
                  </a:lnTo>
                  <a:lnTo>
                    <a:pt x="1196" y="124"/>
                  </a:lnTo>
                  <a:lnTo>
                    <a:pt x="1169" y="82"/>
                  </a:lnTo>
                  <a:lnTo>
                    <a:pt x="1142" y="41"/>
                  </a:lnTo>
                  <a:lnTo>
                    <a:pt x="1114" y="0"/>
                  </a:lnTo>
                  <a:lnTo>
                    <a:pt x="1021" y="64"/>
                  </a:lnTo>
                  <a:lnTo>
                    <a:pt x="928" y="129"/>
                  </a:lnTo>
                  <a:lnTo>
                    <a:pt x="835" y="193"/>
                  </a:lnTo>
                  <a:lnTo>
                    <a:pt x="742" y="258"/>
                  </a:lnTo>
                  <a:lnTo>
                    <a:pt x="650" y="322"/>
                  </a:lnTo>
                  <a:lnTo>
                    <a:pt x="557" y="386"/>
                  </a:lnTo>
                  <a:lnTo>
                    <a:pt x="464" y="451"/>
                  </a:lnTo>
                  <a:lnTo>
                    <a:pt x="371" y="515"/>
                  </a:lnTo>
                  <a:lnTo>
                    <a:pt x="279" y="579"/>
                  </a:lnTo>
                  <a:lnTo>
                    <a:pt x="186" y="644"/>
                  </a:lnTo>
                  <a:lnTo>
                    <a:pt x="93" y="708"/>
                  </a:lnTo>
                  <a:lnTo>
                    <a:pt x="0" y="773"/>
                  </a:lnTo>
                  <a:lnTo>
                    <a:pt x="19" y="800"/>
                  </a:lnTo>
                  <a:lnTo>
                    <a:pt x="37" y="827"/>
                  </a:lnTo>
                  <a:lnTo>
                    <a:pt x="55" y="855"/>
                  </a:lnTo>
                  <a:lnTo>
                    <a:pt x="73" y="883"/>
                  </a:lnTo>
                  <a:lnTo>
                    <a:pt x="90" y="911"/>
                  </a:lnTo>
                  <a:lnTo>
                    <a:pt x="107" y="939"/>
                  </a:lnTo>
                  <a:lnTo>
                    <a:pt x="124" y="968"/>
                  </a:lnTo>
                  <a:lnTo>
                    <a:pt x="140" y="996"/>
                  </a:lnTo>
                  <a:lnTo>
                    <a:pt x="156" y="1025"/>
                  </a:lnTo>
                  <a:lnTo>
                    <a:pt x="171" y="1055"/>
                  </a:lnTo>
                  <a:lnTo>
                    <a:pt x="187" y="1084"/>
                  </a:lnTo>
                  <a:lnTo>
                    <a:pt x="201" y="1113"/>
                  </a:lnTo>
                  <a:lnTo>
                    <a:pt x="216" y="1143"/>
                  </a:lnTo>
                  <a:lnTo>
                    <a:pt x="230" y="1173"/>
                  </a:lnTo>
                  <a:lnTo>
                    <a:pt x="244" y="1203"/>
                  </a:lnTo>
                  <a:lnTo>
                    <a:pt x="257" y="1233"/>
                  </a:lnTo>
                  <a:lnTo>
                    <a:pt x="270" y="1263"/>
                  </a:lnTo>
                  <a:lnTo>
                    <a:pt x="283" y="1294"/>
                  </a:lnTo>
                  <a:lnTo>
                    <a:pt x="295" y="1325"/>
                  </a:lnTo>
                  <a:lnTo>
                    <a:pt x="307" y="1355"/>
                  </a:lnTo>
                  <a:lnTo>
                    <a:pt x="319" y="1386"/>
                  </a:lnTo>
                  <a:lnTo>
                    <a:pt x="330" y="1417"/>
                  </a:lnTo>
                  <a:lnTo>
                    <a:pt x="341" y="1449"/>
                  </a:lnTo>
                  <a:lnTo>
                    <a:pt x="351" y="1480"/>
                  </a:lnTo>
                  <a:lnTo>
                    <a:pt x="361" y="1511"/>
                  </a:lnTo>
                  <a:lnTo>
                    <a:pt x="371" y="1543"/>
                  </a:lnTo>
                  <a:lnTo>
                    <a:pt x="380" y="1575"/>
                  </a:lnTo>
                  <a:lnTo>
                    <a:pt x="389" y="1606"/>
                  </a:lnTo>
                  <a:lnTo>
                    <a:pt x="397" y="1638"/>
                  </a:lnTo>
                  <a:lnTo>
                    <a:pt x="405" y="1670"/>
                  </a:lnTo>
                  <a:lnTo>
                    <a:pt x="413" y="1702"/>
                  </a:lnTo>
                  <a:lnTo>
                    <a:pt x="420" y="1735"/>
                  </a:lnTo>
                  <a:lnTo>
                    <a:pt x="427" y="1767"/>
                  </a:lnTo>
                  <a:lnTo>
                    <a:pt x="434" y="1799"/>
                  </a:lnTo>
                  <a:lnTo>
                    <a:pt x="440" y="1832"/>
                  </a:lnTo>
                  <a:lnTo>
                    <a:pt x="445" y="1864"/>
                  </a:lnTo>
                  <a:lnTo>
                    <a:pt x="451" y="1897"/>
                  </a:lnTo>
                  <a:lnTo>
                    <a:pt x="456" y="1930"/>
                  </a:lnTo>
                  <a:lnTo>
                    <a:pt x="460" y="1962"/>
                  </a:lnTo>
                  <a:lnTo>
                    <a:pt x="464" y="1995"/>
                  </a:lnTo>
                  <a:lnTo>
                    <a:pt x="468" y="2028"/>
                  </a:lnTo>
                  <a:lnTo>
                    <a:pt x="471" y="2061"/>
                  </a:lnTo>
                  <a:lnTo>
                    <a:pt x="474" y="2094"/>
                  </a:lnTo>
                  <a:lnTo>
                    <a:pt x="477" y="2126"/>
                  </a:lnTo>
                  <a:lnTo>
                    <a:pt x="479" y="2159"/>
                  </a:lnTo>
                  <a:lnTo>
                    <a:pt x="481" y="2192"/>
                  </a:lnTo>
                  <a:lnTo>
                    <a:pt x="482" y="2225"/>
                  </a:lnTo>
                  <a:lnTo>
                    <a:pt x="483" y="2258"/>
                  </a:lnTo>
                </a:path>
              </a:pathLst>
            </a:custGeom>
            <a:solidFill>
              <a:srgbClr val="54E349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29" name="Freeform 377"/>
            <xdr:cNvSpPr>
              <a:spLocks/>
            </xdr:cNvSpPr>
          </xdr:nvSpPr>
          <xdr:spPr bwMode="auto">
            <a:xfrm>
              <a:off x="193063" y="1944261"/>
              <a:ext cx="827134" cy="1018705"/>
            </a:xfrm>
            <a:custGeom>
              <a:avLst/>
              <a:gdLst>
                <a:gd name="T0" fmla="*/ 2147483647 w 1838"/>
                <a:gd name="T1" fmla="*/ 2147483647 h 2258"/>
                <a:gd name="T2" fmla="*/ 2147483647 w 1838"/>
                <a:gd name="T3" fmla="*/ 2147483647 h 2258"/>
                <a:gd name="T4" fmla="*/ 2147483647 w 1838"/>
                <a:gd name="T5" fmla="*/ 2147483647 h 2258"/>
                <a:gd name="T6" fmla="*/ 2147483647 w 1838"/>
                <a:gd name="T7" fmla="*/ 2147483647 h 2258"/>
                <a:gd name="T8" fmla="*/ 2147483647 w 1838"/>
                <a:gd name="T9" fmla="*/ 2147483647 h 2258"/>
                <a:gd name="T10" fmla="*/ 2147483647 w 1838"/>
                <a:gd name="T11" fmla="*/ 2147483647 h 2258"/>
                <a:gd name="T12" fmla="*/ 2147483647 w 1838"/>
                <a:gd name="T13" fmla="*/ 2147483647 h 2258"/>
                <a:gd name="T14" fmla="*/ 2147483647 w 1838"/>
                <a:gd name="T15" fmla="*/ 2147483647 h 2258"/>
                <a:gd name="T16" fmla="*/ 2147483647 w 1838"/>
                <a:gd name="T17" fmla="*/ 2147483647 h 2258"/>
                <a:gd name="T18" fmla="*/ 2147483647 w 1838"/>
                <a:gd name="T19" fmla="*/ 2147483647 h 2258"/>
                <a:gd name="T20" fmla="*/ 2147483647 w 1838"/>
                <a:gd name="T21" fmla="*/ 2147483647 h 2258"/>
                <a:gd name="T22" fmla="*/ 2147483647 w 1838"/>
                <a:gd name="T23" fmla="*/ 2147483647 h 2258"/>
                <a:gd name="T24" fmla="*/ 2147483647 w 1838"/>
                <a:gd name="T25" fmla="*/ 2147483647 h 2258"/>
                <a:gd name="T26" fmla="*/ 2147483647 w 1838"/>
                <a:gd name="T27" fmla="*/ 2147483647 h 2258"/>
                <a:gd name="T28" fmla="*/ 2147483647 w 1838"/>
                <a:gd name="T29" fmla="*/ 2147483647 h 2258"/>
                <a:gd name="T30" fmla="*/ 2147483647 w 1838"/>
                <a:gd name="T31" fmla="*/ 2147483647 h 2258"/>
                <a:gd name="T32" fmla="*/ 2147483647 w 1838"/>
                <a:gd name="T33" fmla="*/ 2147483647 h 2258"/>
                <a:gd name="T34" fmla="*/ 2147483647 w 1838"/>
                <a:gd name="T35" fmla="*/ 2147483647 h 2258"/>
                <a:gd name="T36" fmla="*/ 2147483647 w 1838"/>
                <a:gd name="T37" fmla="*/ 2147483647 h 2258"/>
                <a:gd name="T38" fmla="*/ 2147483647 w 1838"/>
                <a:gd name="T39" fmla="*/ 2147483647 h 2258"/>
                <a:gd name="T40" fmla="*/ 2147483647 w 1838"/>
                <a:gd name="T41" fmla="*/ 2147483647 h 2258"/>
                <a:gd name="T42" fmla="*/ 2147483647 w 1838"/>
                <a:gd name="T43" fmla="*/ 2147483647 h 2258"/>
                <a:gd name="T44" fmla="*/ 2147483647 w 1838"/>
                <a:gd name="T45" fmla="*/ 2147483647 h 2258"/>
                <a:gd name="T46" fmla="*/ 2147483647 w 1838"/>
                <a:gd name="T47" fmla="*/ 2147483647 h 2258"/>
                <a:gd name="T48" fmla="*/ 2147483647 w 1838"/>
                <a:gd name="T49" fmla="*/ 2147483647 h 2258"/>
                <a:gd name="T50" fmla="*/ 2147483647 w 1838"/>
                <a:gd name="T51" fmla="*/ 2147483647 h 2258"/>
                <a:gd name="T52" fmla="*/ 2147483647 w 1838"/>
                <a:gd name="T53" fmla="*/ 2147483647 h 2258"/>
                <a:gd name="T54" fmla="*/ 2147483647 w 1838"/>
                <a:gd name="T55" fmla="*/ 2147483647 h 2258"/>
                <a:gd name="T56" fmla="*/ 2147483647 w 1838"/>
                <a:gd name="T57" fmla="*/ 2147483647 h 2258"/>
                <a:gd name="T58" fmla="*/ 2147483647 w 1838"/>
                <a:gd name="T59" fmla="*/ 2147483647 h 2258"/>
                <a:gd name="T60" fmla="*/ 2147483647 w 1838"/>
                <a:gd name="T61" fmla="*/ 2147483647 h 2258"/>
                <a:gd name="T62" fmla="*/ 2147483647 w 1838"/>
                <a:gd name="T63" fmla="*/ 2147483647 h 2258"/>
                <a:gd name="T64" fmla="*/ 2147483647 w 1838"/>
                <a:gd name="T65" fmla="*/ 2147483647 h 2258"/>
                <a:gd name="T66" fmla="*/ 2147483647 w 1838"/>
                <a:gd name="T67" fmla="*/ 2147483647 h 2258"/>
                <a:gd name="T68" fmla="*/ 2147483647 w 1838"/>
                <a:gd name="T69" fmla="*/ 2147483647 h 2258"/>
                <a:gd name="T70" fmla="*/ 2147483647 w 1838"/>
                <a:gd name="T71" fmla="*/ 2147483647 h 2258"/>
                <a:gd name="T72" fmla="*/ 2147483647 w 1838"/>
                <a:gd name="T73" fmla="*/ 2147483647 h 2258"/>
                <a:gd name="T74" fmla="*/ 2147483647 w 1838"/>
                <a:gd name="T75" fmla="*/ 2147483647 h 2258"/>
                <a:gd name="T76" fmla="*/ 2147483647 w 1838"/>
                <a:gd name="T77" fmla="*/ 2147483647 h 2258"/>
                <a:gd name="T78" fmla="*/ 2147483647 w 1838"/>
                <a:gd name="T79" fmla="*/ 2147483647 h 2258"/>
                <a:gd name="T80" fmla="*/ 2147483647 w 1838"/>
                <a:gd name="T81" fmla="*/ 2147483647 h 2258"/>
                <a:gd name="T82" fmla="*/ 2147483647 w 1838"/>
                <a:gd name="T83" fmla="*/ 2147483647 h 2258"/>
                <a:gd name="T84" fmla="*/ 2147483647 w 1838"/>
                <a:gd name="T85" fmla="*/ 2147483647 h 2258"/>
                <a:gd name="T86" fmla="*/ 2147483647 w 1838"/>
                <a:gd name="T87" fmla="*/ 2147483647 h 2258"/>
                <a:gd name="T88" fmla="*/ 2147483647 w 1838"/>
                <a:gd name="T89" fmla="*/ 2147483647 h 2258"/>
                <a:gd name="T90" fmla="*/ 2147483647 w 1838"/>
                <a:gd name="T91" fmla="*/ 2147483647 h 2258"/>
                <a:gd name="T92" fmla="*/ 2147483647 w 1838"/>
                <a:gd name="T93" fmla="*/ 2147483647 h 2258"/>
                <a:gd name="T94" fmla="*/ 2147483647 w 1838"/>
                <a:gd name="T95" fmla="*/ 2147483647 h 2258"/>
                <a:gd name="T96" fmla="*/ 2147483647 w 1838"/>
                <a:gd name="T97" fmla="*/ 2147483647 h 2258"/>
                <a:gd name="T98" fmla="*/ 2147483647 w 1838"/>
                <a:gd name="T99" fmla="*/ 2147483647 h 2258"/>
                <a:gd name="T100" fmla="*/ 2147483647 w 1838"/>
                <a:gd name="T101" fmla="*/ 2147483647 h 2258"/>
                <a:gd name="T102" fmla="*/ 2147483647 w 1838"/>
                <a:gd name="T103" fmla="*/ 2147483647 h 2258"/>
                <a:gd name="T104" fmla="*/ 2147483647 w 1838"/>
                <a:gd name="T105" fmla="*/ 2147483647 h 2258"/>
                <a:gd name="T106" fmla="*/ 2147483647 w 1838"/>
                <a:gd name="T107" fmla="*/ 2147483647 h 2258"/>
                <a:gd name="T108" fmla="*/ 2147483647 w 1838"/>
                <a:gd name="T109" fmla="*/ 2147483647 h 2258"/>
                <a:gd name="T110" fmla="*/ 2147483647 w 1838"/>
                <a:gd name="T111" fmla="*/ 2147483647 h 2258"/>
                <a:gd name="T112" fmla="*/ 2147483647 w 1838"/>
                <a:gd name="T113" fmla="*/ 2147483647 h 2258"/>
                <a:gd name="T114" fmla="*/ 2147483647 w 1838"/>
                <a:gd name="T115" fmla="*/ 2147483647 h 2258"/>
                <a:gd name="T116" fmla="*/ 2147483647 w 1838"/>
                <a:gd name="T117" fmla="*/ 2147483647 h 2258"/>
                <a:gd name="T118" fmla="*/ 2147483647 w 1838"/>
                <a:gd name="T119" fmla="*/ 2147483647 h 225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1838"/>
                <a:gd name="T181" fmla="*/ 0 h 2258"/>
                <a:gd name="T182" fmla="*/ 1838 w 1838"/>
                <a:gd name="T183" fmla="*/ 2258 h 225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1838" h="2258">
                  <a:moveTo>
                    <a:pt x="1838" y="773"/>
                  </a:moveTo>
                  <a:lnTo>
                    <a:pt x="1745" y="708"/>
                  </a:lnTo>
                  <a:lnTo>
                    <a:pt x="1653" y="644"/>
                  </a:lnTo>
                  <a:lnTo>
                    <a:pt x="1560" y="579"/>
                  </a:lnTo>
                  <a:lnTo>
                    <a:pt x="1467" y="515"/>
                  </a:lnTo>
                  <a:lnTo>
                    <a:pt x="1374" y="451"/>
                  </a:lnTo>
                  <a:lnTo>
                    <a:pt x="1281" y="386"/>
                  </a:lnTo>
                  <a:lnTo>
                    <a:pt x="1189" y="322"/>
                  </a:lnTo>
                  <a:lnTo>
                    <a:pt x="1096" y="258"/>
                  </a:lnTo>
                  <a:lnTo>
                    <a:pt x="1003" y="193"/>
                  </a:lnTo>
                  <a:lnTo>
                    <a:pt x="910" y="129"/>
                  </a:lnTo>
                  <a:lnTo>
                    <a:pt x="817" y="64"/>
                  </a:lnTo>
                  <a:lnTo>
                    <a:pt x="725" y="0"/>
                  </a:lnTo>
                  <a:lnTo>
                    <a:pt x="697" y="41"/>
                  </a:lnTo>
                  <a:lnTo>
                    <a:pt x="669" y="82"/>
                  </a:lnTo>
                  <a:lnTo>
                    <a:pt x="642" y="124"/>
                  </a:lnTo>
                  <a:lnTo>
                    <a:pt x="616" y="165"/>
                  </a:lnTo>
                  <a:lnTo>
                    <a:pt x="590" y="208"/>
                  </a:lnTo>
                  <a:lnTo>
                    <a:pt x="564" y="250"/>
                  </a:lnTo>
                  <a:lnTo>
                    <a:pt x="540" y="293"/>
                  </a:lnTo>
                  <a:lnTo>
                    <a:pt x="515" y="336"/>
                  </a:lnTo>
                  <a:lnTo>
                    <a:pt x="491" y="379"/>
                  </a:lnTo>
                  <a:lnTo>
                    <a:pt x="468" y="423"/>
                  </a:lnTo>
                  <a:lnTo>
                    <a:pt x="445" y="467"/>
                  </a:lnTo>
                  <a:lnTo>
                    <a:pt x="423" y="511"/>
                  </a:lnTo>
                  <a:lnTo>
                    <a:pt x="401" y="556"/>
                  </a:lnTo>
                  <a:lnTo>
                    <a:pt x="380" y="601"/>
                  </a:lnTo>
                  <a:lnTo>
                    <a:pt x="359" y="646"/>
                  </a:lnTo>
                  <a:lnTo>
                    <a:pt x="339" y="691"/>
                  </a:lnTo>
                  <a:lnTo>
                    <a:pt x="320" y="736"/>
                  </a:lnTo>
                  <a:lnTo>
                    <a:pt x="301" y="782"/>
                  </a:lnTo>
                  <a:lnTo>
                    <a:pt x="282" y="828"/>
                  </a:lnTo>
                  <a:lnTo>
                    <a:pt x="264" y="874"/>
                  </a:lnTo>
                  <a:lnTo>
                    <a:pt x="247" y="921"/>
                  </a:lnTo>
                  <a:lnTo>
                    <a:pt x="230" y="967"/>
                  </a:lnTo>
                  <a:lnTo>
                    <a:pt x="214" y="1014"/>
                  </a:lnTo>
                  <a:lnTo>
                    <a:pt x="199" y="1061"/>
                  </a:lnTo>
                  <a:lnTo>
                    <a:pt x="183" y="1108"/>
                  </a:lnTo>
                  <a:lnTo>
                    <a:pt x="169" y="1156"/>
                  </a:lnTo>
                  <a:lnTo>
                    <a:pt x="155" y="1203"/>
                  </a:lnTo>
                  <a:lnTo>
                    <a:pt x="142" y="1251"/>
                  </a:lnTo>
                  <a:lnTo>
                    <a:pt x="129" y="1299"/>
                  </a:lnTo>
                  <a:lnTo>
                    <a:pt x="117" y="1347"/>
                  </a:lnTo>
                  <a:lnTo>
                    <a:pt x="106" y="1395"/>
                  </a:lnTo>
                  <a:lnTo>
                    <a:pt x="95" y="1443"/>
                  </a:lnTo>
                  <a:lnTo>
                    <a:pt x="84" y="1492"/>
                  </a:lnTo>
                  <a:lnTo>
                    <a:pt x="75" y="1540"/>
                  </a:lnTo>
                  <a:lnTo>
                    <a:pt x="65" y="1589"/>
                  </a:lnTo>
                  <a:lnTo>
                    <a:pt x="57" y="1638"/>
                  </a:lnTo>
                  <a:lnTo>
                    <a:pt x="49" y="1687"/>
                  </a:lnTo>
                  <a:lnTo>
                    <a:pt x="41" y="1736"/>
                  </a:lnTo>
                  <a:lnTo>
                    <a:pt x="35" y="1785"/>
                  </a:lnTo>
                  <a:lnTo>
                    <a:pt x="28" y="1834"/>
                  </a:lnTo>
                  <a:lnTo>
                    <a:pt x="23" y="1883"/>
                  </a:lnTo>
                  <a:lnTo>
                    <a:pt x="18" y="1932"/>
                  </a:lnTo>
                  <a:lnTo>
                    <a:pt x="13" y="1982"/>
                  </a:lnTo>
                  <a:lnTo>
                    <a:pt x="10" y="2031"/>
                  </a:lnTo>
                  <a:lnTo>
                    <a:pt x="6" y="2080"/>
                  </a:lnTo>
                  <a:lnTo>
                    <a:pt x="4" y="2130"/>
                  </a:lnTo>
                  <a:lnTo>
                    <a:pt x="2" y="2179"/>
                  </a:lnTo>
                  <a:lnTo>
                    <a:pt x="0" y="2229"/>
                  </a:lnTo>
                  <a:lnTo>
                    <a:pt x="113" y="2231"/>
                  </a:lnTo>
                  <a:lnTo>
                    <a:pt x="226" y="2234"/>
                  </a:lnTo>
                  <a:lnTo>
                    <a:pt x="339" y="2236"/>
                  </a:lnTo>
                  <a:lnTo>
                    <a:pt x="452" y="2239"/>
                  </a:lnTo>
                  <a:lnTo>
                    <a:pt x="565" y="2241"/>
                  </a:lnTo>
                  <a:lnTo>
                    <a:pt x="678" y="2243"/>
                  </a:lnTo>
                  <a:lnTo>
                    <a:pt x="791" y="2246"/>
                  </a:lnTo>
                  <a:lnTo>
                    <a:pt x="904" y="2248"/>
                  </a:lnTo>
                  <a:lnTo>
                    <a:pt x="1017" y="2251"/>
                  </a:lnTo>
                  <a:lnTo>
                    <a:pt x="1130" y="2253"/>
                  </a:lnTo>
                  <a:lnTo>
                    <a:pt x="1242" y="2256"/>
                  </a:lnTo>
                  <a:lnTo>
                    <a:pt x="1355" y="2258"/>
                  </a:lnTo>
                  <a:lnTo>
                    <a:pt x="1356" y="2225"/>
                  </a:lnTo>
                  <a:lnTo>
                    <a:pt x="1358" y="2192"/>
                  </a:lnTo>
                  <a:lnTo>
                    <a:pt x="1359" y="2159"/>
                  </a:lnTo>
                  <a:lnTo>
                    <a:pt x="1361" y="2126"/>
                  </a:lnTo>
                  <a:lnTo>
                    <a:pt x="1364" y="2094"/>
                  </a:lnTo>
                  <a:lnTo>
                    <a:pt x="1367" y="2061"/>
                  </a:lnTo>
                  <a:lnTo>
                    <a:pt x="1370" y="2028"/>
                  </a:lnTo>
                  <a:lnTo>
                    <a:pt x="1374" y="1995"/>
                  </a:lnTo>
                  <a:lnTo>
                    <a:pt x="1378" y="1962"/>
                  </a:lnTo>
                  <a:lnTo>
                    <a:pt x="1383" y="1930"/>
                  </a:lnTo>
                  <a:lnTo>
                    <a:pt x="1388" y="1897"/>
                  </a:lnTo>
                  <a:lnTo>
                    <a:pt x="1393" y="1864"/>
                  </a:lnTo>
                  <a:lnTo>
                    <a:pt x="1399" y="1832"/>
                  </a:lnTo>
                  <a:lnTo>
                    <a:pt x="1405" y="1799"/>
                  </a:lnTo>
                  <a:lnTo>
                    <a:pt x="1411" y="1767"/>
                  </a:lnTo>
                  <a:lnTo>
                    <a:pt x="1418" y="1735"/>
                  </a:lnTo>
                  <a:lnTo>
                    <a:pt x="1425" y="1702"/>
                  </a:lnTo>
                  <a:lnTo>
                    <a:pt x="1433" y="1670"/>
                  </a:lnTo>
                  <a:lnTo>
                    <a:pt x="1441" y="1638"/>
                  </a:lnTo>
                  <a:lnTo>
                    <a:pt x="1450" y="1606"/>
                  </a:lnTo>
                  <a:lnTo>
                    <a:pt x="1459" y="1575"/>
                  </a:lnTo>
                  <a:lnTo>
                    <a:pt x="1468" y="1543"/>
                  </a:lnTo>
                  <a:lnTo>
                    <a:pt x="1477" y="1511"/>
                  </a:lnTo>
                  <a:lnTo>
                    <a:pt x="1487" y="1480"/>
                  </a:lnTo>
                  <a:lnTo>
                    <a:pt x="1498" y="1449"/>
                  </a:lnTo>
                  <a:lnTo>
                    <a:pt x="1509" y="1417"/>
                  </a:lnTo>
                  <a:lnTo>
                    <a:pt x="1520" y="1386"/>
                  </a:lnTo>
                  <a:lnTo>
                    <a:pt x="1531" y="1355"/>
                  </a:lnTo>
                  <a:lnTo>
                    <a:pt x="1543" y="1325"/>
                  </a:lnTo>
                  <a:lnTo>
                    <a:pt x="1555" y="1294"/>
                  </a:lnTo>
                  <a:lnTo>
                    <a:pt x="1568" y="1263"/>
                  </a:lnTo>
                  <a:lnTo>
                    <a:pt x="1581" y="1233"/>
                  </a:lnTo>
                  <a:lnTo>
                    <a:pt x="1595" y="1203"/>
                  </a:lnTo>
                  <a:lnTo>
                    <a:pt x="1608" y="1173"/>
                  </a:lnTo>
                  <a:lnTo>
                    <a:pt x="1622" y="1143"/>
                  </a:lnTo>
                  <a:lnTo>
                    <a:pt x="1637" y="1113"/>
                  </a:lnTo>
                  <a:lnTo>
                    <a:pt x="1652" y="1084"/>
                  </a:lnTo>
                  <a:lnTo>
                    <a:pt x="1667" y="1055"/>
                  </a:lnTo>
                  <a:lnTo>
                    <a:pt x="1683" y="1025"/>
                  </a:lnTo>
                  <a:lnTo>
                    <a:pt x="1698" y="996"/>
                  </a:lnTo>
                  <a:lnTo>
                    <a:pt x="1715" y="968"/>
                  </a:lnTo>
                  <a:lnTo>
                    <a:pt x="1731" y="939"/>
                  </a:lnTo>
                  <a:lnTo>
                    <a:pt x="1748" y="911"/>
                  </a:lnTo>
                  <a:lnTo>
                    <a:pt x="1766" y="883"/>
                  </a:lnTo>
                  <a:lnTo>
                    <a:pt x="1783" y="855"/>
                  </a:lnTo>
                  <a:lnTo>
                    <a:pt x="1801" y="827"/>
                  </a:lnTo>
                  <a:lnTo>
                    <a:pt x="1820" y="800"/>
                  </a:lnTo>
                  <a:lnTo>
                    <a:pt x="1838" y="773"/>
                  </a:lnTo>
                </a:path>
              </a:pathLst>
            </a:custGeom>
            <a:solidFill>
              <a:srgbClr val="FF3333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30" name="Freeform 383"/>
            <xdr:cNvSpPr>
              <a:spLocks/>
            </xdr:cNvSpPr>
          </xdr:nvSpPr>
          <xdr:spPr bwMode="auto">
            <a:xfrm>
              <a:off x="565940" y="1258057"/>
              <a:ext cx="1054698" cy="991636"/>
            </a:xfrm>
            <a:custGeom>
              <a:avLst/>
              <a:gdLst>
                <a:gd name="T0" fmla="*/ 2147483647 w 2343"/>
                <a:gd name="T1" fmla="*/ 2147483647 h 2198"/>
                <a:gd name="T2" fmla="*/ 2147483647 w 2343"/>
                <a:gd name="T3" fmla="*/ 2147483647 h 2198"/>
                <a:gd name="T4" fmla="*/ 2147483647 w 2343"/>
                <a:gd name="T5" fmla="*/ 2147483647 h 2198"/>
                <a:gd name="T6" fmla="*/ 2147483647 w 2343"/>
                <a:gd name="T7" fmla="*/ 2147483647 h 2198"/>
                <a:gd name="T8" fmla="*/ 2147483647 w 2343"/>
                <a:gd name="T9" fmla="*/ 2147483647 h 2198"/>
                <a:gd name="T10" fmla="*/ 2147483647 w 2343"/>
                <a:gd name="T11" fmla="*/ 2147483647 h 2198"/>
                <a:gd name="T12" fmla="*/ 2147483647 w 2343"/>
                <a:gd name="T13" fmla="*/ 2147483647 h 2198"/>
                <a:gd name="T14" fmla="*/ 2147483647 w 2343"/>
                <a:gd name="T15" fmla="*/ 2147483647 h 2198"/>
                <a:gd name="T16" fmla="*/ 2147483647 w 2343"/>
                <a:gd name="T17" fmla="*/ 2147483647 h 2198"/>
                <a:gd name="T18" fmla="*/ 2147483647 w 2343"/>
                <a:gd name="T19" fmla="*/ 2147483647 h 2198"/>
                <a:gd name="T20" fmla="*/ 2147483647 w 2343"/>
                <a:gd name="T21" fmla="*/ 2147483647 h 2198"/>
                <a:gd name="T22" fmla="*/ 2147483647 w 2343"/>
                <a:gd name="T23" fmla="*/ 2147483647 h 2198"/>
                <a:gd name="T24" fmla="*/ 2147483647 w 2343"/>
                <a:gd name="T25" fmla="*/ 2147483647 h 2198"/>
                <a:gd name="T26" fmla="*/ 2147483647 w 2343"/>
                <a:gd name="T27" fmla="*/ 2147483647 h 2198"/>
                <a:gd name="T28" fmla="*/ 2147483647 w 2343"/>
                <a:gd name="T29" fmla="*/ 2147483647 h 2198"/>
                <a:gd name="T30" fmla="*/ 2147483647 w 2343"/>
                <a:gd name="T31" fmla="*/ 2147483647 h 2198"/>
                <a:gd name="T32" fmla="*/ 2147483647 w 2343"/>
                <a:gd name="T33" fmla="*/ 2147483647 h 2198"/>
                <a:gd name="T34" fmla="*/ 2147483647 w 2343"/>
                <a:gd name="T35" fmla="*/ 2147483647 h 2198"/>
                <a:gd name="T36" fmla="*/ 2147483647 w 2343"/>
                <a:gd name="T37" fmla="*/ 2147483647 h 2198"/>
                <a:gd name="T38" fmla="*/ 2147483647 w 2343"/>
                <a:gd name="T39" fmla="*/ 2147483647 h 2198"/>
                <a:gd name="T40" fmla="*/ 2147483647 w 2343"/>
                <a:gd name="T41" fmla="*/ 2147483647 h 2198"/>
                <a:gd name="T42" fmla="*/ 2147483647 w 2343"/>
                <a:gd name="T43" fmla="*/ 2147483647 h 2198"/>
                <a:gd name="T44" fmla="*/ 2147483647 w 2343"/>
                <a:gd name="T45" fmla="*/ 2147483647 h 2198"/>
                <a:gd name="T46" fmla="*/ 2147483647 w 2343"/>
                <a:gd name="T47" fmla="*/ 2147483647 h 2198"/>
                <a:gd name="T48" fmla="*/ 2147483647 w 2343"/>
                <a:gd name="T49" fmla="*/ 2147483647 h 2198"/>
                <a:gd name="T50" fmla="*/ 2147483647 w 2343"/>
                <a:gd name="T51" fmla="*/ 2147483647 h 2198"/>
                <a:gd name="T52" fmla="*/ 2147483647 w 2343"/>
                <a:gd name="T53" fmla="*/ 2147483647 h 2198"/>
                <a:gd name="T54" fmla="*/ 2147483647 w 2343"/>
                <a:gd name="T55" fmla="*/ 2147483647 h 2198"/>
                <a:gd name="T56" fmla="*/ 2147483647 w 2343"/>
                <a:gd name="T57" fmla="*/ 2147483647 h 2198"/>
                <a:gd name="T58" fmla="*/ 2147483647 w 2343"/>
                <a:gd name="T59" fmla="*/ 2147483647 h 2198"/>
                <a:gd name="T60" fmla="*/ 2147483647 w 2343"/>
                <a:gd name="T61" fmla="*/ 2147483647 h 2198"/>
                <a:gd name="T62" fmla="*/ 2147483647 w 2343"/>
                <a:gd name="T63" fmla="*/ 2147483647 h 2198"/>
                <a:gd name="T64" fmla="*/ 2147483647 w 2343"/>
                <a:gd name="T65" fmla="*/ 2147483647 h 2198"/>
                <a:gd name="T66" fmla="*/ 2147483647 w 2343"/>
                <a:gd name="T67" fmla="*/ 2147483647 h 2198"/>
                <a:gd name="T68" fmla="*/ 2147483647 w 2343"/>
                <a:gd name="T69" fmla="*/ 2147483647 h 2198"/>
                <a:gd name="T70" fmla="*/ 2147483647 w 2343"/>
                <a:gd name="T71" fmla="*/ 2147483647 h 2198"/>
                <a:gd name="T72" fmla="*/ 2147483647 w 2343"/>
                <a:gd name="T73" fmla="*/ 2147483647 h 2198"/>
                <a:gd name="T74" fmla="*/ 2147483647 w 2343"/>
                <a:gd name="T75" fmla="*/ 2147483647 h 2198"/>
                <a:gd name="T76" fmla="*/ 2147483647 w 2343"/>
                <a:gd name="T77" fmla="*/ 2147483647 h 2198"/>
                <a:gd name="T78" fmla="*/ 2147483647 w 2343"/>
                <a:gd name="T79" fmla="*/ 2147483647 h 2198"/>
                <a:gd name="T80" fmla="*/ 2147483647 w 2343"/>
                <a:gd name="T81" fmla="*/ 2147483647 h 2198"/>
                <a:gd name="T82" fmla="*/ 2147483647 w 2343"/>
                <a:gd name="T83" fmla="*/ 2147483647 h 2198"/>
                <a:gd name="T84" fmla="*/ 2147483647 w 2343"/>
                <a:gd name="T85" fmla="*/ 2147483647 h 2198"/>
                <a:gd name="T86" fmla="*/ 2147483647 w 2343"/>
                <a:gd name="T87" fmla="*/ 2147483647 h 2198"/>
                <a:gd name="T88" fmla="*/ 2147483647 w 2343"/>
                <a:gd name="T89" fmla="*/ 2147483647 h 2198"/>
                <a:gd name="T90" fmla="*/ 2147483647 w 2343"/>
                <a:gd name="T91" fmla="*/ 2147483647 h 2198"/>
                <a:gd name="T92" fmla="*/ 2147483647 w 2343"/>
                <a:gd name="T93" fmla="*/ 2147483647 h 2198"/>
                <a:gd name="T94" fmla="*/ 2147483647 w 2343"/>
                <a:gd name="T95" fmla="*/ 2147483647 h 2198"/>
                <a:gd name="T96" fmla="*/ 2147483647 w 2343"/>
                <a:gd name="T97" fmla="*/ 2147483647 h 2198"/>
                <a:gd name="T98" fmla="*/ 2147483647 w 2343"/>
                <a:gd name="T99" fmla="*/ 2147483647 h 2198"/>
                <a:gd name="T100" fmla="*/ 2147483647 w 2343"/>
                <a:gd name="T101" fmla="*/ 2147483647 h 2198"/>
                <a:gd name="T102" fmla="*/ 2147483647 w 2343"/>
                <a:gd name="T103" fmla="*/ 2147483647 h 2198"/>
                <a:gd name="T104" fmla="*/ 2147483647 w 2343"/>
                <a:gd name="T105" fmla="*/ 2147483647 h 2198"/>
                <a:gd name="T106" fmla="*/ 2147483647 w 2343"/>
                <a:gd name="T107" fmla="*/ 2147483647 h 2198"/>
                <a:gd name="T108" fmla="*/ 2147483647 w 2343"/>
                <a:gd name="T109" fmla="*/ 2147483647 h 2198"/>
                <a:gd name="T110" fmla="*/ 2147483647 w 2343"/>
                <a:gd name="T111" fmla="*/ 2147483647 h 2198"/>
                <a:gd name="T112" fmla="*/ 2147483647 w 2343"/>
                <a:gd name="T113" fmla="*/ 2147483647 h 2198"/>
                <a:gd name="T114" fmla="*/ 2147483647 w 2343"/>
                <a:gd name="T115" fmla="*/ 2147483647 h 2198"/>
                <a:gd name="T116" fmla="*/ 2147483647 w 2343"/>
                <a:gd name="T117" fmla="*/ 2147483647 h 2198"/>
                <a:gd name="T118" fmla="*/ 2147483647 w 2343"/>
                <a:gd name="T119" fmla="*/ 2147483647 h 219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3"/>
                <a:gd name="T181" fmla="*/ 0 h 2198"/>
                <a:gd name="T182" fmla="*/ 2343 w 2343"/>
                <a:gd name="T183" fmla="*/ 2198 h 219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3" h="2198">
                  <a:moveTo>
                    <a:pt x="2343" y="1280"/>
                  </a:moveTo>
                  <a:lnTo>
                    <a:pt x="2305" y="1173"/>
                  </a:lnTo>
                  <a:lnTo>
                    <a:pt x="2268" y="1066"/>
                  </a:lnTo>
                  <a:lnTo>
                    <a:pt x="2231" y="960"/>
                  </a:lnTo>
                  <a:lnTo>
                    <a:pt x="2194" y="853"/>
                  </a:lnTo>
                  <a:lnTo>
                    <a:pt x="2156" y="747"/>
                  </a:lnTo>
                  <a:lnTo>
                    <a:pt x="2119" y="640"/>
                  </a:lnTo>
                  <a:lnTo>
                    <a:pt x="2082" y="533"/>
                  </a:lnTo>
                  <a:lnTo>
                    <a:pt x="2045" y="427"/>
                  </a:lnTo>
                  <a:lnTo>
                    <a:pt x="2007" y="320"/>
                  </a:lnTo>
                  <a:lnTo>
                    <a:pt x="1970" y="213"/>
                  </a:lnTo>
                  <a:lnTo>
                    <a:pt x="1933" y="107"/>
                  </a:lnTo>
                  <a:lnTo>
                    <a:pt x="1896" y="0"/>
                  </a:lnTo>
                  <a:lnTo>
                    <a:pt x="1849" y="17"/>
                  </a:lnTo>
                  <a:lnTo>
                    <a:pt x="1803" y="34"/>
                  </a:lnTo>
                  <a:lnTo>
                    <a:pt x="1757" y="52"/>
                  </a:lnTo>
                  <a:lnTo>
                    <a:pt x="1711" y="70"/>
                  </a:lnTo>
                  <a:lnTo>
                    <a:pt x="1665" y="89"/>
                  </a:lnTo>
                  <a:lnTo>
                    <a:pt x="1619" y="108"/>
                  </a:lnTo>
                  <a:lnTo>
                    <a:pt x="1574" y="128"/>
                  </a:lnTo>
                  <a:lnTo>
                    <a:pt x="1529" y="149"/>
                  </a:lnTo>
                  <a:lnTo>
                    <a:pt x="1484" y="170"/>
                  </a:lnTo>
                  <a:lnTo>
                    <a:pt x="1439" y="192"/>
                  </a:lnTo>
                  <a:lnTo>
                    <a:pt x="1395" y="214"/>
                  </a:lnTo>
                  <a:lnTo>
                    <a:pt x="1351" y="236"/>
                  </a:lnTo>
                  <a:lnTo>
                    <a:pt x="1307" y="260"/>
                  </a:lnTo>
                  <a:lnTo>
                    <a:pt x="1264" y="283"/>
                  </a:lnTo>
                  <a:lnTo>
                    <a:pt x="1221" y="308"/>
                  </a:lnTo>
                  <a:lnTo>
                    <a:pt x="1178" y="333"/>
                  </a:lnTo>
                  <a:lnTo>
                    <a:pt x="1135" y="358"/>
                  </a:lnTo>
                  <a:lnTo>
                    <a:pt x="1093" y="384"/>
                  </a:lnTo>
                  <a:lnTo>
                    <a:pt x="1051" y="410"/>
                  </a:lnTo>
                  <a:lnTo>
                    <a:pt x="1009" y="437"/>
                  </a:lnTo>
                  <a:lnTo>
                    <a:pt x="968" y="464"/>
                  </a:lnTo>
                  <a:lnTo>
                    <a:pt x="927" y="492"/>
                  </a:lnTo>
                  <a:lnTo>
                    <a:pt x="887" y="520"/>
                  </a:lnTo>
                  <a:lnTo>
                    <a:pt x="846" y="549"/>
                  </a:lnTo>
                  <a:lnTo>
                    <a:pt x="807" y="579"/>
                  </a:lnTo>
                  <a:lnTo>
                    <a:pt x="767" y="609"/>
                  </a:lnTo>
                  <a:lnTo>
                    <a:pt x="728" y="639"/>
                  </a:lnTo>
                  <a:lnTo>
                    <a:pt x="689" y="670"/>
                  </a:lnTo>
                  <a:lnTo>
                    <a:pt x="651" y="701"/>
                  </a:lnTo>
                  <a:lnTo>
                    <a:pt x="613" y="733"/>
                  </a:lnTo>
                  <a:lnTo>
                    <a:pt x="575" y="765"/>
                  </a:lnTo>
                  <a:lnTo>
                    <a:pt x="538" y="797"/>
                  </a:lnTo>
                  <a:lnTo>
                    <a:pt x="501" y="831"/>
                  </a:lnTo>
                  <a:lnTo>
                    <a:pt x="465" y="864"/>
                  </a:lnTo>
                  <a:lnTo>
                    <a:pt x="428" y="898"/>
                  </a:lnTo>
                  <a:lnTo>
                    <a:pt x="393" y="933"/>
                  </a:lnTo>
                  <a:lnTo>
                    <a:pt x="358" y="967"/>
                  </a:lnTo>
                  <a:lnTo>
                    <a:pt x="323" y="1003"/>
                  </a:lnTo>
                  <a:lnTo>
                    <a:pt x="289" y="1038"/>
                  </a:lnTo>
                  <a:lnTo>
                    <a:pt x="255" y="1075"/>
                  </a:lnTo>
                  <a:lnTo>
                    <a:pt x="221" y="1111"/>
                  </a:lnTo>
                  <a:lnTo>
                    <a:pt x="188" y="1148"/>
                  </a:lnTo>
                  <a:lnTo>
                    <a:pt x="156" y="1185"/>
                  </a:lnTo>
                  <a:lnTo>
                    <a:pt x="124" y="1223"/>
                  </a:lnTo>
                  <a:lnTo>
                    <a:pt x="92" y="1261"/>
                  </a:lnTo>
                  <a:lnTo>
                    <a:pt x="61" y="1300"/>
                  </a:lnTo>
                  <a:lnTo>
                    <a:pt x="30" y="1338"/>
                  </a:lnTo>
                  <a:lnTo>
                    <a:pt x="0" y="1378"/>
                  </a:lnTo>
                  <a:lnTo>
                    <a:pt x="90" y="1446"/>
                  </a:lnTo>
                  <a:lnTo>
                    <a:pt x="180" y="1514"/>
                  </a:lnTo>
                  <a:lnTo>
                    <a:pt x="270" y="1583"/>
                  </a:lnTo>
                  <a:lnTo>
                    <a:pt x="359" y="1651"/>
                  </a:lnTo>
                  <a:lnTo>
                    <a:pt x="449" y="1719"/>
                  </a:lnTo>
                  <a:lnTo>
                    <a:pt x="539" y="1788"/>
                  </a:lnTo>
                  <a:lnTo>
                    <a:pt x="629" y="1856"/>
                  </a:lnTo>
                  <a:lnTo>
                    <a:pt x="719" y="1924"/>
                  </a:lnTo>
                  <a:lnTo>
                    <a:pt x="809" y="1993"/>
                  </a:lnTo>
                  <a:lnTo>
                    <a:pt x="899" y="2061"/>
                  </a:lnTo>
                  <a:lnTo>
                    <a:pt x="989" y="2130"/>
                  </a:lnTo>
                  <a:lnTo>
                    <a:pt x="1079" y="2198"/>
                  </a:lnTo>
                  <a:lnTo>
                    <a:pt x="1099" y="2172"/>
                  </a:lnTo>
                  <a:lnTo>
                    <a:pt x="1119" y="2146"/>
                  </a:lnTo>
                  <a:lnTo>
                    <a:pt x="1140" y="2120"/>
                  </a:lnTo>
                  <a:lnTo>
                    <a:pt x="1161" y="2095"/>
                  </a:lnTo>
                  <a:lnTo>
                    <a:pt x="1182" y="2070"/>
                  </a:lnTo>
                  <a:lnTo>
                    <a:pt x="1204" y="2045"/>
                  </a:lnTo>
                  <a:lnTo>
                    <a:pt x="1226" y="2020"/>
                  </a:lnTo>
                  <a:lnTo>
                    <a:pt x="1248" y="1996"/>
                  </a:lnTo>
                  <a:lnTo>
                    <a:pt x="1271" y="1972"/>
                  </a:lnTo>
                  <a:lnTo>
                    <a:pt x="1294" y="1948"/>
                  </a:lnTo>
                  <a:lnTo>
                    <a:pt x="1317" y="1924"/>
                  </a:lnTo>
                  <a:lnTo>
                    <a:pt x="1341" y="1901"/>
                  </a:lnTo>
                  <a:lnTo>
                    <a:pt x="1364" y="1878"/>
                  </a:lnTo>
                  <a:lnTo>
                    <a:pt x="1388" y="1856"/>
                  </a:lnTo>
                  <a:lnTo>
                    <a:pt x="1413" y="1833"/>
                  </a:lnTo>
                  <a:lnTo>
                    <a:pt x="1437" y="1811"/>
                  </a:lnTo>
                  <a:lnTo>
                    <a:pt x="1462" y="1789"/>
                  </a:lnTo>
                  <a:lnTo>
                    <a:pt x="1487" y="1768"/>
                  </a:lnTo>
                  <a:lnTo>
                    <a:pt x="1513" y="1747"/>
                  </a:lnTo>
                  <a:lnTo>
                    <a:pt x="1538" y="1726"/>
                  </a:lnTo>
                  <a:lnTo>
                    <a:pt x="1564" y="1705"/>
                  </a:lnTo>
                  <a:lnTo>
                    <a:pt x="1590" y="1685"/>
                  </a:lnTo>
                  <a:lnTo>
                    <a:pt x="1616" y="1665"/>
                  </a:lnTo>
                  <a:lnTo>
                    <a:pt x="1643" y="1646"/>
                  </a:lnTo>
                  <a:lnTo>
                    <a:pt x="1670" y="1626"/>
                  </a:lnTo>
                  <a:lnTo>
                    <a:pt x="1697" y="1608"/>
                  </a:lnTo>
                  <a:lnTo>
                    <a:pt x="1724" y="1589"/>
                  </a:lnTo>
                  <a:lnTo>
                    <a:pt x="1752" y="1571"/>
                  </a:lnTo>
                  <a:lnTo>
                    <a:pt x="1779" y="1553"/>
                  </a:lnTo>
                  <a:lnTo>
                    <a:pt x="1807" y="1535"/>
                  </a:lnTo>
                  <a:lnTo>
                    <a:pt x="1836" y="1518"/>
                  </a:lnTo>
                  <a:lnTo>
                    <a:pt x="1864" y="1501"/>
                  </a:lnTo>
                  <a:lnTo>
                    <a:pt x="1892" y="1485"/>
                  </a:lnTo>
                  <a:lnTo>
                    <a:pt x="1921" y="1468"/>
                  </a:lnTo>
                  <a:lnTo>
                    <a:pt x="1950" y="1453"/>
                  </a:lnTo>
                  <a:lnTo>
                    <a:pt x="1979" y="1437"/>
                  </a:lnTo>
                  <a:lnTo>
                    <a:pt x="2009" y="1422"/>
                  </a:lnTo>
                  <a:lnTo>
                    <a:pt x="2038" y="1407"/>
                  </a:lnTo>
                  <a:lnTo>
                    <a:pt x="2068" y="1393"/>
                  </a:lnTo>
                  <a:lnTo>
                    <a:pt x="2098" y="1379"/>
                  </a:lnTo>
                  <a:lnTo>
                    <a:pt x="2128" y="1365"/>
                  </a:lnTo>
                  <a:lnTo>
                    <a:pt x="2158" y="1352"/>
                  </a:lnTo>
                  <a:lnTo>
                    <a:pt x="2189" y="1339"/>
                  </a:lnTo>
                  <a:lnTo>
                    <a:pt x="2219" y="1326"/>
                  </a:lnTo>
                  <a:lnTo>
                    <a:pt x="2250" y="1314"/>
                  </a:lnTo>
                  <a:lnTo>
                    <a:pt x="2281" y="1302"/>
                  </a:lnTo>
                  <a:lnTo>
                    <a:pt x="2311" y="1291"/>
                  </a:lnTo>
                  <a:lnTo>
                    <a:pt x="2343" y="1280"/>
                  </a:lnTo>
                </a:path>
              </a:pathLst>
            </a:custGeom>
            <a:solidFill>
              <a:srgbClr val="FFC229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</xdr:grpSp>
      <xdr:graphicFrame macro="">
        <xdr:nvGraphicFramePr>
          <xdr:cNvPr id="114" name="Chart 2"/>
          <xdr:cNvGraphicFramePr>
            <a:graphicFrameLocks/>
          </xdr:cNvGraphicFramePr>
        </xdr:nvGraphicFramePr>
        <xdr:xfrm>
          <a:off x="252639" y="3220575"/>
          <a:ext cx="4064454" cy="272009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sp macro="" textlink="'Dashboard Conf Page'!G39">
        <xdr:nvSpPr>
          <xdr:cNvPr id="115" name="TextBox 357"/>
          <xdr:cNvSpPr txBox="1"/>
        </xdr:nvSpPr>
        <xdr:spPr>
          <a:xfrm>
            <a:off x="498280" y="6022551"/>
            <a:ext cx="3586939" cy="4283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5210D86C-079C-4B41-9D5E-F4665222F0B8}" type="TxLink">
              <a:rPr lang="en-US" sz="1200" b="1" i="0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pPr algn="ctr"/>
              <a:t>x 1,000,000 Widgets / Day</a:t>
            </a:fld>
            <a:endParaRPr lang="en-US" sz="1200" b="1">
              <a:latin typeface="Arial" pitchFamily="34" charset="0"/>
              <a:cs typeface="Arial" pitchFamily="34" charset="0"/>
            </a:endParaRPr>
          </a:p>
        </xdr:txBody>
      </xdr:sp>
      <xdr:sp macro="" textlink="'Dashboard Conf Page'!G37">
        <xdr:nvSpPr>
          <xdr:cNvPr id="116" name="TextBox 358"/>
          <xdr:cNvSpPr txBox="1"/>
        </xdr:nvSpPr>
        <xdr:spPr>
          <a:xfrm>
            <a:off x="632193" y="2776568"/>
            <a:ext cx="3299983" cy="8471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B3B2B4AE-E481-47B9-AAC9-1FBC41911736}" type="TxLink">
              <a:rPr lang="en-US" sz="2400" b="1" i="0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pPr algn="ctr"/>
              <a:t>Daily Widget Demand</a:t>
            </a:fld>
            <a:endParaRPr lang="en-US" sz="2400" b="1">
              <a:latin typeface="Arial" pitchFamily="34" charset="0"/>
              <a:cs typeface="Arial" pitchFamily="34" charset="0"/>
            </a:endParaRPr>
          </a:p>
        </xdr:txBody>
      </xdr:sp>
      <xdr:sp macro="" textlink="'Dashboard Calculations '!E37">
        <xdr:nvSpPr>
          <xdr:cNvPr id="117" name="TextBox 359"/>
          <xdr:cNvSpPr txBox="1"/>
        </xdr:nvSpPr>
        <xdr:spPr>
          <a:xfrm>
            <a:off x="976539" y="5394296"/>
            <a:ext cx="54521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F469789E-69E8-4739-B1E2-03F62E6961A5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E40">
        <xdr:nvSpPr>
          <xdr:cNvPr id="118" name="TextBox 360"/>
          <xdr:cNvSpPr txBox="1"/>
        </xdr:nvSpPr>
        <xdr:spPr>
          <a:xfrm>
            <a:off x="1177407" y="4851713"/>
            <a:ext cx="554780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48F97BCD-B202-41DB-B543-938575A2DF57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2,0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E41">
        <xdr:nvSpPr>
          <xdr:cNvPr id="119" name="TextBox 361"/>
          <xdr:cNvSpPr txBox="1"/>
        </xdr:nvSpPr>
        <xdr:spPr>
          <a:xfrm>
            <a:off x="1674796" y="4451914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5BD923D6-9904-4A79-AD7C-D0460DC908E1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4,0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E42">
        <xdr:nvSpPr>
          <xdr:cNvPr id="120" name="TextBox 362"/>
          <xdr:cNvSpPr txBox="1"/>
        </xdr:nvSpPr>
        <xdr:spPr>
          <a:xfrm>
            <a:off x="2325227" y="4461433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FBE449AC-9924-43C9-ACD5-1492F5243FE2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6,0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E43">
        <xdr:nvSpPr>
          <xdr:cNvPr id="121" name="TextBox 363"/>
          <xdr:cNvSpPr txBox="1"/>
        </xdr:nvSpPr>
        <xdr:spPr>
          <a:xfrm>
            <a:off x="2813051" y="4861232"/>
            <a:ext cx="554780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392A87F4-CB02-491A-A48A-72E45FEF0566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8,0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E38">
        <xdr:nvSpPr>
          <xdr:cNvPr id="122" name="TextBox 364"/>
          <xdr:cNvSpPr txBox="1"/>
        </xdr:nvSpPr>
        <xdr:spPr>
          <a:xfrm>
            <a:off x="2985224" y="5394296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F0FB20F9-14E4-4BD9-98F3-E48975EB6233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10,0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grpSp>
        <xdr:nvGrpSpPr>
          <xdr:cNvPr id="123" name="Group 28"/>
          <xdr:cNvGrpSpPr>
            <a:grpSpLocks/>
          </xdr:cNvGrpSpPr>
        </xdr:nvGrpSpPr>
        <xdr:grpSpPr bwMode="auto">
          <a:xfrm>
            <a:off x="1751318" y="5023054"/>
            <a:ext cx="1052168" cy="999496"/>
            <a:chOff x="1988560" y="3128827"/>
            <a:chExt cx="1039902" cy="991213"/>
          </a:xfrm>
        </xdr:grpSpPr>
        <xdr:sp macro="" textlink="">
          <xdr:nvSpPr>
            <xdr:cNvPr id="124" name="Oval 366"/>
            <xdr:cNvSpPr/>
          </xdr:nvSpPr>
          <xdr:spPr>
            <a:xfrm>
              <a:off x="2026375" y="3128827"/>
              <a:ext cx="945366" cy="991213"/>
            </a:xfrm>
            <a:prstGeom prst="ellipse">
              <a:avLst/>
            </a:prstGeom>
            <a:solidFill>
              <a:schemeClr val="tx1">
                <a:lumMod val="85000"/>
                <a:lumOff val="15000"/>
              </a:schemeClr>
            </a:solidFill>
            <a:ln>
              <a:solidFill>
                <a:schemeClr val="tx1">
                  <a:lumMod val="95000"/>
                  <a:lumOff val="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sp macro="" textlink="'Dashboard Calculations '!E39">
          <xdr:nvSpPr>
            <xdr:cNvPr id="125" name="TextBox 367"/>
            <xdr:cNvSpPr txBox="1"/>
          </xdr:nvSpPr>
          <xdr:spPr>
            <a:xfrm>
              <a:off x="1988560" y="3423840"/>
              <a:ext cx="1039902" cy="4059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fld id="{210E3F3A-0E16-4E62-A5EB-B7C928FE4C16}" type="TxLink">
                <a:rPr lang="en-US" sz="3000" b="1" i="0" u="none" strike="noStrike" cap="none" spc="50">
                  <a:ln w="12700" cmpd="sng">
                    <a:solidFill>
                      <a:schemeClr val="tx1"/>
                    </a:solidFill>
                    <a:prstDash val="solid"/>
                  </a:ln>
                  <a:solidFill>
                    <a:schemeClr val="bg1"/>
                  </a:solidFill>
                  <a:effectLst>
                    <a:glow rad="53100">
                      <a:schemeClr val="bg1">
                        <a:lumMod val="50000"/>
                        <a:alpha val="30000"/>
                      </a:schemeClr>
                    </a:glow>
                  </a:effectLst>
                  <a:latin typeface="Arialri"/>
                  <a:cs typeface="Arial" pitchFamily="34" charset="0"/>
                </a:rPr>
                <a:pPr algn="ctr"/>
                <a:t>7,7</a:t>
              </a:fld>
              <a:endParaRPr lang="en-US" sz="3000" b="1" cap="none" spc="50">
                <a:ln w="12700" cmpd="sng">
                  <a:solidFill>
                    <a:schemeClr val="tx1"/>
                  </a:solidFill>
                  <a:prstDash val="solid"/>
                </a:ln>
                <a:solidFill>
                  <a:schemeClr val="bg1"/>
                </a:solidFill>
                <a:effectLst>
                  <a:glow rad="53100">
                    <a:schemeClr val="bg1">
                      <a:lumMod val="50000"/>
                      <a:alpha val="30000"/>
                    </a:schemeClr>
                  </a:glow>
                </a:effectLst>
                <a:latin typeface="Arial" pitchFamily="34" charset="0"/>
                <a:cs typeface="Arial" pitchFamily="34" charset="0"/>
              </a:endParaRPr>
            </a:p>
          </xdr:txBody>
        </xdr:sp>
      </xdr:grpSp>
    </xdr:grpSp>
    <xdr:clientData/>
  </xdr:twoCellAnchor>
  <xdr:twoCellAnchor>
    <xdr:from>
      <xdr:col>14</xdr:col>
      <xdr:colOff>18881</xdr:colOff>
      <xdr:row>59</xdr:row>
      <xdr:rowOff>119544</xdr:rowOff>
    </xdr:from>
    <xdr:to>
      <xdr:col>20</xdr:col>
      <xdr:colOff>598196</xdr:colOff>
      <xdr:row>79</xdr:row>
      <xdr:rowOff>82340</xdr:rowOff>
    </xdr:to>
    <xdr:grpSp>
      <xdr:nvGrpSpPr>
        <xdr:cNvPr id="132" name="Group 235"/>
        <xdr:cNvGrpSpPr>
          <a:grpSpLocks/>
        </xdr:cNvGrpSpPr>
      </xdr:nvGrpSpPr>
      <xdr:grpSpPr bwMode="auto">
        <a:xfrm>
          <a:off x="8900944" y="12109138"/>
          <a:ext cx="4222627" cy="3772796"/>
          <a:chOff x="8973019" y="2690897"/>
          <a:chExt cx="4256500" cy="3769529"/>
        </a:xfrm>
      </xdr:grpSpPr>
      <xdr:sp macro="" textlink="">
        <xdr:nvSpPr>
          <xdr:cNvPr id="133" name="Rounded Rectangle 375"/>
          <xdr:cNvSpPr/>
        </xdr:nvSpPr>
        <xdr:spPr>
          <a:xfrm>
            <a:off x="8973019" y="2690897"/>
            <a:ext cx="4256500" cy="3769529"/>
          </a:xfrm>
          <a:prstGeom prst="roundRect">
            <a:avLst>
              <a:gd name="adj" fmla="val 10723"/>
            </a:avLst>
          </a:prstGeom>
          <a:gradFill flip="none" rotWithShape="1">
            <a:gsLst>
              <a:gs pos="0">
                <a:srgbClr val="FFFFFF"/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5400000" scaled="0"/>
            <a:tileRect/>
          </a:gra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sp macro="" textlink="">
        <xdr:nvSpPr>
          <xdr:cNvPr id="134" name="Freeform 23"/>
          <xdr:cNvSpPr>
            <a:spLocks/>
          </xdr:cNvSpPr>
        </xdr:nvSpPr>
        <xdr:spPr bwMode="auto">
          <a:xfrm>
            <a:off x="9422582" y="2795606"/>
            <a:ext cx="1166951" cy="3617225"/>
          </a:xfrm>
          <a:custGeom>
            <a:avLst/>
            <a:gdLst/>
            <a:ahLst/>
            <a:cxnLst>
              <a:cxn ang="0">
                <a:pos x="470" y="4101"/>
              </a:cxn>
              <a:cxn ang="0">
                <a:pos x="354" y="4181"/>
              </a:cxn>
              <a:cxn ang="0">
                <a:pos x="225" y="4306"/>
              </a:cxn>
              <a:cxn ang="0">
                <a:pos x="154" y="4402"/>
              </a:cxn>
              <a:cxn ang="0">
                <a:pos x="97" y="4505"/>
              </a:cxn>
              <a:cxn ang="0">
                <a:pos x="51" y="4615"/>
              </a:cxn>
              <a:cxn ang="0">
                <a:pos x="19" y="4731"/>
              </a:cxn>
              <a:cxn ang="0">
                <a:pos x="3" y="4849"/>
              </a:cxn>
              <a:cxn ang="0">
                <a:pos x="1" y="4971"/>
              </a:cxn>
              <a:cxn ang="0">
                <a:pos x="17" y="5094"/>
              </a:cxn>
              <a:cxn ang="0">
                <a:pos x="47" y="5215"/>
              </a:cxn>
              <a:cxn ang="0">
                <a:pos x="92" y="5329"/>
              </a:cxn>
              <a:cxn ang="0">
                <a:pos x="150" y="5435"/>
              </a:cxn>
              <a:cxn ang="0">
                <a:pos x="259" y="5576"/>
              </a:cxn>
              <a:cxn ang="0">
                <a:pos x="393" y="5693"/>
              </a:cxn>
              <a:cxn ang="0">
                <a:pos x="493" y="5756"/>
              </a:cxn>
              <a:cxn ang="0">
                <a:pos x="601" y="5806"/>
              </a:cxn>
              <a:cxn ang="0">
                <a:pos x="716" y="5842"/>
              </a:cxn>
              <a:cxn ang="0">
                <a:pos x="835" y="5862"/>
              </a:cxn>
              <a:cxn ang="0">
                <a:pos x="959" y="5867"/>
              </a:cxn>
              <a:cxn ang="0">
                <a:pos x="1081" y="5857"/>
              </a:cxn>
              <a:cxn ang="0">
                <a:pos x="1199" y="5831"/>
              </a:cxn>
              <a:cxn ang="0">
                <a:pos x="1311" y="5790"/>
              </a:cxn>
              <a:cxn ang="0">
                <a:pos x="1416" y="5735"/>
              </a:cxn>
              <a:cxn ang="0">
                <a:pos x="1513" y="5668"/>
              </a:cxn>
              <a:cxn ang="0">
                <a:pos x="1667" y="5515"/>
              </a:cxn>
              <a:cxn ang="0">
                <a:pos x="1745" y="5401"/>
              </a:cxn>
              <a:cxn ang="0">
                <a:pos x="1800" y="5292"/>
              </a:cxn>
              <a:cxn ang="0">
                <a:pos x="1839" y="5176"/>
              </a:cxn>
              <a:cxn ang="0">
                <a:pos x="1865" y="5053"/>
              </a:cxn>
              <a:cxn ang="0">
                <a:pos x="1874" y="4930"/>
              </a:cxn>
              <a:cxn ang="0">
                <a:pos x="1867" y="4809"/>
              </a:cxn>
              <a:cxn ang="0">
                <a:pos x="1846" y="4691"/>
              </a:cxn>
              <a:cxn ang="0">
                <a:pos x="1810" y="4578"/>
              </a:cxn>
              <a:cxn ang="0">
                <a:pos x="1761" y="4470"/>
              </a:cxn>
              <a:cxn ang="0">
                <a:pos x="1698" y="4369"/>
              </a:cxn>
              <a:cxn ang="0">
                <a:pos x="1623" y="4276"/>
              </a:cxn>
              <a:cxn ang="0">
                <a:pos x="1472" y="4145"/>
              </a:cxn>
              <a:cxn ang="0">
                <a:pos x="1368" y="4081"/>
              </a:cxn>
              <a:cxn ang="0">
                <a:pos x="1312" y="2452"/>
              </a:cxn>
              <a:cxn ang="0">
                <a:pos x="1312" y="784"/>
              </a:cxn>
              <a:cxn ang="0">
                <a:pos x="1312" y="569"/>
              </a:cxn>
              <a:cxn ang="0">
                <a:pos x="1312" y="521"/>
              </a:cxn>
              <a:cxn ang="0">
                <a:pos x="1312" y="408"/>
              </a:cxn>
              <a:cxn ang="0">
                <a:pos x="1309" y="344"/>
              </a:cxn>
              <a:cxn ang="0">
                <a:pos x="1304" y="298"/>
              </a:cxn>
              <a:cxn ang="0">
                <a:pos x="1270" y="204"/>
              </a:cxn>
              <a:cxn ang="0">
                <a:pos x="1214" y="123"/>
              </a:cxn>
              <a:cxn ang="0">
                <a:pos x="1140" y="60"/>
              </a:cxn>
              <a:cxn ang="0">
                <a:pos x="1053" y="18"/>
              </a:cxn>
              <a:cxn ang="0">
                <a:pos x="955" y="0"/>
              </a:cxn>
              <a:cxn ang="0">
                <a:pos x="854" y="9"/>
              </a:cxn>
              <a:cxn ang="0">
                <a:pos x="763" y="43"/>
              </a:cxn>
              <a:cxn ang="0">
                <a:pos x="683" y="100"/>
              </a:cxn>
              <a:cxn ang="0">
                <a:pos x="620" y="176"/>
              </a:cxn>
              <a:cxn ang="0">
                <a:pos x="580" y="265"/>
              </a:cxn>
              <a:cxn ang="0">
                <a:pos x="566" y="331"/>
              </a:cxn>
              <a:cxn ang="0">
                <a:pos x="563" y="378"/>
              </a:cxn>
              <a:cxn ang="0">
                <a:pos x="562" y="493"/>
              </a:cxn>
              <a:cxn ang="0">
                <a:pos x="562" y="556"/>
              </a:cxn>
              <a:cxn ang="0">
                <a:pos x="563" y="651"/>
              </a:cxn>
              <a:cxn ang="0">
                <a:pos x="563" y="1652"/>
              </a:cxn>
            </a:cxnLst>
            <a:rect l="0" t="0" r="r" b="b"/>
            <a:pathLst>
              <a:path w="1874" h="5869">
                <a:moveTo>
                  <a:pt x="563" y="4054"/>
                </a:moveTo>
                <a:lnTo>
                  <a:pt x="544" y="4063"/>
                </a:lnTo>
                <a:lnTo>
                  <a:pt x="525" y="4072"/>
                </a:lnTo>
                <a:lnTo>
                  <a:pt x="506" y="4081"/>
                </a:lnTo>
                <a:lnTo>
                  <a:pt x="488" y="4091"/>
                </a:lnTo>
                <a:lnTo>
                  <a:pt x="470" y="4101"/>
                </a:lnTo>
                <a:lnTo>
                  <a:pt x="453" y="4112"/>
                </a:lnTo>
                <a:lnTo>
                  <a:pt x="436" y="4122"/>
                </a:lnTo>
                <a:lnTo>
                  <a:pt x="418" y="4134"/>
                </a:lnTo>
                <a:lnTo>
                  <a:pt x="402" y="4145"/>
                </a:lnTo>
                <a:lnTo>
                  <a:pt x="385" y="4157"/>
                </a:lnTo>
                <a:lnTo>
                  <a:pt x="354" y="4181"/>
                </a:lnTo>
                <a:lnTo>
                  <a:pt x="323" y="4207"/>
                </a:lnTo>
                <a:lnTo>
                  <a:pt x="294" y="4234"/>
                </a:lnTo>
                <a:lnTo>
                  <a:pt x="266" y="4262"/>
                </a:lnTo>
                <a:lnTo>
                  <a:pt x="252" y="4276"/>
                </a:lnTo>
                <a:lnTo>
                  <a:pt x="238" y="4292"/>
                </a:lnTo>
                <a:lnTo>
                  <a:pt x="225" y="4306"/>
                </a:lnTo>
                <a:lnTo>
                  <a:pt x="212" y="4321"/>
                </a:lnTo>
                <a:lnTo>
                  <a:pt x="201" y="4336"/>
                </a:lnTo>
                <a:lnTo>
                  <a:pt x="188" y="4353"/>
                </a:lnTo>
                <a:lnTo>
                  <a:pt x="177" y="4369"/>
                </a:lnTo>
                <a:lnTo>
                  <a:pt x="165" y="4385"/>
                </a:lnTo>
                <a:lnTo>
                  <a:pt x="154" y="4402"/>
                </a:lnTo>
                <a:lnTo>
                  <a:pt x="144" y="4419"/>
                </a:lnTo>
                <a:lnTo>
                  <a:pt x="134" y="4435"/>
                </a:lnTo>
                <a:lnTo>
                  <a:pt x="123" y="4452"/>
                </a:lnTo>
                <a:lnTo>
                  <a:pt x="115" y="4470"/>
                </a:lnTo>
                <a:lnTo>
                  <a:pt x="104" y="4487"/>
                </a:lnTo>
                <a:lnTo>
                  <a:pt x="97" y="4505"/>
                </a:lnTo>
                <a:lnTo>
                  <a:pt x="88" y="4523"/>
                </a:lnTo>
                <a:lnTo>
                  <a:pt x="80" y="4541"/>
                </a:lnTo>
                <a:lnTo>
                  <a:pt x="71" y="4559"/>
                </a:lnTo>
                <a:lnTo>
                  <a:pt x="65" y="4578"/>
                </a:lnTo>
                <a:lnTo>
                  <a:pt x="57" y="4596"/>
                </a:lnTo>
                <a:lnTo>
                  <a:pt x="51" y="4615"/>
                </a:lnTo>
                <a:lnTo>
                  <a:pt x="45" y="4634"/>
                </a:lnTo>
                <a:lnTo>
                  <a:pt x="40" y="4652"/>
                </a:lnTo>
                <a:lnTo>
                  <a:pt x="33" y="4672"/>
                </a:lnTo>
                <a:lnTo>
                  <a:pt x="28" y="4691"/>
                </a:lnTo>
                <a:lnTo>
                  <a:pt x="24" y="4710"/>
                </a:lnTo>
                <a:lnTo>
                  <a:pt x="19" y="4731"/>
                </a:lnTo>
                <a:lnTo>
                  <a:pt x="15" y="4750"/>
                </a:lnTo>
                <a:lnTo>
                  <a:pt x="13" y="4769"/>
                </a:lnTo>
                <a:lnTo>
                  <a:pt x="9" y="4790"/>
                </a:lnTo>
                <a:lnTo>
                  <a:pt x="7" y="4809"/>
                </a:lnTo>
                <a:lnTo>
                  <a:pt x="5" y="4830"/>
                </a:lnTo>
                <a:lnTo>
                  <a:pt x="3" y="4849"/>
                </a:lnTo>
                <a:lnTo>
                  <a:pt x="1" y="4869"/>
                </a:lnTo>
                <a:lnTo>
                  <a:pt x="1" y="4890"/>
                </a:lnTo>
                <a:lnTo>
                  <a:pt x="0" y="4911"/>
                </a:lnTo>
                <a:lnTo>
                  <a:pt x="0" y="4930"/>
                </a:lnTo>
                <a:lnTo>
                  <a:pt x="1" y="4950"/>
                </a:lnTo>
                <a:lnTo>
                  <a:pt x="1" y="4971"/>
                </a:lnTo>
                <a:lnTo>
                  <a:pt x="3" y="4991"/>
                </a:lnTo>
                <a:lnTo>
                  <a:pt x="5" y="5012"/>
                </a:lnTo>
                <a:lnTo>
                  <a:pt x="7" y="5033"/>
                </a:lnTo>
                <a:lnTo>
                  <a:pt x="9" y="5053"/>
                </a:lnTo>
                <a:lnTo>
                  <a:pt x="13" y="5074"/>
                </a:lnTo>
                <a:lnTo>
                  <a:pt x="17" y="5094"/>
                </a:lnTo>
                <a:lnTo>
                  <a:pt x="21" y="5115"/>
                </a:lnTo>
                <a:lnTo>
                  <a:pt x="24" y="5135"/>
                </a:lnTo>
                <a:lnTo>
                  <a:pt x="29" y="5156"/>
                </a:lnTo>
                <a:lnTo>
                  <a:pt x="35" y="5176"/>
                </a:lnTo>
                <a:lnTo>
                  <a:pt x="41" y="5196"/>
                </a:lnTo>
                <a:lnTo>
                  <a:pt x="47" y="5215"/>
                </a:lnTo>
                <a:lnTo>
                  <a:pt x="54" y="5235"/>
                </a:lnTo>
                <a:lnTo>
                  <a:pt x="60" y="5255"/>
                </a:lnTo>
                <a:lnTo>
                  <a:pt x="68" y="5274"/>
                </a:lnTo>
                <a:lnTo>
                  <a:pt x="75" y="5292"/>
                </a:lnTo>
                <a:lnTo>
                  <a:pt x="83" y="5311"/>
                </a:lnTo>
                <a:lnTo>
                  <a:pt x="92" y="5329"/>
                </a:lnTo>
                <a:lnTo>
                  <a:pt x="101" y="5347"/>
                </a:lnTo>
                <a:lnTo>
                  <a:pt x="109" y="5365"/>
                </a:lnTo>
                <a:lnTo>
                  <a:pt x="120" y="5383"/>
                </a:lnTo>
                <a:lnTo>
                  <a:pt x="130" y="5401"/>
                </a:lnTo>
                <a:lnTo>
                  <a:pt x="140" y="5418"/>
                </a:lnTo>
                <a:lnTo>
                  <a:pt x="150" y="5435"/>
                </a:lnTo>
                <a:lnTo>
                  <a:pt x="162" y="5451"/>
                </a:lnTo>
                <a:lnTo>
                  <a:pt x="172" y="5468"/>
                </a:lnTo>
                <a:lnTo>
                  <a:pt x="183" y="5485"/>
                </a:lnTo>
                <a:lnTo>
                  <a:pt x="207" y="5515"/>
                </a:lnTo>
                <a:lnTo>
                  <a:pt x="233" y="5546"/>
                </a:lnTo>
                <a:lnTo>
                  <a:pt x="259" y="5576"/>
                </a:lnTo>
                <a:lnTo>
                  <a:pt x="287" y="5604"/>
                </a:lnTo>
                <a:lnTo>
                  <a:pt x="317" y="5631"/>
                </a:lnTo>
                <a:lnTo>
                  <a:pt x="346" y="5657"/>
                </a:lnTo>
                <a:lnTo>
                  <a:pt x="362" y="5668"/>
                </a:lnTo>
                <a:lnTo>
                  <a:pt x="378" y="5681"/>
                </a:lnTo>
                <a:lnTo>
                  <a:pt x="393" y="5693"/>
                </a:lnTo>
                <a:lnTo>
                  <a:pt x="409" y="5703"/>
                </a:lnTo>
                <a:lnTo>
                  <a:pt x="426" y="5714"/>
                </a:lnTo>
                <a:lnTo>
                  <a:pt x="443" y="5725"/>
                </a:lnTo>
                <a:lnTo>
                  <a:pt x="459" y="5735"/>
                </a:lnTo>
                <a:lnTo>
                  <a:pt x="476" y="5745"/>
                </a:lnTo>
                <a:lnTo>
                  <a:pt x="493" y="5756"/>
                </a:lnTo>
                <a:lnTo>
                  <a:pt x="511" y="5765"/>
                </a:lnTo>
                <a:lnTo>
                  <a:pt x="529" y="5774"/>
                </a:lnTo>
                <a:lnTo>
                  <a:pt x="547" y="5781"/>
                </a:lnTo>
                <a:lnTo>
                  <a:pt x="565" y="5790"/>
                </a:lnTo>
                <a:lnTo>
                  <a:pt x="582" y="5798"/>
                </a:lnTo>
                <a:lnTo>
                  <a:pt x="601" y="5806"/>
                </a:lnTo>
                <a:lnTo>
                  <a:pt x="619" y="5812"/>
                </a:lnTo>
                <a:lnTo>
                  <a:pt x="638" y="5818"/>
                </a:lnTo>
                <a:lnTo>
                  <a:pt x="657" y="5825"/>
                </a:lnTo>
                <a:lnTo>
                  <a:pt x="676" y="5831"/>
                </a:lnTo>
                <a:lnTo>
                  <a:pt x="695" y="5836"/>
                </a:lnTo>
                <a:lnTo>
                  <a:pt x="716" y="5842"/>
                </a:lnTo>
                <a:lnTo>
                  <a:pt x="735" y="5845"/>
                </a:lnTo>
                <a:lnTo>
                  <a:pt x="754" y="5851"/>
                </a:lnTo>
                <a:lnTo>
                  <a:pt x="774" y="5853"/>
                </a:lnTo>
                <a:lnTo>
                  <a:pt x="795" y="5857"/>
                </a:lnTo>
                <a:lnTo>
                  <a:pt x="815" y="5860"/>
                </a:lnTo>
                <a:lnTo>
                  <a:pt x="835" y="5862"/>
                </a:lnTo>
                <a:lnTo>
                  <a:pt x="856" y="5865"/>
                </a:lnTo>
                <a:lnTo>
                  <a:pt x="876" y="5866"/>
                </a:lnTo>
                <a:lnTo>
                  <a:pt x="896" y="5867"/>
                </a:lnTo>
                <a:lnTo>
                  <a:pt x="917" y="5867"/>
                </a:lnTo>
                <a:lnTo>
                  <a:pt x="937" y="5869"/>
                </a:lnTo>
                <a:lnTo>
                  <a:pt x="959" y="5867"/>
                </a:lnTo>
                <a:lnTo>
                  <a:pt x="979" y="5867"/>
                </a:lnTo>
                <a:lnTo>
                  <a:pt x="999" y="5866"/>
                </a:lnTo>
                <a:lnTo>
                  <a:pt x="1020" y="5865"/>
                </a:lnTo>
                <a:lnTo>
                  <a:pt x="1040" y="5862"/>
                </a:lnTo>
                <a:lnTo>
                  <a:pt x="1060" y="5860"/>
                </a:lnTo>
                <a:lnTo>
                  <a:pt x="1081" y="5857"/>
                </a:lnTo>
                <a:lnTo>
                  <a:pt x="1101" y="5853"/>
                </a:lnTo>
                <a:lnTo>
                  <a:pt x="1120" y="5851"/>
                </a:lnTo>
                <a:lnTo>
                  <a:pt x="1140" y="5845"/>
                </a:lnTo>
                <a:lnTo>
                  <a:pt x="1159" y="5842"/>
                </a:lnTo>
                <a:lnTo>
                  <a:pt x="1179" y="5836"/>
                </a:lnTo>
                <a:lnTo>
                  <a:pt x="1199" y="5831"/>
                </a:lnTo>
                <a:lnTo>
                  <a:pt x="1218" y="5825"/>
                </a:lnTo>
                <a:lnTo>
                  <a:pt x="1237" y="5818"/>
                </a:lnTo>
                <a:lnTo>
                  <a:pt x="1255" y="5812"/>
                </a:lnTo>
                <a:lnTo>
                  <a:pt x="1274" y="5806"/>
                </a:lnTo>
                <a:lnTo>
                  <a:pt x="1292" y="5798"/>
                </a:lnTo>
                <a:lnTo>
                  <a:pt x="1311" y="5790"/>
                </a:lnTo>
                <a:lnTo>
                  <a:pt x="1328" y="5781"/>
                </a:lnTo>
                <a:lnTo>
                  <a:pt x="1346" y="5774"/>
                </a:lnTo>
                <a:lnTo>
                  <a:pt x="1364" y="5765"/>
                </a:lnTo>
                <a:lnTo>
                  <a:pt x="1382" y="5756"/>
                </a:lnTo>
                <a:lnTo>
                  <a:pt x="1398" y="5745"/>
                </a:lnTo>
                <a:lnTo>
                  <a:pt x="1416" y="5735"/>
                </a:lnTo>
                <a:lnTo>
                  <a:pt x="1433" y="5725"/>
                </a:lnTo>
                <a:lnTo>
                  <a:pt x="1449" y="5714"/>
                </a:lnTo>
                <a:lnTo>
                  <a:pt x="1466" y="5703"/>
                </a:lnTo>
                <a:lnTo>
                  <a:pt x="1481" y="5693"/>
                </a:lnTo>
                <a:lnTo>
                  <a:pt x="1498" y="5681"/>
                </a:lnTo>
                <a:lnTo>
                  <a:pt x="1513" y="5668"/>
                </a:lnTo>
                <a:lnTo>
                  <a:pt x="1528" y="5657"/>
                </a:lnTo>
                <a:lnTo>
                  <a:pt x="1559" y="5631"/>
                </a:lnTo>
                <a:lnTo>
                  <a:pt x="1588" y="5604"/>
                </a:lnTo>
                <a:lnTo>
                  <a:pt x="1614" y="5576"/>
                </a:lnTo>
                <a:lnTo>
                  <a:pt x="1641" y="5546"/>
                </a:lnTo>
                <a:lnTo>
                  <a:pt x="1667" y="5515"/>
                </a:lnTo>
                <a:lnTo>
                  <a:pt x="1691" y="5485"/>
                </a:lnTo>
                <a:lnTo>
                  <a:pt x="1702" y="5468"/>
                </a:lnTo>
                <a:lnTo>
                  <a:pt x="1714" y="5451"/>
                </a:lnTo>
                <a:lnTo>
                  <a:pt x="1725" y="5435"/>
                </a:lnTo>
                <a:lnTo>
                  <a:pt x="1735" y="5418"/>
                </a:lnTo>
                <a:lnTo>
                  <a:pt x="1745" y="5401"/>
                </a:lnTo>
                <a:lnTo>
                  <a:pt x="1756" y="5383"/>
                </a:lnTo>
                <a:lnTo>
                  <a:pt x="1764" y="5365"/>
                </a:lnTo>
                <a:lnTo>
                  <a:pt x="1775" y="5347"/>
                </a:lnTo>
                <a:lnTo>
                  <a:pt x="1784" y="5329"/>
                </a:lnTo>
                <a:lnTo>
                  <a:pt x="1791" y="5311"/>
                </a:lnTo>
                <a:lnTo>
                  <a:pt x="1800" y="5292"/>
                </a:lnTo>
                <a:lnTo>
                  <a:pt x="1808" y="5274"/>
                </a:lnTo>
                <a:lnTo>
                  <a:pt x="1814" y="5255"/>
                </a:lnTo>
                <a:lnTo>
                  <a:pt x="1822" y="5235"/>
                </a:lnTo>
                <a:lnTo>
                  <a:pt x="1828" y="5215"/>
                </a:lnTo>
                <a:lnTo>
                  <a:pt x="1834" y="5196"/>
                </a:lnTo>
                <a:lnTo>
                  <a:pt x="1839" y="5176"/>
                </a:lnTo>
                <a:lnTo>
                  <a:pt x="1846" y="5156"/>
                </a:lnTo>
                <a:lnTo>
                  <a:pt x="1850" y="5135"/>
                </a:lnTo>
                <a:lnTo>
                  <a:pt x="1855" y="5115"/>
                </a:lnTo>
                <a:lnTo>
                  <a:pt x="1859" y="5094"/>
                </a:lnTo>
                <a:lnTo>
                  <a:pt x="1862" y="5074"/>
                </a:lnTo>
                <a:lnTo>
                  <a:pt x="1865" y="5053"/>
                </a:lnTo>
                <a:lnTo>
                  <a:pt x="1867" y="5033"/>
                </a:lnTo>
                <a:lnTo>
                  <a:pt x="1870" y="5012"/>
                </a:lnTo>
                <a:lnTo>
                  <a:pt x="1871" y="4991"/>
                </a:lnTo>
                <a:lnTo>
                  <a:pt x="1873" y="4971"/>
                </a:lnTo>
                <a:lnTo>
                  <a:pt x="1874" y="4950"/>
                </a:lnTo>
                <a:lnTo>
                  <a:pt x="1874" y="4930"/>
                </a:lnTo>
                <a:lnTo>
                  <a:pt x="1874" y="4911"/>
                </a:lnTo>
                <a:lnTo>
                  <a:pt x="1874" y="4890"/>
                </a:lnTo>
                <a:lnTo>
                  <a:pt x="1873" y="4869"/>
                </a:lnTo>
                <a:lnTo>
                  <a:pt x="1871" y="4849"/>
                </a:lnTo>
                <a:lnTo>
                  <a:pt x="1870" y="4830"/>
                </a:lnTo>
                <a:lnTo>
                  <a:pt x="1867" y="4809"/>
                </a:lnTo>
                <a:lnTo>
                  <a:pt x="1865" y="4790"/>
                </a:lnTo>
                <a:lnTo>
                  <a:pt x="1862" y="4769"/>
                </a:lnTo>
                <a:lnTo>
                  <a:pt x="1859" y="4750"/>
                </a:lnTo>
                <a:lnTo>
                  <a:pt x="1855" y="4731"/>
                </a:lnTo>
                <a:lnTo>
                  <a:pt x="1851" y="4710"/>
                </a:lnTo>
                <a:lnTo>
                  <a:pt x="1846" y="4691"/>
                </a:lnTo>
                <a:lnTo>
                  <a:pt x="1841" y="4672"/>
                </a:lnTo>
                <a:lnTo>
                  <a:pt x="1836" y="4652"/>
                </a:lnTo>
                <a:lnTo>
                  <a:pt x="1831" y="4634"/>
                </a:lnTo>
                <a:lnTo>
                  <a:pt x="1824" y="4615"/>
                </a:lnTo>
                <a:lnTo>
                  <a:pt x="1818" y="4596"/>
                </a:lnTo>
                <a:lnTo>
                  <a:pt x="1810" y="4578"/>
                </a:lnTo>
                <a:lnTo>
                  <a:pt x="1803" y="4559"/>
                </a:lnTo>
                <a:lnTo>
                  <a:pt x="1795" y="4541"/>
                </a:lnTo>
                <a:lnTo>
                  <a:pt x="1787" y="4523"/>
                </a:lnTo>
                <a:lnTo>
                  <a:pt x="1778" y="4505"/>
                </a:lnTo>
                <a:lnTo>
                  <a:pt x="1770" y="4487"/>
                </a:lnTo>
                <a:lnTo>
                  <a:pt x="1761" y="4470"/>
                </a:lnTo>
                <a:lnTo>
                  <a:pt x="1751" y="4452"/>
                </a:lnTo>
                <a:lnTo>
                  <a:pt x="1742" y="4435"/>
                </a:lnTo>
                <a:lnTo>
                  <a:pt x="1731" y="4419"/>
                </a:lnTo>
                <a:lnTo>
                  <a:pt x="1720" y="4402"/>
                </a:lnTo>
                <a:lnTo>
                  <a:pt x="1710" y="4385"/>
                </a:lnTo>
                <a:lnTo>
                  <a:pt x="1698" y="4369"/>
                </a:lnTo>
                <a:lnTo>
                  <a:pt x="1687" y="4353"/>
                </a:lnTo>
                <a:lnTo>
                  <a:pt x="1674" y="4336"/>
                </a:lnTo>
                <a:lnTo>
                  <a:pt x="1662" y="4321"/>
                </a:lnTo>
                <a:lnTo>
                  <a:pt x="1649" y="4306"/>
                </a:lnTo>
                <a:lnTo>
                  <a:pt x="1636" y="4292"/>
                </a:lnTo>
                <a:lnTo>
                  <a:pt x="1623" y="4276"/>
                </a:lnTo>
                <a:lnTo>
                  <a:pt x="1609" y="4262"/>
                </a:lnTo>
                <a:lnTo>
                  <a:pt x="1581" y="4234"/>
                </a:lnTo>
                <a:lnTo>
                  <a:pt x="1552" y="4207"/>
                </a:lnTo>
                <a:lnTo>
                  <a:pt x="1520" y="4181"/>
                </a:lnTo>
                <a:lnTo>
                  <a:pt x="1489" y="4157"/>
                </a:lnTo>
                <a:lnTo>
                  <a:pt x="1472" y="4145"/>
                </a:lnTo>
                <a:lnTo>
                  <a:pt x="1456" y="4134"/>
                </a:lnTo>
                <a:lnTo>
                  <a:pt x="1439" y="4122"/>
                </a:lnTo>
                <a:lnTo>
                  <a:pt x="1421" y="4112"/>
                </a:lnTo>
                <a:lnTo>
                  <a:pt x="1405" y="4101"/>
                </a:lnTo>
                <a:lnTo>
                  <a:pt x="1386" y="4091"/>
                </a:lnTo>
                <a:lnTo>
                  <a:pt x="1368" y="4081"/>
                </a:lnTo>
                <a:lnTo>
                  <a:pt x="1350" y="4072"/>
                </a:lnTo>
                <a:lnTo>
                  <a:pt x="1331" y="4063"/>
                </a:lnTo>
                <a:lnTo>
                  <a:pt x="1312" y="4054"/>
                </a:lnTo>
                <a:lnTo>
                  <a:pt x="1312" y="3520"/>
                </a:lnTo>
                <a:lnTo>
                  <a:pt x="1312" y="2987"/>
                </a:lnTo>
                <a:lnTo>
                  <a:pt x="1312" y="2452"/>
                </a:lnTo>
                <a:lnTo>
                  <a:pt x="1312" y="1918"/>
                </a:lnTo>
                <a:lnTo>
                  <a:pt x="1312" y="1651"/>
                </a:lnTo>
                <a:lnTo>
                  <a:pt x="1312" y="1384"/>
                </a:lnTo>
                <a:lnTo>
                  <a:pt x="1312" y="1117"/>
                </a:lnTo>
                <a:lnTo>
                  <a:pt x="1312" y="851"/>
                </a:lnTo>
                <a:lnTo>
                  <a:pt x="1312" y="784"/>
                </a:lnTo>
                <a:lnTo>
                  <a:pt x="1312" y="717"/>
                </a:lnTo>
                <a:lnTo>
                  <a:pt x="1312" y="651"/>
                </a:lnTo>
                <a:lnTo>
                  <a:pt x="1312" y="584"/>
                </a:lnTo>
                <a:lnTo>
                  <a:pt x="1312" y="580"/>
                </a:lnTo>
                <a:lnTo>
                  <a:pt x="1312" y="575"/>
                </a:lnTo>
                <a:lnTo>
                  <a:pt x="1312" y="569"/>
                </a:lnTo>
                <a:lnTo>
                  <a:pt x="1312" y="562"/>
                </a:lnTo>
                <a:lnTo>
                  <a:pt x="1312" y="554"/>
                </a:lnTo>
                <a:lnTo>
                  <a:pt x="1312" y="547"/>
                </a:lnTo>
                <a:lnTo>
                  <a:pt x="1312" y="539"/>
                </a:lnTo>
                <a:lnTo>
                  <a:pt x="1312" y="530"/>
                </a:lnTo>
                <a:lnTo>
                  <a:pt x="1312" y="521"/>
                </a:lnTo>
                <a:lnTo>
                  <a:pt x="1312" y="512"/>
                </a:lnTo>
                <a:lnTo>
                  <a:pt x="1312" y="491"/>
                </a:lnTo>
                <a:lnTo>
                  <a:pt x="1312" y="471"/>
                </a:lnTo>
                <a:lnTo>
                  <a:pt x="1312" y="449"/>
                </a:lnTo>
                <a:lnTo>
                  <a:pt x="1312" y="429"/>
                </a:lnTo>
                <a:lnTo>
                  <a:pt x="1312" y="408"/>
                </a:lnTo>
                <a:lnTo>
                  <a:pt x="1311" y="387"/>
                </a:lnTo>
                <a:lnTo>
                  <a:pt x="1311" y="378"/>
                </a:lnTo>
                <a:lnTo>
                  <a:pt x="1311" y="368"/>
                </a:lnTo>
                <a:lnTo>
                  <a:pt x="1311" y="360"/>
                </a:lnTo>
                <a:lnTo>
                  <a:pt x="1309" y="351"/>
                </a:lnTo>
                <a:lnTo>
                  <a:pt x="1309" y="344"/>
                </a:lnTo>
                <a:lnTo>
                  <a:pt x="1309" y="337"/>
                </a:lnTo>
                <a:lnTo>
                  <a:pt x="1308" y="331"/>
                </a:lnTo>
                <a:lnTo>
                  <a:pt x="1308" y="325"/>
                </a:lnTo>
                <a:lnTo>
                  <a:pt x="1308" y="319"/>
                </a:lnTo>
                <a:lnTo>
                  <a:pt x="1307" y="316"/>
                </a:lnTo>
                <a:lnTo>
                  <a:pt x="1304" y="298"/>
                </a:lnTo>
                <a:lnTo>
                  <a:pt x="1299" y="282"/>
                </a:lnTo>
                <a:lnTo>
                  <a:pt x="1295" y="265"/>
                </a:lnTo>
                <a:lnTo>
                  <a:pt x="1290" y="249"/>
                </a:lnTo>
                <a:lnTo>
                  <a:pt x="1284" y="233"/>
                </a:lnTo>
                <a:lnTo>
                  <a:pt x="1278" y="218"/>
                </a:lnTo>
                <a:lnTo>
                  <a:pt x="1270" y="204"/>
                </a:lnTo>
                <a:lnTo>
                  <a:pt x="1262" y="188"/>
                </a:lnTo>
                <a:lnTo>
                  <a:pt x="1253" y="176"/>
                </a:lnTo>
                <a:lnTo>
                  <a:pt x="1245" y="161"/>
                </a:lnTo>
                <a:lnTo>
                  <a:pt x="1234" y="149"/>
                </a:lnTo>
                <a:lnTo>
                  <a:pt x="1226" y="136"/>
                </a:lnTo>
                <a:lnTo>
                  <a:pt x="1214" y="123"/>
                </a:lnTo>
                <a:lnTo>
                  <a:pt x="1203" y="111"/>
                </a:lnTo>
                <a:lnTo>
                  <a:pt x="1191" y="100"/>
                </a:lnTo>
                <a:lnTo>
                  <a:pt x="1180" y="89"/>
                </a:lnTo>
                <a:lnTo>
                  <a:pt x="1167" y="79"/>
                </a:lnTo>
                <a:lnTo>
                  <a:pt x="1154" y="69"/>
                </a:lnTo>
                <a:lnTo>
                  <a:pt x="1140" y="60"/>
                </a:lnTo>
                <a:lnTo>
                  <a:pt x="1126" y="51"/>
                </a:lnTo>
                <a:lnTo>
                  <a:pt x="1112" y="43"/>
                </a:lnTo>
                <a:lnTo>
                  <a:pt x="1098" y="36"/>
                </a:lnTo>
                <a:lnTo>
                  <a:pt x="1083" y="29"/>
                </a:lnTo>
                <a:lnTo>
                  <a:pt x="1068" y="24"/>
                </a:lnTo>
                <a:lnTo>
                  <a:pt x="1053" y="18"/>
                </a:lnTo>
                <a:lnTo>
                  <a:pt x="1036" y="14"/>
                </a:lnTo>
                <a:lnTo>
                  <a:pt x="1021" y="9"/>
                </a:lnTo>
                <a:lnTo>
                  <a:pt x="1004" y="6"/>
                </a:lnTo>
                <a:lnTo>
                  <a:pt x="988" y="3"/>
                </a:lnTo>
                <a:lnTo>
                  <a:pt x="971" y="1"/>
                </a:lnTo>
                <a:lnTo>
                  <a:pt x="955" y="0"/>
                </a:lnTo>
                <a:lnTo>
                  <a:pt x="937" y="0"/>
                </a:lnTo>
                <a:lnTo>
                  <a:pt x="920" y="0"/>
                </a:lnTo>
                <a:lnTo>
                  <a:pt x="904" y="1"/>
                </a:lnTo>
                <a:lnTo>
                  <a:pt x="887" y="3"/>
                </a:lnTo>
                <a:lnTo>
                  <a:pt x="871" y="6"/>
                </a:lnTo>
                <a:lnTo>
                  <a:pt x="854" y="9"/>
                </a:lnTo>
                <a:lnTo>
                  <a:pt x="838" y="14"/>
                </a:lnTo>
                <a:lnTo>
                  <a:pt x="823" y="18"/>
                </a:lnTo>
                <a:lnTo>
                  <a:pt x="807" y="24"/>
                </a:lnTo>
                <a:lnTo>
                  <a:pt x="792" y="29"/>
                </a:lnTo>
                <a:lnTo>
                  <a:pt x="777" y="37"/>
                </a:lnTo>
                <a:lnTo>
                  <a:pt x="763" y="43"/>
                </a:lnTo>
                <a:lnTo>
                  <a:pt x="748" y="51"/>
                </a:lnTo>
                <a:lnTo>
                  <a:pt x="735" y="60"/>
                </a:lnTo>
                <a:lnTo>
                  <a:pt x="721" y="69"/>
                </a:lnTo>
                <a:lnTo>
                  <a:pt x="708" y="79"/>
                </a:lnTo>
                <a:lnTo>
                  <a:pt x="695" y="89"/>
                </a:lnTo>
                <a:lnTo>
                  <a:pt x="683" y="100"/>
                </a:lnTo>
                <a:lnTo>
                  <a:pt x="671" y="111"/>
                </a:lnTo>
                <a:lnTo>
                  <a:pt x="660" y="123"/>
                </a:lnTo>
                <a:lnTo>
                  <a:pt x="650" y="136"/>
                </a:lnTo>
                <a:lnTo>
                  <a:pt x="640" y="149"/>
                </a:lnTo>
                <a:lnTo>
                  <a:pt x="631" y="161"/>
                </a:lnTo>
                <a:lnTo>
                  <a:pt x="620" y="176"/>
                </a:lnTo>
                <a:lnTo>
                  <a:pt x="613" y="190"/>
                </a:lnTo>
                <a:lnTo>
                  <a:pt x="605" y="204"/>
                </a:lnTo>
                <a:lnTo>
                  <a:pt x="598" y="219"/>
                </a:lnTo>
                <a:lnTo>
                  <a:pt x="591" y="235"/>
                </a:lnTo>
                <a:lnTo>
                  <a:pt x="585" y="250"/>
                </a:lnTo>
                <a:lnTo>
                  <a:pt x="580" y="265"/>
                </a:lnTo>
                <a:lnTo>
                  <a:pt x="575" y="282"/>
                </a:lnTo>
                <a:lnTo>
                  <a:pt x="571" y="299"/>
                </a:lnTo>
                <a:lnTo>
                  <a:pt x="568" y="316"/>
                </a:lnTo>
                <a:lnTo>
                  <a:pt x="567" y="319"/>
                </a:lnTo>
                <a:lnTo>
                  <a:pt x="567" y="325"/>
                </a:lnTo>
                <a:lnTo>
                  <a:pt x="566" y="331"/>
                </a:lnTo>
                <a:lnTo>
                  <a:pt x="566" y="337"/>
                </a:lnTo>
                <a:lnTo>
                  <a:pt x="566" y="345"/>
                </a:lnTo>
                <a:lnTo>
                  <a:pt x="565" y="353"/>
                </a:lnTo>
                <a:lnTo>
                  <a:pt x="565" y="360"/>
                </a:lnTo>
                <a:lnTo>
                  <a:pt x="565" y="369"/>
                </a:lnTo>
                <a:lnTo>
                  <a:pt x="563" y="378"/>
                </a:lnTo>
                <a:lnTo>
                  <a:pt x="563" y="387"/>
                </a:lnTo>
                <a:lnTo>
                  <a:pt x="563" y="408"/>
                </a:lnTo>
                <a:lnTo>
                  <a:pt x="563" y="429"/>
                </a:lnTo>
                <a:lnTo>
                  <a:pt x="563" y="450"/>
                </a:lnTo>
                <a:lnTo>
                  <a:pt x="562" y="471"/>
                </a:lnTo>
                <a:lnTo>
                  <a:pt x="562" y="493"/>
                </a:lnTo>
                <a:lnTo>
                  <a:pt x="562" y="512"/>
                </a:lnTo>
                <a:lnTo>
                  <a:pt x="562" y="522"/>
                </a:lnTo>
                <a:lnTo>
                  <a:pt x="562" y="531"/>
                </a:lnTo>
                <a:lnTo>
                  <a:pt x="562" y="540"/>
                </a:lnTo>
                <a:lnTo>
                  <a:pt x="562" y="548"/>
                </a:lnTo>
                <a:lnTo>
                  <a:pt x="562" y="556"/>
                </a:lnTo>
                <a:lnTo>
                  <a:pt x="562" y="563"/>
                </a:lnTo>
                <a:lnTo>
                  <a:pt x="563" y="570"/>
                </a:lnTo>
                <a:lnTo>
                  <a:pt x="563" y="575"/>
                </a:lnTo>
                <a:lnTo>
                  <a:pt x="563" y="580"/>
                </a:lnTo>
                <a:lnTo>
                  <a:pt x="563" y="584"/>
                </a:lnTo>
                <a:lnTo>
                  <a:pt x="563" y="651"/>
                </a:lnTo>
                <a:lnTo>
                  <a:pt x="563" y="717"/>
                </a:lnTo>
                <a:lnTo>
                  <a:pt x="563" y="784"/>
                </a:lnTo>
                <a:lnTo>
                  <a:pt x="563" y="851"/>
                </a:lnTo>
                <a:lnTo>
                  <a:pt x="563" y="1118"/>
                </a:lnTo>
                <a:lnTo>
                  <a:pt x="563" y="1385"/>
                </a:lnTo>
                <a:lnTo>
                  <a:pt x="563" y="1652"/>
                </a:lnTo>
                <a:lnTo>
                  <a:pt x="563" y="1918"/>
                </a:lnTo>
                <a:lnTo>
                  <a:pt x="563" y="2452"/>
                </a:lnTo>
                <a:lnTo>
                  <a:pt x="563" y="2987"/>
                </a:lnTo>
                <a:lnTo>
                  <a:pt x="563" y="3520"/>
                </a:lnTo>
                <a:lnTo>
                  <a:pt x="563" y="4054"/>
                </a:lnTo>
              </a:path>
            </a:pathLst>
          </a:custGeom>
          <a:solidFill>
            <a:schemeClr val="accent1"/>
          </a:solidFill>
          <a:ln w="0">
            <a:noFill/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127000" prst="artDeco"/>
          </a:sp3d>
        </xdr:spPr>
        <xdr:txBody>
          <a:bodyPr anchor="ctr"/>
          <a:lstStyle/>
          <a:p>
            <a:endParaRPr lang="en-US"/>
          </a:p>
        </xdr:txBody>
      </xdr:sp>
      <xdr:sp macro="" textlink="">
        <xdr:nvSpPr>
          <xdr:cNvPr id="135" name="Rounded Rectangle 377"/>
          <xdr:cNvSpPr/>
        </xdr:nvSpPr>
        <xdr:spPr>
          <a:xfrm>
            <a:off x="9900840" y="2938391"/>
            <a:ext cx="172173" cy="2522538"/>
          </a:xfrm>
          <a:prstGeom prst="roundRect">
            <a:avLst>
              <a:gd name="adj" fmla="val 48342"/>
            </a:avLst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graphicFrame macro="">
        <xdr:nvGraphicFramePr>
          <xdr:cNvPr id="136" name="Chart 735"/>
          <xdr:cNvGraphicFramePr>
            <a:graphicFrameLocks/>
          </xdr:cNvGraphicFramePr>
        </xdr:nvGraphicFramePr>
        <xdr:xfrm>
          <a:off x="9078996" y="2881817"/>
          <a:ext cx="1309582" cy="259274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sp macro="" textlink="">
        <xdr:nvSpPr>
          <xdr:cNvPr id="137" name="Oval 379"/>
          <xdr:cNvSpPr/>
        </xdr:nvSpPr>
        <xdr:spPr>
          <a:xfrm>
            <a:off x="9537364" y="5318144"/>
            <a:ext cx="927821" cy="980458"/>
          </a:xfrm>
          <a:prstGeom prst="ellipse">
            <a:avLst/>
          </a:prstGeom>
          <a:solidFill>
            <a:srgbClr val="FF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sp macro="" textlink="'Dashboard Calculations '!Z37">
        <xdr:nvSpPr>
          <xdr:cNvPr id="138" name="TextBox 380"/>
          <xdr:cNvSpPr txBox="1"/>
        </xdr:nvSpPr>
        <xdr:spPr>
          <a:xfrm>
            <a:off x="9508668" y="5594196"/>
            <a:ext cx="975647" cy="390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fld id="{56F193D4-4F18-433D-B1BD-F4B64BFED1C1}" type="TxLink">
              <a:rPr lang="en-US" sz="3000" b="1" i="0" u="none" strike="noStrike" cap="none" spc="50">
                <a:ln w="11430"/>
                <a:solidFill>
                  <a:srgbClr val="000000"/>
                </a:soli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  <a:latin typeface="Arial"/>
                <a:cs typeface="Arial"/>
              </a:rPr>
              <a:pPr algn="ctr"/>
              <a:t>89%</a:t>
            </a:fld>
            <a:endParaRPr lang="en-US" sz="3000" b="1" cap="none" spc="50">
              <a:ln w="11430"/>
              <a:solidFill>
                <a:schemeClr val="tx1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Arial" pitchFamily="34" charset="0"/>
              <a:cs typeface="Arial" pitchFamily="34" charset="0"/>
            </a:endParaRPr>
          </a:p>
        </xdr:txBody>
      </xdr:sp>
      <xdr:sp macro="" textlink="'Dashboard Conf Page'!U37">
        <xdr:nvSpPr>
          <xdr:cNvPr id="139" name="TextBox 381"/>
          <xdr:cNvSpPr txBox="1"/>
        </xdr:nvSpPr>
        <xdr:spPr>
          <a:xfrm>
            <a:off x="10369534" y="2776568"/>
            <a:ext cx="2649552" cy="83767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11A0E3D9-C828-4BB7-8CDE-4EEAAF6E0BF2}" type="TxLink">
              <a:rPr lang="en-US" sz="2400" b="1" i="0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pPr algn="ctr"/>
              <a:t>Daily Widget Outlook</a:t>
            </a:fld>
            <a:endParaRPr lang="en-US" sz="2400" b="1">
              <a:latin typeface="Arial" pitchFamily="34" charset="0"/>
              <a:cs typeface="Arial" pitchFamily="34" charset="0"/>
            </a:endParaRPr>
          </a:p>
        </xdr:txBody>
      </xdr:sp>
      <xdr:sp macro="" textlink="'Dashboard Calculations '!Y37">
        <xdr:nvSpPr>
          <xdr:cNvPr id="140" name="TextBox 382"/>
          <xdr:cNvSpPr txBox="1"/>
        </xdr:nvSpPr>
        <xdr:spPr>
          <a:xfrm>
            <a:off x="10465185" y="3623760"/>
            <a:ext cx="2649552" cy="11613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fld id="{71B514E2-740C-4268-B394-11B69905ACE4}" type="TxLink">
              <a:rPr lang="en-US" sz="6000" b="1" i="0" u="none" strike="noStrike" cap="none" spc="50">
                <a:ln w="11430"/>
                <a:solidFill>
                  <a:srgbClr val="000000"/>
                </a:soli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  <a:latin typeface="Arialri"/>
                <a:cs typeface="Arial" pitchFamily="34" charset="0"/>
              </a:rPr>
              <a:pPr algn="ctr"/>
              <a:t>89,1%</a:t>
            </a:fld>
            <a:endParaRPr lang="en-US" sz="6000" b="1" cap="none" spc="50">
              <a:ln w="11430"/>
              <a:solidFill>
                <a:schemeClr val="tx1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16</xdr:col>
      <xdr:colOff>217714</xdr:colOff>
      <xdr:row>69</xdr:row>
      <xdr:rowOff>71434</xdr:rowOff>
    </xdr:from>
    <xdr:to>
      <xdr:col>20</xdr:col>
      <xdr:colOff>285749</xdr:colOff>
      <xdr:row>79</xdr:row>
      <xdr:rowOff>122464</xdr:rowOff>
    </xdr:to>
    <xdr:sp macro="" textlink="'Dashboard Calculations '!Y39">
      <xdr:nvSpPr>
        <xdr:cNvPr id="141" name="TextBox 383"/>
        <xdr:cNvSpPr txBox="1"/>
      </xdr:nvSpPr>
      <xdr:spPr>
        <a:xfrm>
          <a:off x="10352314" y="13958884"/>
          <a:ext cx="2506435" cy="19560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fld id="{14BC54C5-8DF2-4292-BE77-BFE31905DCA3}" type="TxLink">
            <a:rPr lang="en-US" sz="13000" b="1" i="0" u="none" strike="noStrike" cap="none" spc="50">
              <a:ln w="11430"/>
              <a:solidFill>
                <a:schemeClr val="tx1">
                  <a:lumMod val="95000"/>
                  <a:lumOff val="5000"/>
                </a:schemeClr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Wingdings"/>
            </a:rPr>
            <a:pPr algn="ctr"/>
            <a:t>ñ</a:t>
          </a:fld>
          <a:endParaRPr lang="en-US" sz="13000" b="1" cap="none" spc="50">
            <a:ln w="11430"/>
            <a:solidFill>
              <a:schemeClr val="tx1">
                <a:lumMod val="95000"/>
                <a:lumOff val="5000"/>
              </a:schemeClr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6</xdr:col>
      <xdr:colOff>513882</xdr:colOff>
      <xdr:row>59</xdr:row>
      <xdr:rowOff>119544</xdr:rowOff>
    </xdr:from>
    <xdr:to>
      <xdr:col>13</xdr:col>
      <xdr:colOff>485978</xdr:colOff>
      <xdr:row>79</xdr:row>
      <xdr:rowOff>82340</xdr:rowOff>
    </xdr:to>
    <xdr:grpSp>
      <xdr:nvGrpSpPr>
        <xdr:cNvPr id="142" name="Group 238"/>
        <xdr:cNvGrpSpPr>
          <a:grpSpLocks/>
        </xdr:cNvGrpSpPr>
      </xdr:nvGrpSpPr>
      <xdr:grpSpPr bwMode="auto">
        <a:xfrm>
          <a:off x="4538195" y="12109138"/>
          <a:ext cx="4222627" cy="3772796"/>
          <a:chOff x="182630" y="2690897"/>
          <a:chExt cx="4256500" cy="3769529"/>
        </a:xfrm>
      </xdr:grpSpPr>
      <xdr:sp macro="" textlink="">
        <xdr:nvSpPr>
          <xdr:cNvPr id="143" name="Rounded Rectangle 385"/>
          <xdr:cNvSpPr/>
        </xdr:nvSpPr>
        <xdr:spPr>
          <a:xfrm>
            <a:off x="182630" y="2690897"/>
            <a:ext cx="4256500" cy="3769529"/>
          </a:xfrm>
          <a:prstGeom prst="roundRect">
            <a:avLst>
              <a:gd name="adj" fmla="val 10723"/>
            </a:avLst>
          </a:prstGeom>
          <a:gradFill flip="none" rotWithShape="1">
            <a:gsLst>
              <a:gs pos="0">
                <a:srgbClr val="FFFFFF"/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5400000" scaled="0"/>
            <a:tileRect/>
          </a:gra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grpSp>
        <xdr:nvGrpSpPr>
          <xdr:cNvPr id="144" name="Group 427"/>
          <xdr:cNvGrpSpPr>
            <a:grpSpLocks/>
          </xdr:cNvGrpSpPr>
        </xdr:nvGrpSpPr>
        <xdr:grpSpPr bwMode="auto">
          <a:xfrm>
            <a:off x="443139" y="3753976"/>
            <a:ext cx="3680279" cy="1795402"/>
            <a:chOff x="193063" y="1155645"/>
            <a:chExt cx="3658893" cy="1807321"/>
          </a:xfrm>
        </xdr:grpSpPr>
        <xdr:sp macro="" textlink="">
          <xdr:nvSpPr>
            <xdr:cNvPr id="157" name="Freeform 362"/>
            <xdr:cNvSpPr>
              <a:spLocks/>
            </xdr:cNvSpPr>
          </xdr:nvSpPr>
          <xdr:spPr bwMode="auto">
            <a:xfrm>
              <a:off x="1495146" y="1155645"/>
              <a:ext cx="1054728" cy="663196"/>
            </a:xfrm>
            <a:custGeom>
              <a:avLst/>
              <a:gdLst>
                <a:gd name="T0" fmla="*/ 2147483647 w 2344"/>
                <a:gd name="T1" fmla="*/ 2147483647 h 1470"/>
                <a:gd name="T2" fmla="*/ 2147483647 w 2344"/>
                <a:gd name="T3" fmla="*/ 2147483647 h 1470"/>
                <a:gd name="T4" fmla="*/ 2147483647 w 2344"/>
                <a:gd name="T5" fmla="*/ 2147483647 h 1470"/>
                <a:gd name="T6" fmla="*/ 2147483647 w 2344"/>
                <a:gd name="T7" fmla="*/ 2147483647 h 1470"/>
                <a:gd name="T8" fmla="*/ 2147483647 w 2344"/>
                <a:gd name="T9" fmla="*/ 2147483647 h 1470"/>
                <a:gd name="T10" fmla="*/ 2147483647 w 2344"/>
                <a:gd name="T11" fmla="*/ 2147483647 h 1470"/>
                <a:gd name="T12" fmla="*/ 2147483647 w 2344"/>
                <a:gd name="T13" fmla="*/ 2147483647 h 1470"/>
                <a:gd name="T14" fmla="*/ 2147483647 w 2344"/>
                <a:gd name="T15" fmla="*/ 2147483647 h 1470"/>
                <a:gd name="T16" fmla="*/ 2147483647 w 2344"/>
                <a:gd name="T17" fmla="*/ 2147483647 h 1470"/>
                <a:gd name="T18" fmla="*/ 2147483647 w 2344"/>
                <a:gd name="T19" fmla="*/ 2147483647 h 1470"/>
                <a:gd name="T20" fmla="*/ 2147483647 w 2344"/>
                <a:gd name="T21" fmla="*/ 2147483647 h 1470"/>
                <a:gd name="T22" fmla="*/ 2147483647 w 2344"/>
                <a:gd name="T23" fmla="*/ 2147483647 h 1470"/>
                <a:gd name="T24" fmla="*/ 2147483647 w 2344"/>
                <a:gd name="T25" fmla="*/ 2147483647 h 1470"/>
                <a:gd name="T26" fmla="*/ 2147483647 w 2344"/>
                <a:gd name="T27" fmla="*/ 2147483647 h 1470"/>
                <a:gd name="T28" fmla="*/ 2147483647 w 2344"/>
                <a:gd name="T29" fmla="*/ 2147483647 h 1470"/>
                <a:gd name="T30" fmla="*/ 2147483647 w 2344"/>
                <a:gd name="T31" fmla="*/ 2147483647 h 1470"/>
                <a:gd name="T32" fmla="*/ 2147483647 w 2344"/>
                <a:gd name="T33" fmla="*/ 2147483647 h 1470"/>
                <a:gd name="T34" fmla="*/ 2147483647 w 2344"/>
                <a:gd name="T35" fmla="*/ 0 h 1470"/>
                <a:gd name="T36" fmla="*/ 2147483647 w 2344"/>
                <a:gd name="T37" fmla="*/ 0 h 1470"/>
                <a:gd name="T38" fmla="*/ 2147483647 w 2344"/>
                <a:gd name="T39" fmla="*/ 2147483647 h 1470"/>
                <a:gd name="T40" fmla="*/ 2147483647 w 2344"/>
                <a:gd name="T41" fmla="*/ 2147483647 h 1470"/>
                <a:gd name="T42" fmla="*/ 2147483647 w 2344"/>
                <a:gd name="T43" fmla="*/ 2147483647 h 1470"/>
                <a:gd name="T44" fmla="*/ 2147483647 w 2344"/>
                <a:gd name="T45" fmla="*/ 2147483647 h 1470"/>
                <a:gd name="T46" fmla="*/ 2147483647 w 2344"/>
                <a:gd name="T47" fmla="*/ 2147483647 h 1470"/>
                <a:gd name="T48" fmla="*/ 2147483647 w 2344"/>
                <a:gd name="T49" fmla="*/ 2147483647 h 1470"/>
                <a:gd name="T50" fmla="*/ 2147483647 w 2344"/>
                <a:gd name="T51" fmla="*/ 2147483647 h 1470"/>
                <a:gd name="T52" fmla="*/ 2147483647 w 2344"/>
                <a:gd name="T53" fmla="*/ 2147483647 h 1470"/>
                <a:gd name="T54" fmla="*/ 2147483647 w 2344"/>
                <a:gd name="T55" fmla="*/ 2147483647 h 1470"/>
                <a:gd name="T56" fmla="*/ 2147483647 w 2344"/>
                <a:gd name="T57" fmla="*/ 2147483647 h 1470"/>
                <a:gd name="T58" fmla="*/ 2147483647 w 2344"/>
                <a:gd name="T59" fmla="*/ 2147483647 h 1470"/>
                <a:gd name="T60" fmla="*/ 2147483647 w 2344"/>
                <a:gd name="T61" fmla="*/ 2147483647 h 1470"/>
                <a:gd name="T62" fmla="*/ 2147483647 w 2344"/>
                <a:gd name="T63" fmla="*/ 2147483647 h 1470"/>
                <a:gd name="T64" fmla="*/ 2147483647 w 2344"/>
                <a:gd name="T65" fmla="*/ 2147483647 h 1470"/>
                <a:gd name="T66" fmla="*/ 2147483647 w 2344"/>
                <a:gd name="T67" fmla="*/ 2147483647 h 1470"/>
                <a:gd name="T68" fmla="*/ 2147483647 w 2344"/>
                <a:gd name="T69" fmla="*/ 2147483647 h 1470"/>
                <a:gd name="T70" fmla="*/ 2147483647 w 2344"/>
                <a:gd name="T71" fmla="*/ 2147483647 h 1470"/>
                <a:gd name="T72" fmla="*/ 2147483647 w 2344"/>
                <a:gd name="T73" fmla="*/ 2147483647 h 1470"/>
                <a:gd name="T74" fmla="*/ 2147483647 w 2344"/>
                <a:gd name="T75" fmla="*/ 2147483647 h 1470"/>
                <a:gd name="T76" fmla="*/ 2147483647 w 2344"/>
                <a:gd name="T77" fmla="*/ 2147483647 h 1470"/>
                <a:gd name="T78" fmla="*/ 2147483647 w 2344"/>
                <a:gd name="T79" fmla="*/ 2147483647 h 1470"/>
                <a:gd name="T80" fmla="*/ 2147483647 w 2344"/>
                <a:gd name="T81" fmla="*/ 2147483647 h 1470"/>
                <a:gd name="T82" fmla="*/ 2147483647 w 2344"/>
                <a:gd name="T83" fmla="*/ 2147483647 h 1470"/>
                <a:gd name="T84" fmla="*/ 2147483647 w 2344"/>
                <a:gd name="T85" fmla="*/ 2147483647 h 1470"/>
                <a:gd name="T86" fmla="*/ 2147483647 w 2344"/>
                <a:gd name="T87" fmla="*/ 2147483647 h 1470"/>
                <a:gd name="T88" fmla="*/ 2147483647 w 2344"/>
                <a:gd name="T89" fmla="*/ 2147483647 h 1470"/>
                <a:gd name="T90" fmla="*/ 2147483647 w 2344"/>
                <a:gd name="T91" fmla="*/ 2147483647 h 1470"/>
                <a:gd name="T92" fmla="*/ 2147483647 w 2344"/>
                <a:gd name="T93" fmla="*/ 2147483647 h 1470"/>
                <a:gd name="T94" fmla="*/ 2147483647 w 2344"/>
                <a:gd name="T95" fmla="*/ 2147483647 h 1470"/>
                <a:gd name="T96" fmla="*/ 2147483647 w 2344"/>
                <a:gd name="T97" fmla="*/ 2147483647 h 1470"/>
                <a:gd name="T98" fmla="*/ 2147483647 w 2344"/>
                <a:gd name="T99" fmla="*/ 2147483647 h 1470"/>
                <a:gd name="T100" fmla="*/ 2147483647 w 2344"/>
                <a:gd name="T101" fmla="*/ 2147483647 h 1470"/>
                <a:gd name="T102" fmla="*/ 2147483647 w 2344"/>
                <a:gd name="T103" fmla="*/ 2147483647 h 1470"/>
                <a:gd name="T104" fmla="*/ 2147483647 w 2344"/>
                <a:gd name="T105" fmla="*/ 2147483647 h 1470"/>
                <a:gd name="T106" fmla="*/ 2147483647 w 2344"/>
                <a:gd name="T107" fmla="*/ 2147483647 h 1470"/>
                <a:gd name="T108" fmla="*/ 2147483647 w 2344"/>
                <a:gd name="T109" fmla="*/ 2147483647 h 1470"/>
                <a:gd name="T110" fmla="*/ 2147483647 w 2344"/>
                <a:gd name="T111" fmla="*/ 2147483647 h 1470"/>
                <a:gd name="T112" fmla="*/ 2147483647 w 2344"/>
                <a:gd name="T113" fmla="*/ 2147483647 h 1470"/>
                <a:gd name="T114" fmla="*/ 2147483647 w 2344"/>
                <a:gd name="T115" fmla="*/ 2147483647 h 1470"/>
                <a:gd name="T116" fmla="*/ 2147483647 w 2344"/>
                <a:gd name="T117" fmla="*/ 2147483647 h 1470"/>
                <a:gd name="T118" fmla="*/ 2147483647 w 2344"/>
                <a:gd name="T119" fmla="*/ 2147483647 h 1470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4"/>
                <a:gd name="T181" fmla="*/ 0 h 1470"/>
                <a:gd name="T182" fmla="*/ 2344 w 2344"/>
                <a:gd name="T183" fmla="*/ 1470 h 1470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4" h="1470">
                  <a:moveTo>
                    <a:pt x="1953" y="1470"/>
                  </a:moveTo>
                  <a:lnTo>
                    <a:pt x="1986" y="1362"/>
                  </a:lnTo>
                  <a:lnTo>
                    <a:pt x="2018" y="1254"/>
                  </a:lnTo>
                  <a:lnTo>
                    <a:pt x="2051" y="1146"/>
                  </a:lnTo>
                  <a:lnTo>
                    <a:pt x="2083" y="1038"/>
                  </a:lnTo>
                  <a:lnTo>
                    <a:pt x="2116" y="929"/>
                  </a:lnTo>
                  <a:lnTo>
                    <a:pt x="2149" y="821"/>
                  </a:lnTo>
                  <a:lnTo>
                    <a:pt x="2181" y="713"/>
                  </a:lnTo>
                  <a:lnTo>
                    <a:pt x="2214" y="605"/>
                  </a:lnTo>
                  <a:lnTo>
                    <a:pt x="2246" y="497"/>
                  </a:lnTo>
                  <a:lnTo>
                    <a:pt x="2279" y="389"/>
                  </a:lnTo>
                  <a:lnTo>
                    <a:pt x="2311" y="281"/>
                  </a:lnTo>
                  <a:lnTo>
                    <a:pt x="2344" y="172"/>
                  </a:lnTo>
                  <a:lnTo>
                    <a:pt x="2296" y="158"/>
                  </a:lnTo>
                  <a:lnTo>
                    <a:pt x="2249" y="145"/>
                  </a:lnTo>
                  <a:lnTo>
                    <a:pt x="2201" y="132"/>
                  </a:lnTo>
                  <a:lnTo>
                    <a:pt x="2153" y="120"/>
                  </a:lnTo>
                  <a:lnTo>
                    <a:pt x="2105" y="108"/>
                  </a:lnTo>
                  <a:lnTo>
                    <a:pt x="2057" y="97"/>
                  </a:lnTo>
                  <a:lnTo>
                    <a:pt x="2008" y="87"/>
                  </a:lnTo>
                  <a:lnTo>
                    <a:pt x="1960" y="77"/>
                  </a:lnTo>
                  <a:lnTo>
                    <a:pt x="1911" y="68"/>
                  </a:lnTo>
                  <a:lnTo>
                    <a:pt x="1862" y="59"/>
                  </a:lnTo>
                  <a:lnTo>
                    <a:pt x="1813" y="51"/>
                  </a:lnTo>
                  <a:lnTo>
                    <a:pt x="1764" y="43"/>
                  </a:lnTo>
                  <a:lnTo>
                    <a:pt x="1715" y="36"/>
                  </a:lnTo>
                  <a:lnTo>
                    <a:pt x="1666" y="30"/>
                  </a:lnTo>
                  <a:lnTo>
                    <a:pt x="1617" y="24"/>
                  </a:lnTo>
                  <a:lnTo>
                    <a:pt x="1568" y="19"/>
                  </a:lnTo>
                  <a:lnTo>
                    <a:pt x="1518" y="15"/>
                  </a:lnTo>
                  <a:lnTo>
                    <a:pt x="1469" y="11"/>
                  </a:lnTo>
                  <a:lnTo>
                    <a:pt x="1420" y="7"/>
                  </a:lnTo>
                  <a:lnTo>
                    <a:pt x="1370" y="5"/>
                  </a:lnTo>
                  <a:lnTo>
                    <a:pt x="1321" y="3"/>
                  </a:lnTo>
                  <a:lnTo>
                    <a:pt x="1271" y="1"/>
                  </a:lnTo>
                  <a:lnTo>
                    <a:pt x="1222" y="0"/>
                  </a:lnTo>
                  <a:lnTo>
                    <a:pt x="1172" y="0"/>
                  </a:lnTo>
                  <a:lnTo>
                    <a:pt x="1123" y="0"/>
                  </a:lnTo>
                  <a:lnTo>
                    <a:pt x="1073" y="1"/>
                  </a:lnTo>
                  <a:lnTo>
                    <a:pt x="1024" y="3"/>
                  </a:lnTo>
                  <a:lnTo>
                    <a:pt x="974" y="5"/>
                  </a:lnTo>
                  <a:lnTo>
                    <a:pt x="925" y="7"/>
                  </a:lnTo>
                  <a:lnTo>
                    <a:pt x="875" y="11"/>
                  </a:lnTo>
                  <a:lnTo>
                    <a:pt x="826" y="15"/>
                  </a:lnTo>
                  <a:lnTo>
                    <a:pt x="777" y="19"/>
                  </a:lnTo>
                  <a:lnTo>
                    <a:pt x="727" y="24"/>
                  </a:lnTo>
                  <a:lnTo>
                    <a:pt x="678" y="30"/>
                  </a:lnTo>
                  <a:lnTo>
                    <a:pt x="629" y="36"/>
                  </a:lnTo>
                  <a:lnTo>
                    <a:pt x="580" y="43"/>
                  </a:lnTo>
                  <a:lnTo>
                    <a:pt x="531" y="51"/>
                  </a:lnTo>
                  <a:lnTo>
                    <a:pt x="482" y="59"/>
                  </a:lnTo>
                  <a:lnTo>
                    <a:pt x="433" y="68"/>
                  </a:lnTo>
                  <a:lnTo>
                    <a:pt x="385" y="77"/>
                  </a:lnTo>
                  <a:lnTo>
                    <a:pt x="336" y="87"/>
                  </a:lnTo>
                  <a:lnTo>
                    <a:pt x="288" y="97"/>
                  </a:lnTo>
                  <a:lnTo>
                    <a:pt x="239" y="108"/>
                  </a:lnTo>
                  <a:lnTo>
                    <a:pt x="191" y="120"/>
                  </a:lnTo>
                  <a:lnTo>
                    <a:pt x="143" y="132"/>
                  </a:lnTo>
                  <a:lnTo>
                    <a:pt x="96" y="145"/>
                  </a:lnTo>
                  <a:lnTo>
                    <a:pt x="48" y="158"/>
                  </a:lnTo>
                  <a:lnTo>
                    <a:pt x="0" y="172"/>
                  </a:lnTo>
                  <a:lnTo>
                    <a:pt x="33" y="281"/>
                  </a:lnTo>
                  <a:lnTo>
                    <a:pt x="66" y="389"/>
                  </a:lnTo>
                  <a:lnTo>
                    <a:pt x="98" y="497"/>
                  </a:lnTo>
                  <a:lnTo>
                    <a:pt x="131" y="605"/>
                  </a:lnTo>
                  <a:lnTo>
                    <a:pt x="163" y="713"/>
                  </a:lnTo>
                  <a:lnTo>
                    <a:pt x="196" y="821"/>
                  </a:lnTo>
                  <a:lnTo>
                    <a:pt x="228" y="929"/>
                  </a:lnTo>
                  <a:lnTo>
                    <a:pt x="261" y="1038"/>
                  </a:lnTo>
                  <a:lnTo>
                    <a:pt x="293" y="1146"/>
                  </a:lnTo>
                  <a:lnTo>
                    <a:pt x="326" y="1254"/>
                  </a:lnTo>
                  <a:lnTo>
                    <a:pt x="358" y="1362"/>
                  </a:lnTo>
                  <a:lnTo>
                    <a:pt x="391" y="1470"/>
                  </a:lnTo>
                  <a:lnTo>
                    <a:pt x="423" y="1461"/>
                  </a:lnTo>
                  <a:lnTo>
                    <a:pt x="454" y="1452"/>
                  </a:lnTo>
                  <a:lnTo>
                    <a:pt x="486" y="1443"/>
                  </a:lnTo>
                  <a:lnTo>
                    <a:pt x="518" y="1435"/>
                  </a:lnTo>
                  <a:lnTo>
                    <a:pt x="550" y="1427"/>
                  </a:lnTo>
                  <a:lnTo>
                    <a:pt x="583" y="1420"/>
                  </a:lnTo>
                  <a:lnTo>
                    <a:pt x="615" y="1413"/>
                  </a:lnTo>
                  <a:lnTo>
                    <a:pt x="647" y="1406"/>
                  </a:lnTo>
                  <a:lnTo>
                    <a:pt x="680" y="1400"/>
                  </a:lnTo>
                  <a:lnTo>
                    <a:pt x="712" y="1394"/>
                  </a:lnTo>
                  <a:lnTo>
                    <a:pt x="745" y="1389"/>
                  </a:lnTo>
                  <a:lnTo>
                    <a:pt x="777" y="1384"/>
                  </a:lnTo>
                  <a:lnTo>
                    <a:pt x="810" y="1379"/>
                  </a:lnTo>
                  <a:lnTo>
                    <a:pt x="843" y="1375"/>
                  </a:lnTo>
                  <a:lnTo>
                    <a:pt x="876" y="1371"/>
                  </a:lnTo>
                  <a:lnTo>
                    <a:pt x="909" y="1368"/>
                  </a:lnTo>
                  <a:lnTo>
                    <a:pt x="941" y="1365"/>
                  </a:lnTo>
                  <a:lnTo>
                    <a:pt x="974" y="1362"/>
                  </a:lnTo>
                  <a:lnTo>
                    <a:pt x="1007" y="1360"/>
                  </a:lnTo>
                  <a:lnTo>
                    <a:pt x="1040" y="1358"/>
                  </a:lnTo>
                  <a:lnTo>
                    <a:pt x="1073" y="1357"/>
                  </a:lnTo>
                  <a:lnTo>
                    <a:pt x="1106" y="1356"/>
                  </a:lnTo>
                  <a:lnTo>
                    <a:pt x="1139" y="1355"/>
                  </a:lnTo>
                  <a:lnTo>
                    <a:pt x="1172" y="1355"/>
                  </a:lnTo>
                  <a:lnTo>
                    <a:pt x="1205" y="1355"/>
                  </a:lnTo>
                  <a:lnTo>
                    <a:pt x="1238" y="1356"/>
                  </a:lnTo>
                  <a:lnTo>
                    <a:pt x="1271" y="1357"/>
                  </a:lnTo>
                  <a:lnTo>
                    <a:pt x="1304" y="1358"/>
                  </a:lnTo>
                  <a:lnTo>
                    <a:pt x="1337" y="1360"/>
                  </a:lnTo>
                  <a:lnTo>
                    <a:pt x="1370" y="1362"/>
                  </a:lnTo>
                  <a:lnTo>
                    <a:pt x="1403" y="1365"/>
                  </a:lnTo>
                  <a:lnTo>
                    <a:pt x="1436" y="1368"/>
                  </a:lnTo>
                  <a:lnTo>
                    <a:pt x="1469" y="1371"/>
                  </a:lnTo>
                  <a:lnTo>
                    <a:pt x="1501" y="1375"/>
                  </a:lnTo>
                  <a:lnTo>
                    <a:pt x="1534" y="1379"/>
                  </a:lnTo>
                  <a:lnTo>
                    <a:pt x="1567" y="1384"/>
                  </a:lnTo>
                  <a:lnTo>
                    <a:pt x="1600" y="1389"/>
                  </a:lnTo>
                  <a:lnTo>
                    <a:pt x="1632" y="1394"/>
                  </a:lnTo>
                  <a:lnTo>
                    <a:pt x="1665" y="1400"/>
                  </a:lnTo>
                  <a:lnTo>
                    <a:pt x="1697" y="1406"/>
                  </a:lnTo>
                  <a:lnTo>
                    <a:pt x="1730" y="1413"/>
                  </a:lnTo>
                  <a:lnTo>
                    <a:pt x="1762" y="1420"/>
                  </a:lnTo>
                  <a:lnTo>
                    <a:pt x="1794" y="1427"/>
                  </a:lnTo>
                  <a:lnTo>
                    <a:pt x="1826" y="1435"/>
                  </a:lnTo>
                  <a:lnTo>
                    <a:pt x="1858" y="1443"/>
                  </a:lnTo>
                  <a:lnTo>
                    <a:pt x="1890" y="1452"/>
                  </a:lnTo>
                  <a:lnTo>
                    <a:pt x="1922" y="1461"/>
                  </a:lnTo>
                  <a:lnTo>
                    <a:pt x="1953" y="1470"/>
                  </a:lnTo>
                </a:path>
              </a:pathLst>
            </a:custGeom>
            <a:solidFill>
              <a:srgbClr val="FAC090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58" name="Freeform 367"/>
            <xdr:cNvSpPr>
              <a:spLocks/>
            </xdr:cNvSpPr>
          </xdr:nvSpPr>
          <xdr:spPr bwMode="auto">
            <a:xfrm>
              <a:off x="2424832" y="1258057"/>
              <a:ext cx="1054247" cy="991636"/>
            </a:xfrm>
            <a:custGeom>
              <a:avLst/>
              <a:gdLst>
                <a:gd name="T0" fmla="*/ 2147483647 w 2342"/>
                <a:gd name="T1" fmla="*/ 2147483647 h 2198"/>
                <a:gd name="T2" fmla="*/ 2147483647 w 2342"/>
                <a:gd name="T3" fmla="*/ 2147483647 h 2198"/>
                <a:gd name="T4" fmla="*/ 2147483647 w 2342"/>
                <a:gd name="T5" fmla="*/ 2147483647 h 2198"/>
                <a:gd name="T6" fmla="*/ 2147483647 w 2342"/>
                <a:gd name="T7" fmla="*/ 2147483647 h 2198"/>
                <a:gd name="T8" fmla="*/ 2147483647 w 2342"/>
                <a:gd name="T9" fmla="*/ 2147483647 h 2198"/>
                <a:gd name="T10" fmla="*/ 2147483647 w 2342"/>
                <a:gd name="T11" fmla="*/ 2147483647 h 2198"/>
                <a:gd name="T12" fmla="*/ 2147483647 w 2342"/>
                <a:gd name="T13" fmla="*/ 2147483647 h 2198"/>
                <a:gd name="T14" fmla="*/ 2147483647 w 2342"/>
                <a:gd name="T15" fmla="*/ 2147483647 h 2198"/>
                <a:gd name="T16" fmla="*/ 2147483647 w 2342"/>
                <a:gd name="T17" fmla="*/ 2147483647 h 2198"/>
                <a:gd name="T18" fmla="*/ 2147483647 w 2342"/>
                <a:gd name="T19" fmla="*/ 2147483647 h 2198"/>
                <a:gd name="T20" fmla="*/ 2147483647 w 2342"/>
                <a:gd name="T21" fmla="*/ 2147483647 h 2198"/>
                <a:gd name="T22" fmla="*/ 2147483647 w 2342"/>
                <a:gd name="T23" fmla="*/ 2147483647 h 2198"/>
                <a:gd name="T24" fmla="*/ 2147483647 w 2342"/>
                <a:gd name="T25" fmla="*/ 2147483647 h 2198"/>
                <a:gd name="T26" fmla="*/ 2147483647 w 2342"/>
                <a:gd name="T27" fmla="*/ 2147483647 h 2198"/>
                <a:gd name="T28" fmla="*/ 2147483647 w 2342"/>
                <a:gd name="T29" fmla="*/ 2147483647 h 2198"/>
                <a:gd name="T30" fmla="*/ 2147483647 w 2342"/>
                <a:gd name="T31" fmla="*/ 2147483647 h 2198"/>
                <a:gd name="T32" fmla="*/ 2147483647 w 2342"/>
                <a:gd name="T33" fmla="*/ 2147483647 h 2198"/>
                <a:gd name="T34" fmla="*/ 2147483647 w 2342"/>
                <a:gd name="T35" fmla="*/ 2147483647 h 2198"/>
                <a:gd name="T36" fmla="*/ 2147483647 w 2342"/>
                <a:gd name="T37" fmla="*/ 2147483647 h 2198"/>
                <a:gd name="T38" fmla="*/ 2147483647 w 2342"/>
                <a:gd name="T39" fmla="*/ 2147483647 h 2198"/>
                <a:gd name="T40" fmla="*/ 2147483647 w 2342"/>
                <a:gd name="T41" fmla="*/ 2147483647 h 2198"/>
                <a:gd name="T42" fmla="*/ 2147483647 w 2342"/>
                <a:gd name="T43" fmla="*/ 2147483647 h 2198"/>
                <a:gd name="T44" fmla="*/ 2147483647 w 2342"/>
                <a:gd name="T45" fmla="*/ 2147483647 h 2198"/>
                <a:gd name="T46" fmla="*/ 2147483647 w 2342"/>
                <a:gd name="T47" fmla="*/ 2147483647 h 2198"/>
                <a:gd name="T48" fmla="*/ 2147483647 w 2342"/>
                <a:gd name="T49" fmla="*/ 2147483647 h 2198"/>
                <a:gd name="T50" fmla="*/ 2147483647 w 2342"/>
                <a:gd name="T51" fmla="*/ 2147483647 h 2198"/>
                <a:gd name="T52" fmla="*/ 2147483647 w 2342"/>
                <a:gd name="T53" fmla="*/ 2147483647 h 2198"/>
                <a:gd name="T54" fmla="*/ 2147483647 w 2342"/>
                <a:gd name="T55" fmla="*/ 2147483647 h 2198"/>
                <a:gd name="T56" fmla="*/ 2147483647 w 2342"/>
                <a:gd name="T57" fmla="*/ 2147483647 h 2198"/>
                <a:gd name="T58" fmla="*/ 2147483647 w 2342"/>
                <a:gd name="T59" fmla="*/ 2147483647 h 2198"/>
                <a:gd name="T60" fmla="*/ 2147483647 w 2342"/>
                <a:gd name="T61" fmla="*/ 2147483647 h 2198"/>
                <a:gd name="T62" fmla="*/ 2147483647 w 2342"/>
                <a:gd name="T63" fmla="*/ 2147483647 h 2198"/>
                <a:gd name="T64" fmla="*/ 2147483647 w 2342"/>
                <a:gd name="T65" fmla="*/ 2147483647 h 2198"/>
                <a:gd name="T66" fmla="*/ 2147483647 w 2342"/>
                <a:gd name="T67" fmla="*/ 2147483647 h 2198"/>
                <a:gd name="T68" fmla="*/ 2147483647 w 2342"/>
                <a:gd name="T69" fmla="*/ 2147483647 h 2198"/>
                <a:gd name="T70" fmla="*/ 2147483647 w 2342"/>
                <a:gd name="T71" fmla="*/ 2147483647 h 2198"/>
                <a:gd name="T72" fmla="*/ 2147483647 w 2342"/>
                <a:gd name="T73" fmla="*/ 2147483647 h 2198"/>
                <a:gd name="T74" fmla="*/ 2147483647 w 2342"/>
                <a:gd name="T75" fmla="*/ 2147483647 h 2198"/>
                <a:gd name="T76" fmla="*/ 2147483647 w 2342"/>
                <a:gd name="T77" fmla="*/ 2147483647 h 2198"/>
                <a:gd name="T78" fmla="*/ 2147483647 w 2342"/>
                <a:gd name="T79" fmla="*/ 2147483647 h 2198"/>
                <a:gd name="T80" fmla="*/ 2147483647 w 2342"/>
                <a:gd name="T81" fmla="*/ 2147483647 h 2198"/>
                <a:gd name="T82" fmla="*/ 2147483647 w 2342"/>
                <a:gd name="T83" fmla="*/ 2147483647 h 2198"/>
                <a:gd name="T84" fmla="*/ 2147483647 w 2342"/>
                <a:gd name="T85" fmla="*/ 2147483647 h 2198"/>
                <a:gd name="T86" fmla="*/ 2147483647 w 2342"/>
                <a:gd name="T87" fmla="*/ 2147483647 h 2198"/>
                <a:gd name="T88" fmla="*/ 2147483647 w 2342"/>
                <a:gd name="T89" fmla="*/ 2147483647 h 2198"/>
                <a:gd name="T90" fmla="*/ 2147483647 w 2342"/>
                <a:gd name="T91" fmla="*/ 2147483647 h 2198"/>
                <a:gd name="T92" fmla="*/ 2147483647 w 2342"/>
                <a:gd name="T93" fmla="*/ 2147483647 h 2198"/>
                <a:gd name="T94" fmla="*/ 2147483647 w 2342"/>
                <a:gd name="T95" fmla="*/ 2147483647 h 2198"/>
                <a:gd name="T96" fmla="*/ 2147483647 w 2342"/>
                <a:gd name="T97" fmla="*/ 2147483647 h 2198"/>
                <a:gd name="T98" fmla="*/ 2147483647 w 2342"/>
                <a:gd name="T99" fmla="*/ 2147483647 h 2198"/>
                <a:gd name="T100" fmla="*/ 2147483647 w 2342"/>
                <a:gd name="T101" fmla="*/ 2147483647 h 2198"/>
                <a:gd name="T102" fmla="*/ 2147483647 w 2342"/>
                <a:gd name="T103" fmla="*/ 2147483647 h 2198"/>
                <a:gd name="T104" fmla="*/ 2147483647 w 2342"/>
                <a:gd name="T105" fmla="*/ 2147483647 h 2198"/>
                <a:gd name="T106" fmla="*/ 2147483647 w 2342"/>
                <a:gd name="T107" fmla="*/ 2147483647 h 2198"/>
                <a:gd name="T108" fmla="*/ 2147483647 w 2342"/>
                <a:gd name="T109" fmla="*/ 2147483647 h 2198"/>
                <a:gd name="T110" fmla="*/ 2147483647 w 2342"/>
                <a:gd name="T111" fmla="*/ 2147483647 h 2198"/>
                <a:gd name="T112" fmla="*/ 2147483647 w 2342"/>
                <a:gd name="T113" fmla="*/ 2147483647 h 2198"/>
                <a:gd name="T114" fmla="*/ 2147483647 w 2342"/>
                <a:gd name="T115" fmla="*/ 2147483647 h 2198"/>
                <a:gd name="T116" fmla="*/ 2147483647 w 2342"/>
                <a:gd name="T117" fmla="*/ 2147483647 h 2198"/>
                <a:gd name="T118" fmla="*/ 2147483647 w 2342"/>
                <a:gd name="T119" fmla="*/ 2147483647 h 219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2"/>
                <a:gd name="T181" fmla="*/ 0 h 2198"/>
                <a:gd name="T182" fmla="*/ 2342 w 2342"/>
                <a:gd name="T183" fmla="*/ 2198 h 219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2" h="2198">
                  <a:moveTo>
                    <a:pt x="1264" y="2198"/>
                  </a:moveTo>
                  <a:lnTo>
                    <a:pt x="1354" y="2130"/>
                  </a:lnTo>
                  <a:lnTo>
                    <a:pt x="1443" y="2061"/>
                  </a:lnTo>
                  <a:lnTo>
                    <a:pt x="1533" y="1993"/>
                  </a:lnTo>
                  <a:lnTo>
                    <a:pt x="1623" y="1924"/>
                  </a:lnTo>
                  <a:lnTo>
                    <a:pt x="1713" y="1856"/>
                  </a:lnTo>
                  <a:lnTo>
                    <a:pt x="1803" y="1788"/>
                  </a:lnTo>
                  <a:lnTo>
                    <a:pt x="1893" y="1719"/>
                  </a:lnTo>
                  <a:lnTo>
                    <a:pt x="1983" y="1651"/>
                  </a:lnTo>
                  <a:lnTo>
                    <a:pt x="2073" y="1583"/>
                  </a:lnTo>
                  <a:lnTo>
                    <a:pt x="2163" y="1514"/>
                  </a:lnTo>
                  <a:lnTo>
                    <a:pt x="2252" y="1446"/>
                  </a:lnTo>
                  <a:lnTo>
                    <a:pt x="2342" y="1378"/>
                  </a:lnTo>
                  <a:lnTo>
                    <a:pt x="2312" y="1338"/>
                  </a:lnTo>
                  <a:lnTo>
                    <a:pt x="2282" y="1300"/>
                  </a:lnTo>
                  <a:lnTo>
                    <a:pt x="2250" y="1261"/>
                  </a:lnTo>
                  <a:lnTo>
                    <a:pt x="2219" y="1223"/>
                  </a:lnTo>
                  <a:lnTo>
                    <a:pt x="2187" y="1185"/>
                  </a:lnTo>
                  <a:lnTo>
                    <a:pt x="2154" y="1148"/>
                  </a:lnTo>
                  <a:lnTo>
                    <a:pt x="2121" y="1111"/>
                  </a:lnTo>
                  <a:lnTo>
                    <a:pt x="2088" y="1075"/>
                  </a:lnTo>
                  <a:lnTo>
                    <a:pt x="2054" y="1038"/>
                  </a:lnTo>
                  <a:lnTo>
                    <a:pt x="2019" y="1003"/>
                  </a:lnTo>
                  <a:lnTo>
                    <a:pt x="1985" y="967"/>
                  </a:lnTo>
                  <a:lnTo>
                    <a:pt x="1949" y="933"/>
                  </a:lnTo>
                  <a:lnTo>
                    <a:pt x="1914" y="898"/>
                  </a:lnTo>
                  <a:lnTo>
                    <a:pt x="1878" y="864"/>
                  </a:lnTo>
                  <a:lnTo>
                    <a:pt x="1841" y="831"/>
                  </a:lnTo>
                  <a:lnTo>
                    <a:pt x="1805" y="797"/>
                  </a:lnTo>
                  <a:lnTo>
                    <a:pt x="1767" y="765"/>
                  </a:lnTo>
                  <a:lnTo>
                    <a:pt x="1730" y="733"/>
                  </a:lnTo>
                  <a:lnTo>
                    <a:pt x="1692" y="701"/>
                  </a:lnTo>
                  <a:lnTo>
                    <a:pt x="1653" y="670"/>
                  </a:lnTo>
                  <a:lnTo>
                    <a:pt x="1614" y="639"/>
                  </a:lnTo>
                  <a:lnTo>
                    <a:pt x="1575" y="609"/>
                  </a:lnTo>
                  <a:lnTo>
                    <a:pt x="1536" y="579"/>
                  </a:lnTo>
                  <a:lnTo>
                    <a:pt x="1496" y="549"/>
                  </a:lnTo>
                  <a:lnTo>
                    <a:pt x="1456" y="521"/>
                  </a:lnTo>
                  <a:lnTo>
                    <a:pt x="1415" y="492"/>
                  </a:lnTo>
                  <a:lnTo>
                    <a:pt x="1374" y="464"/>
                  </a:lnTo>
                  <a:lnTo>
                    <a:pt x="1333" y="437"/>
                  </a:lnTo>
                  <a:lnTo>
                    <a:pt x="1291" y="410"/>
                  </a:lnTo>
                  <a:lnTo>
                    <a:pt x="1249" y="384"/>
                  </a:lnTo>
                  <a:lnTo>
                    <a:pt x="1207" y="358"/>
                  </a:lnTo>
                  <a:lnTo>
                    <a:pt x="1165" y="333"/>
                  </a:lnTo>
                  <a:lnTo>
                    <a:pt x="1122" y="308"/>
                  </a:lnTo>
                  <a:lnTo>
                    <a:pt x="1079" y="283"/>
                  </a:lnTo>
                  <a:lnTo>
                    <a:pt x="1035" y="260"/>
                  </a:lnTo>
                  <a:lnTo>
                    <a:pt x="991" y="236"/>
                  </a:lnTo>
                  <a:lnTo>
                    <a:pt x="947" y="214"/>
                  </a:lnTo>
                  <a:lnTo>
                    <a:pt x="903" y="192"/>
                  </a:lnTo>
                  <a:lnTo>
                    <a:pt x="858" y="170"/>
                  </a:lnTo>
                  <a:lnTo>
                    <a:pt x="813" y="149"/>
                  </a:lnTo>
                  <a:lnTo>
                    <a:pt x="768" y="128"/>
                  </a:lnTo>
                  <a:lnTo>
                    <a:pt x="723" y="108"/>
                  </a:lnTo>
                  <a:lnTo>
                    <a:pt x="678" y="89"/>
                  </a:lnTo>
                  <a:lnTo>
                    <a:pt x="632" y="70"/>
                  </a:lnTo>
                  <a:lnTo>
                    <a:pt x="586" y="52"/>
                  </a:lnTo>
                  <a:lnTo>
                    <a:pt x="540" y="34"/>
                  </a:lnTo>
                  <a:lnTo>
                    <a:pt x="493" y="17"/>
                  </a:lnTo>
                  <a:lnTo>
                    <a:pt x="447" y="0"/>
                  </a:lnTo>
                  <a:lnTo>
                    <a:pt x="409" y="107"/>
                  </a:lnTo>
                  <a:lnTo>
                    <a:pt x="372" y="213"/>
                  </a:lnTo>
                  <a:lnTo>
                    <a:pt x="335" y="320"/>
                  </a:lnTo>
                  <a:lnTo>
                    <a:pt x="298" y="427"/>
                  </a:lnTo>
                  <a:lnTo>
                    <a:pt x="260" y="533"/>
                  </a:lnTo>
                  <a:lnTo>
                    <a:pt x="223" y="640"/>
                  </a:lnTo>
                  <a:lnTo>
                    <a:pt x="186" y="747"/>
                  </a:lnTo>
                  <a:lnTo>
                    <a:pt x="149" y="853"/>
                  </a:lnTo>
                  <a:lnTo>
                    <a:pt x="111" y="960"/>
                  </a:lnTo>
                  <a:lnTo>
                    <a:pt x="74" y="1066"/>
                  </a:lnTo>
                  <a:lnTo>
                    <a:pt x="37" y="1173"/>
                  </a:lnTo>
                  <a:lnTo>
                    <a:pt x="0" y="1280"/>
                  </a:lnTo>
                  <a:lnTo>
                    <a:pt x="31" y="1291"/>
                  </a:lnTo>
                  <a:lnTo>
                    <a:pt x="62" y="1302"/>
                  </a:lnTo>
                  <a:lnTo>
                    <a:pt x="93" y="1314"/>
                  </a:lnTo>
                  <a:lnTo>
                    <a:pt x="123" y="1326"/>
                  </a:lnTo>
                  <a:lnTo>
                    <a:pt x="154" y="1339"/>
                  </a:lnTo>
                  <a:lnTo>
                    <a:pt x="184" y="1352"/>
                  </a:lnTo>
                  <a:lnTo>
                    <a:pt x="214" y="1365"/>
                  </a:lnTo>
                  <a:lnTo>
                    <a:pt x="244" y="1379"/>
                  </a:lnTo>
                  <a:lnTo>
                    <a:pt x="274" y="1393"/>
                  </a:lnTo>
                  <a:lnTo>
                    <a:pt x="304" y="1407"/>
                  </a:lnTo>
                  <a:lnTo>
                    <a:pt x="334" y="1422"/>
                  </a:lnTo>
                  <a:lnTo>
                    <a:pt x="363" y="1437"/>
                  </a:lnTo>
                  <a:lnTo>
                    <a:pt x="392" y="1453"/>
                  </a:lnTo>
                  <a:lnTo>
                    <a:pt x="421" y="1468"/>
                  </a:lnTo>
                  <a:lnTo>
                    <a:pt x="450" y="1485"/>
                  </a:lnTo>
                  <a:lnTo>
                    <a:pt x="478" y="1501"/>
                  </a:lnTo>
                  <a:lnTo>
                    <a:pt x="507" y="1518"/>
                  </a:lnTo>
                  <a:lnTo>
                    <a:pt x="535" y="1535"/>
                  </a:lnTo>
                  <a:lnTo>
                    <a:pt x="563" y="1553"/>
                  </a:lnTo>
                  <a:lnTo>
                    <a:pt x="591" y="1571"/>
                  </a:lnTo>
                  <a:lnTo>
                    <a:pt x="618" y="1589"/>
                  </a:lnTo>
                  <a:lnTo>
                    <a:pt x="645" y="1608"/>
                  </a:lnTo>
                  <a:lnTo>
                    <a:pt x="672" y="1626"/>
                  </a:lnTo>
                  <a:lnTo>
                    <a:pt x="699" y="1646"/>
                  </a:lnTo>
                  <a:lnTo>
                    <a:pt x="726" y="1665"/>
                  </a:lnTo>
                  <a:lnTo>
                    <a:pt x="752" y="1685"/>
                  </a:lnTo>
                  <a:lnTo>
                    <a:pt x="778" y="1705"/>
                  </a:lnTo>
                  <a:lnTo>
                    <a:pt x="804" y="1726"/>
                  </a:lnTo>
                  <a:lnTo>
                    <a:pt x="830" y="1747"/>
                  </a:lnTo>
                  <a:lnTo>
                    <a:pt x="855" y="1768"/>
                  </a:lnTo>
                  <a:lnTo>
                    <a:pt x="880" y="1789"/>
                  </a:lnTo>
                  <a:lnTo>
                    <a:pt x="905" y="1811"/>
                  </a:lnTo>
                  <a:lnTo>
                    <a:pt x="930" y="1833"/>
                  </a:lnTo>
                  <a:lnTo>
                    <a:pt x="954" y="1856"/>
                  </a:lnTo>
                  <a:lnTo>
                    <a:pt x="978" y="1878"/>
                  </a:lnTo>
                  <a:lnTo>
                    <a:pt x="1002" y="1901"/>
                  </a:lnTo>
                  <a:lnTo>
                    <a:pt x="1025" y="1924"/>
                  </a:lnTo>
                  <a:lnTo>
                    <a:pt x="1048" y="1948"/>
                  </a:lnTo>
                  <a:lnTo>
                    <a:pt x="1071" y="1972"/>
                  </a:lnTo>
                  <a:lnTo>
                    <a:pt x="1094" y="1996"/>
                  </a:lnTo>
                  <a:lnTo>
                    <a:pt x="1116" y="2020"/>
                  </a:lnTo>
                  <a:lnTo>
                    <a:pt x="1138" y="2045"/>
                  </a:lnTo>
                  <a:lnTo>
                    <a:pt x="1160" y="2070"/>
                  </a:lnTo>
                  <a:lnTo>
                    <a:pt x="1181" y="2095"/>
                  </a:lnTo>
                  <a:lnTo>
                    <a:pt x="1202" y="2120"/>
                  </a:lnTo>
                  <a:lnTo>
                    <a:pt x="1223" y="2146"/>
                  </a:lnTo>
                  <a:lnTo>
                    <a:pt x="1244" y="2172"/>
                  </a:lnTo>
                  <a:lnTo>
                    <a:pt x="1264" y="2198"/>
                  </a:lnTo>
                </a:path>
              </a:pathLst>
            </a:custGeom>
            <a:solidFill>
              <a:srgbClr val="FFFF57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59" name="Freeform 372"/>
            <xdr:cNvSpPr>
              <a:spLocks/>
            </xdr:cNvSpPr>
          </xdr:nvSpPr>
          <xdr:spPr bwMode="auto">
            <a:xfrm>
              <a:off x="3024822" y="1944261"/>
              <a:ext cx="827134" cy="1018705"/>
            </a:xfrm>
            <a:custGeom>
              <a:avLst/>
              <a:gdLst>
                <a:gd name="T0" fmla="*/ 2147483647 w 1838"/>
                <a:gd name="T1" fmla="*/ 2147483647 h 2258"/>
                <a:gd name="T2" fmla="*/ 2147483647 w 1838"/>
                <a:gd name="T3" fmla="*/ 2147483647 h 2258"/>
                <a:gd name="T4" fmla="*/ 2147483647 w 1838"/>
                <a:gd name="T5" fmla="*/ 2147483647 h 2258"/>
                <a:gd name="T6" fmla="*/ 2147483647 w 1838"/>
                <a:gd name="T7" fmla="*/ 2147483647 h 2258"/>
                <a:gd name="T8" fmla="*/ 2147483647 w 1838"/>
                <a:gd name="T9" fmla="*/ 2147483647 h 2258"/>
                <a:gd name="T10" fmla="*/ 2147483647 w 1838"/>
                <a:gd name="T11" fmla="*/ 2147483647 h 2258"/>
                <a:gd name="T12" fmla="*/ 2147483647 w 1838"/>
                <a:gd name="T13" fmla="*/ 2147483647 h 2258"/>
                <a:gd name="T14" fmla="*/ 2147483647 w 1838"/>
                <a:gd name="T15" fmla="*/ 2147483647 h 2258"/>
                <a:gd name="T16" fmla="*/ 2147483647 w 1838"/>
                <a:gd name="T17" fmla="*/ 2147483647 h 2258"/>
                <a:gd name="T18" fmla="*/ 2147483647 w 1838"/>
                <a:gd name="T19" fmla="*/ 2147483647 h 2258"/>
                <a:gd name="T20" fmla="*/ 2147483647 w 1838"/>
                <a:gd name="T21" fmla="*/ 2147483647 h 2258"/>
                <a:gd name="T22" fmla="*/ 2147483647 w 1838"/>
                <a:gd name="T23" fmla="*/ 2147483647 h 2258"/>
                <a:gd name="T24" fmla="*/ 2147483647 w 1838"/>
                <a:gd name="T25" fmla="*/ 2147483647 h 2258"/>
                <a:gd name="T26" fmla="*/ 2147483647 w 1838"/>
                <a:gd name="T27" fmla="*/ 2147483647 h 2258"/>
                <a:gd name="T28" fmla="*/ 2147483647 w 1838"/>
                <a:gd name="T29" fmla="*/ 2147483647 h 2258"/>
                <a:gd name="T30" fmla="*/ 2147483647 w 1838"/>
                <a:gd name="T31" fmla="*/ 2147483647 h 2258"/>
                <a:gd name="T32" fmla="*/ 2147483647 w 1838"/>
                <a:gd name="T33" fmla="*/ 2147483647 h 2258"/>
                <a:gd name="T34" fmla="*/ 2147483647 w 1838"/>
                <a:gd name="T35" fmla="*/ 2147483647 h 2258"/>
                <a:gd name="T36" fmla="*/ 2147483647 w 1838"/>
                <a:gd name="T37" fmla="*/ 2147483647 h 2258"/>
                <a:gd name="T38" fmla="*/ 2147483647 w 1838"/>
                <a:gd name="T39" fmla="*/ 2147483647 h 2258"/>
                <a:gd name="T40" fmla="*/ 2147483647 w 1838"/>
                <a:gd name="T41" fmla="*/ 2147483647 h 2258"/>
                <a:gd name="T42" fmla="*/ 2147483647 w 1838"/>
                <a:gd name="T43" fmla="*/ 2147483647 h 2258"/>
                <a:gd name="T44" fmla="*/ 2147483647 w 1838"/>
                <a:gd name="T45" fmla="*/ 2147483647 h 2258"/>
                <a:gd name="T46" fmla="*/ 2147483647 w 1838"/>
                <a:gd name="T47" fmla="*/ 2147483647 h 2258"/>
                <a:gd name="T48" fmla="*/ 2147483647 w 1838"/>
                <a:gd name="T49" fmla="*/ 2147483647 h 2258"/>
                <a:gd name="T50" fmla="*/ 2147483647 w 1838"/>
                <a:gd name="T51" fmla="*/ 2147483647 h 2258"/>
                <a:gd name="T52" fmla="*/ 2147483647 w 1838"/>
                <a:gd name="T53" fmla="*/ 2147483647 h 2258"/>
                <a:gd name="T54" fmla="*/ 2147483647 w 1838"/>
                <a:gd name="T55" fmla="*/ 2147483647 h 2258"/>
                <a:gd name="T56" fmla="*/ 2147483647 w 1838"/>
                <a:gd name="T57" fmla="*/ 2147483647 h 2258"/>
                <a:gd name="T58" fmla="*/ 2147483647 w 1838"/>
                <a:gd name="T59" fmla="*/ 2147483647 h 2258"/>
                <a:gd name="T60" fmla="*/ 2147483647 w 1838"/>
                <a:gd name="T61" fmla="*/ 2147483647 h 2258"/>
                <a:gd name="T62" fmla="*/ 2147483647 w 1838"/>
                <a:gd name="T63" fmla="*/ 2147483647 h 2258"/>
                <a:gd name="T64" fmla="*/ 2147483647 w 1838"/>
                <a:gd name="T65" fmla="*/ 2147483647 h 2258"/>
                <a:gd name="T66" fmla="*/ 2147483647 w 1838"/>
                <a:gd name="T67" fmla="*/ 2147483647 h 2258"/>
                <a:gd name="T68" fmla="*/ 2147483647 w 1838"/>
                <a:gd name="T69" fmla="*/ 2147483647 h 2258"/>
                <a:gd name="T70" fmla="*/ 2147483647 w 1838"/>
                <a:gd name="T71" fmla="*/ 2147483647 h 2258"/>
                <a:gd name="T72" fmla="*/ 2147483647 w 1838"/>
                <a:gd name="T73" fmla="*/ 2147483647 h 2258"/>
                <a:gd name="T74" fmla="*/ 2147483647 w 1838"/>
                <a:gd name="T75" fmla="*/ 2147483647 h 2258"/>
                <a:gd name="T76" fmla="*/ 2147483647 w 1838"/>
                <a:gd name="T77" fmla="*/ 2147483647 h 2258"/>
                <a:gd name="T78" fmla="*/ 2147483647 w 1838"/>
                <a:gd name="T79" fmla="*/ 2147483647 h 2258"/>
                <a:gd name="T80" fmla="*/ 2147483647 w 1838"/>
                <a:gd name="T81" fmla="*/ 2147483647 h 2258"/>
                <a:gd name="T82" fmla="*/ 2147483647 w 1838"/>
                <a:gd name="T83" fmla="*/ 2147483647 h 2258"/>
                <a:gd name="T84" fmla="*/ 2147483647 w 1838"/>
                <a:gd name="T85" fmla="*/ 2147483647 h 2258"/>
                <a:gd name="T86" fmla="*/ 2147483647 w 1838"/>
                <a:gd name="T87" fmla="*/ 2147483647 h 2258"/>
                <a:gd name="T88" fmla="*/ 2147483647 w 1838"/>
                <a:gd name="T89" fmla="*/ 2147483647 h 2258"/>
                <a:gd name="T90" fmla="*/ 2147483647 w 1838"/>
                <a:gd name="T91" fmla="*/ 2147483647 h 2258"/>
                <a:gd name="T92" fmla="*/ 2147483647 w 1838"/>
                <a:gd name="T93" fmla="*/ 2147483647 h 2258"/>
                <a:gd name="T94" fmla="*/ 2147483647 w 1838"/>
                <a:gd name="T95" fmla="*/ 2147483647 h 2258"/>
                <a:gd name="T96" fmla="*/ 2147483647 w 1838"/>
                <a:gd name="T97" fmla="*/ 2147483647 h 2258"/>
                <a:gd name="T98" fmla="*/ 2147483647 w 1838"/>
                <a:gd name="T99" fmla="*/ 2147483647 h 2258"/>
                <a:gd name="T100" fmla="*/ 2147483647 w 1838"/>
                <a:gd name="T101" fmla="*/ 2147483647 h 2258"/>
                <a:gd name="T102" fmla="*/ 2147483647 w 1838"/>
                <a:gd name="T103" fmla="*/ 2147483647 h 2258"/>
                <a:gd name="T104" fmla="*/ 2147483647 w 1838"/>
                <a:gd name="T105" fmla="*/ 2147483647 h 2258"/>
                <a:gd name="T106" fmla="*/ 2147483647 w 1838"/>
                <a:gd name="T107" fmla="*/ 2147483647 h 2258"/>
                <a:gd name="T108" fmla="*/ 2147483647 w 1838"/>
                <a:gd name="T109" fmla="*/ 2147483647 h 2258"/>
                <a:gd name="T110" fmla="*/ 2147483647 w 1838"/>
                <a:gd name="T111" fmla="*/ 2147483647 h 2258"/>
                <a:gd name="T112" fmla="*/ 2147483647 w 1838"/>
                <a:gd name="T113" fmla="*/ 2147483647 h 2258"/>
                <a:gd name="T114" fmla="*/ 2147483647 w 1838"/>
                <a:gd name="T115" fmla="*/ 2147483647 h 2258"/>
                <a:gd name="T116" fmla="*/ 2147483647 w 1838"/>
                <a:gd name="T117" fmla="*/ 2147483647 h 2258"/>
                <a:gd name="T118" fmla="*/ 2147483647 w 1838"/>
                <a:gd name="T119" fmla="*/ 2147483647 h 225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1838"/>
                <a:gd name="T181" fmla="*/ 0 h 2258"/>
                <a:gd name="T182" fmla="*/ 1838 w 1838"/>
                <a:gd name="T183" fmla="*/ 2258 h 225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1838" h="2258">
                  <a:moveTo>
                    <a:pt x="483" y="2258"/>
                  </a:moveTo>
                  <a:lnTo>
                    <a:pt x="596" y="2256"/>
                  </a:lnTo>
                  <a:lnTo>
                    <a:pt x="709" y="2253"/>
                  </a:lnTo>
                  <a:lnTo>
                    <a:pt x="822" y="2251"/>
                  </a:lnTo>
                  <a:lnTo>
                    <a:pt x="935" y="2248"/>
                  </a:lnTo>
                  <a:lnTo>
                    <a:pt x="1047" y="2246"/>
                  </a:lnTo>
                  <a:lnTo>
                    <a:pt x="1160" y="2243"/>
                  </a:lnTo>
                  <a:lnTo>
                    <a:pt x="1273" y="2241"/>
                  </a:lnTo>
                  <a:lnTo>
                    <a:pt x="1386" y="2239"/>
                  </a:lnTo>
                  <a:lnTo>
                    <a:pt x="1499" y="2236"/>
                  </a:lnTo>
                  <a:lnTo>
                    <a:pt x="1612" y="2234"/>
                  </a:lnTo>
                  <a:lnTo>
                    <a:pt x="1725" y="2231"/>
                  </a:lnTo>
                  <a:lnTo>
                    <a:pt x="1838" y="2229"/>
                  </a:lnTo>
                  <a:lnTo>
                    <a:pt x="1836" y="2179"/>
                  </a:lnTo>
                  <a:lnTo>
                    <a:pt x="1834" y="2130"/>
                  </a:lnTo>
                  <a:lnTo>
                    <a:pt x="1832" y="2080"/>
                  </a:lnTo>
                  <a:lnTo>
                    <a:pt x="1829" y="2031"/>
                  </a:lnTo>
                  <a:lnTo>
                    <a:pt x="1825" y="1982"/>
                  </a:lnTo>
                  <a:lnTo>
                    <a:pt x="1820" y="1932"/>
                  </a:lnTo>
                  <a:lnTo>
                    <a:pt x="1815" y="1883"/>
                  </a:lnTo>
                  <a:lnTo>
                    <a:pt x="1810" y="1834"/>
                  </a:lnTo>
                  <a:lnTo>
                    <a:pt x="1804" y="1785"/>
                  </a:lnTo>
                  <a:lnTo>
                    <a:pt x="1797" y="1736"/>
                  </a:lnTo>
                  <a:lnTo>
                    <a:pt x="1789" y="1687"/>
                  </a:lnTo>
                  <a:lnTo>
                    <a:pt x="1782" y="1638"/>
                  </a:lnTo>
                  <a:lnTo>
                    <a:pt x="1773" y="1589"/>
                  </a:lnTo>
                  <a:lnTo>
                    <a:pt x="1764" y="1540"/>
                  </a:lnTo>
                  <a:lnTo>
                    <a:pt x="1754" y="1492"/>
                  </a:lnTo>
                  <a:lnTo>
                    <a:pt x="1744" y="1443"/>
                  </a:lnTo>
                  <a:lnTo>
                    <a:pt x="1733" y="1395"/>
                  </a:lnTo>
                  <a:lnTo>
                    <a:pt x="1721" y="1347"/>
                  </a:lnTo>
                  <a:lnTo>
                    <a:pt x="1709" y="1299"/>
                  </a:lnTo>
                  <a:lnTo>
                    <a:pt x="1696" y="1251"/>
                  </a:lnTo>
                  <a:lnTo>
                    <a:pt x="1683" y="1203"/>
                  </a:lnTo>
                  <a:lnTo>
                    <a:pt x="1669" y="1156"/>
                  </a:lnTo>
                  <a:lnTo>
                    <a:pt x="1655" y="1108"/>
                  </a:lnTo>
                  <a:lnTo>
                    <a:pt x="1640" y="1061"/>
                  </a:lnTo>
                  <a:lnTo>
                    <a:pt x="1624" y="1014"/>
                  </a:lnTo>
                  <a:lnTo>
                    <a:pt x="1608" y="967"/>
                  </a:lnTo>
                  <a:lnTo>
                    <a:pt x="1591" y="921"/>
                  </a:lnTo>
                  <a:lnTo>
                    <a:pt x="1574" y="874"/>
                  </a:lnTo>
                  <a:lnTo>
                    <a:pt x="1556" y="828"/>
                  </a:lnTo>
                  <a:lnTo>
                    <a:pt x="1538" y="782"/>
                  </a:lnTo>
                  <a:lnTo>
                    <a:pt x="1519" y="736"/>
                  </a:lnTo>
                  <a:lnTo>
                    <a:pt x="1499" y="691"/>
                  </a:lnTo>
                  <a:lnTo>
                    <a:pt x="1479" y="646"/>
                  </a:lnTo>
                  <a:lnTo>
                    <a:pt x="1458" y="601"/>
                  </a:lnTo>
                  <a:lnTo>
                    <a:pt x="1437" y="556"/>
                  </a:lnTo>
                  <a:lnTo>
                    <a:pt x="1416" y="511"/>
                  </a:lnTo>
                  <a:lnTo>
                    <a:pt x="1393" y="467"/>
                  </a:lnTo>
                  <a:lnTo>
                    <a:pt x="1370" y="423"/>
                  </a:lnTo>
                  <a:lnTo>
                    <a:pt x="1347" y="379"/>
                  </a:lnTo>
                  <a:lnTo>
                    <a:pt x="1323" y="336"/>
                  </a:lnTo>
                  <a:lnTo>
                    <a:pt x="1299" y="293"/>
                  </a:lnTo>
                  <a:lnTo>
                    <a:pt x="1274" y="250"/>
                  </a:lnTo>
                  <a:lnTo>
                    <a:pt x="1248" y="208"/>
                  </a:lnTo>
                  <a:lnTo>
                    <a:pt x="1222" y="165"/>
                  </a:lnTo>
                  <a:lnTo>
                    <a:pt x="1196" y="124"/>
                  </a:lnTo>
                  <a:lnTo>
                    <a:pt x="1169" y="82"/>
                  </a:lnTo>
                  <a:lnTo>
                    <a:pt x="1142" y="41"/>
                  </a:lnTo>
                  <a:lnTo>
                    <a:pt x="1114" y="0"/>
                  </a:lnTo>
                  <a:lnTo>
                    <a:pt x="1021" y="64"/>
                  </a:lnTo>
                  <a:lnTo>
                    <a:pt x="928" y="129"/>
                  </a:lnTo>
                  <a:lnTo>
                    <a:pt x="835" y="193"/>
                  </a:lnTo>
                  <a:lnTo>
                    <a:pt x="742" y="258"/>
                  </a:lnTo>
                  <a:lnTo>
                    <a:pt x="650" y="322"/>
                  </a:lnTo>
                  <a:lnTo>
                    <a:pt x="557" y="386"/>
                  </a:lnTo>
                  <a:lnTo>
                    <a:pt x="464" y="451"/>
                  </a:lnTo>
                  <a:lnTo>
                    <a:pt x="371" y="515"/>
                  </a:lnTo>
                  <a:lnTo>
                    <a:pt x="279" y="579"/>
                  </a:lnTo>
                  <a:lnTo>
                    <a:pt x="186" y="644"/>
                  </a:lnTo>
                  <a:lnTo>
                    <a:pt x="93" y="708"/>
                  </a:lnTo>
                  <a:lnTo>
                    <a:pt x="0" y="773"/>
                  </a:lnTo>
                  <a:lnTo>
                    <a:pt x="19" y="800"/>
                  </a:lnTo>
                  <a:lnTo>
                    <a:pt x="37" y="827"/>
                  </a:lnTo>
                  <a:lnTo>
                    <a:pt x="55" y="855"/>
                  </a:lnTo>
                  <a:lnTo>
                    <a:pt x="73" y="883"/>
                  </a:lnTo>
                  <a:lnTo>
                    <a:pt x="90" y="911"/>
                  </a:lnTo>
                  <a:lnTo>
                    <a:pt x="107" y="939"/>
                  </a:lnTo>
                  <a:lnTo>
                    <a:pt x="124" y="968"/>
                  </a:lnTo>
                  <a:lnTo>
                    <a:pt x="140" y="996"/>
                  </a:lnTo>
                  <a:lnTo>
                    <a:pt x="156" y="1025"/>
                  </a:lnTo>
                  <a:lnTo>
                    <a:pt x="171" y="1055"/>
                  </a:lnTo>
                  <a:lnTo>
                    <a:pt x="187" y="1084"/>
                  </a:lnTo>
                  <a:lnTo>
                    <a:pt x="201" y="1113"/>
                  </a:lnTo>
                  <a:lnTo>
                    <a:pt x="216" y="1143"/>
                  </a:lnTo>
                  <a:lnTo>
                    <a:pt x="230" y="1173"/>
                  </a:lnTo>
                  <a:lnTo>
                    <a:pt x="244" y="1203"/>
                  </a:lnTo>
                  <a:lnTo>
                    <a:pt x="257" y="1233"/>
                  </a:lnTo>
                  <a:lnTo>
                    <a:pt x="270" y="1263"/>
                  </a:lnTo>
                  <a:lnTo>
                    <a:pt x="283" y="1294"/>
                  </a:lnTo>
                  <a:lnTo>
                    <a:pt x="295" y="1325"/>
                  </a:lnTo>
                  <a:lnTo>
                    <a:pt x="307" y="1355"/>
                  </a:lnTo>
                  <a:lnTo>
                    <a:pt x="319" y="1386"/>
                  </a:lnTo>
                  <a:lnTo>
                    <a:pt x="330" y="1417"/>
                  </a:lnTo>
                  <a:lnTo>
                    <a:pt x="341" y="1449"/>
                  </a:lnTo>
                  <a:lnTo>
                    <a:pt x="351" y="1480"/>
                  </a:lnTo>
                  <a:lnTo>
                    <a:pt x="361" y="1511"/>
                  </a:lnTo>
                  <a:lnTo>
                    <a:pt x="371" y="1543"/>
                  </a:lnTo>
                  <a:lnTo>
                    <a:pt x="380" y="1575"/>
                  </a:lnTo>
                  <a:lnTo>
                    <a:pt x="389" y="1606"/>
                  </a:lnTo>
                  <a:lnTo>
                    <a:pt x="397" y="1638"/>
                  </a:lnTo>
                  <a:lnTo>
                    <a:pt x="405" y="1670"/>
                  </a:lnTo>
                  <a:lnTo>
                    <a:pt x="413" y="1702"/>
                  </a:lnTo>
                  <a:lnTo>
                    <a:pt x="420" y="1735"/>
                  </a:lnTo>
                  <a:lnTo>
                    <a:pt x="427" y="1767"/>
                  </a:lnTo>
                  <a:lnTo>
                    <a:pt x="434" y="1799"/>
                  </a:lnTo>
                  <a:lnTo>
                    <a:pt x="440" y="1832"/>
                  </a:lnTo>
                  <a:lnTo>
                    <a:pt x="445" y="1864"/>
                  </a:lnTo>
                  <a:lnTo>
                    <a:pt x="451" y="1897"/>
                  </a:lnTo>
                  <a:lnTo>
                    <a:pt x="456" y="1930"/>
                  </a:lnTo>
                  <a:lnTo>
                    <a:pt x="460" y="1962"/>
                  </a:lnTo>
                  <a:lnTo>
                    <a:pt x="464" y="1995"/>
                  </a:lnTo>
                  <a:lnTo>
                    <a:pt x="468" y="2028"/>
                  </a:lnTo>
                  <a:lnTo>
                    <a:pt x="471" y="2061"/>
                  </a:lnTo>
                  <a:lnTo>
                    <a:pt x="474" y="2094"/>
                  </a:lnTo>
                  <a:lnTo>
                    <a:pt x="477" y="2126"/>
                  </a:lnTo>
                  <a:lnTo>
                    <a:pt x="479" y="2159"/>
                  </a:lnTo>
                  <a:lnTo>
                    <a:pt x="481" y="2192"/>
                  </a:lnTo>
                  <a:lnTo>
                    <a:pt x="482" y="2225"/>
                  </a:lnTo>
                  <a:lnTo>
                    <a:pt x="483" y="2258"/>
                  </a:lnTo>
                </a:path>
              </a:pathLst>
            </a:custGeom>
            <a:solidFill>
              <a:srgbClr val="54E349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60" name="Freeform 377"/>
            <xdr:cNvSpPr>
              <a:spLocks/>
            </xdr:cNvSpPr>
          </xdr:nvSpPr>
          <xdr:spPr bwMode="auto">
            <a:xfrm>
              <a:off x="193063" y="1944261"/>
              <a:ext cx="827134" cy="1018705"/>
            </a:xfrm>
            <a:custGeom>
              <a:avLst/>
              <a:gdLst>
                <a:gd name="T0" fmla="*/ 2147483647 w 1838"/>
                <a:gd name="T1" fmla="*/ 2147483647 h 2258"/>
                <a:gd name="T2" fmla="*/ 2147483647 w 1838"/>
                <a:gd name="T3" fmla="*/ 2147483647 h 2258"/>
                <a:gd name="T4" fmla="*/ 2147483647 w 1838"/>
                <a:gd name="T5" fmla="*/ 2147483647 h 2258"/>
                <a:gd name="T6" fmla="*/ 2147483647 w 1838"/>
                <a:gd name="T7" fmla="*/ 2147483647 h 2258"/>
                <a:gd name="T8" fmla="*/ 2147483647 w 1838"/>
                <a:gd name="T9" fmla="*/ 2147483647 h 2258"/>
                <a:gd name="T10" fmla="*/ 2147483647 w 1838"/>
                <a:gd name="T11" fmla="*/ 2147483647 h 2258"/>
                <a:gd name="T12" fmla="*/ 2147483647 w 1838"/>
                <a:gd name="T13" fmla="*/ 2147483647 h 2258"/>
                <a:gd name="T14" fmla="*/ 2147483647 w 1838"/>
                <a:gd name="T15" fmla="*/ 2147483647 h 2258"/>
                <a:gd name="T16" fmla="*/ 2147483647 w 1838"/>
                <a:gd name="T17" fmla="*/ 2147483647 h 2258"/>
                <a:gd name="T18" fmla="*/ 2147483647 w 1838"/>
                <a:gd name="T19" fmla="*/ 2147483647 h 2258"/>
                <a:gd name="T20" fmla="*/ 2147483647 w 1838"/>
                <a:gd name="T21" fmla="*/ 2147483647 h 2258"/>
                <a:gd name="T22" fmla="*/ 2147483647 w 1838"/>
                <a:gd name="T23" fmla="*/ 2147483647 h 2258"/>
                <a:gd name="T24" fmla="*/ 2147483647 w 1838"/>
                <a:gd name="T25" fmla="*/ 2147483647 h 2258"/>
                <a:gd name="T26" fmla="*/ 2147483647 w 1838"/>
                <a:gd name="T27" fmla="*/ 2147483647 h 2258"/>
                <a:gd name="T28" fmla="*/ 2147483647 w 1838"/>
                <a:gd name="T29" fmla="*/ 2147483647 h 2258"/>
                <a:gd name="T30" fmla="*/ 2147483647 w 1838"/>
                <a:gd name="T31" fmla="*/ 2147483647 h 2258"/>
                <a:gd name="T32" fmla="*/ 2147483647 w 1838"/>
                <a:gd name="T33" fmla="*/ 2147483647 h 2258"/>
                <a:gd name="T34" fmla="*/ 2147483647 w 1838"/>
                <a:gd name="T35" fmla="*/ 2147483647 h 2258"/>
                <a:gd name="T36" fmla="*/ 2147483647 w 1838"/>
                <a:gd name="T37" fmla="*/ 2147483647 h 2258"/>
                <a:gd name="T38" fmla="*/ 2147483647 w 1838"/>
                <a:gd name="T39" fmla="*/ 2147483647 h 2258"/>
                <a:gd name="T40" fmla="*/ 2147483647 w 1838"/>
                <a:gd name="T41" fmla="*/ 2147483647 h 2258"/>
                <a:gd name="T42" fmla="*/ 2147483647 w 1838"/>
                <a:gd name="T43" fmla="*/ 2147483647 h 2258"/>
                <a:gd name="T44" fmla="*/ 2147483647 w 1838"/>
                <a:gd name="T45" fmla="*/ 2147483647 h 2258"/>
                <a:gd name="T46" fmla="*/ 2147483647 w 1838"/>
                <a:gd name="T47" fmla="*/ 2147483647 h 2258"/>
                <a:gd name="T48" fmla="*/ 2147483647 w 1838"/>
                <a:gd name="T49" fmla="*/ 2147483647 h 2258"/>
                <a:gd name="T50" fmla="*/ 2147483647 w 1838"/>
                <a:gd name="T51" fmla="*/ 2147483647 h 2258"/>
                <a:gd name="T52" fmla="*/ 2147483647 w 1838"/>
                <a:gd name="T53" fmla="*/ 2147483647 h 2258"/>
                <a:gd name="T54" fmla="*/ 2147483647 w 1838"/>
                <a:gd name="T55" fmla="*/ 2147483647 h 2258"/>
                <a:gd name="T56" fmla="*/ 2147483647 w 1838"/>
                <a:gd name="T57" fmla="*/ 2147483647 h 2258"/>
                <a:gd name="T58" fmla="*/ 2147483647 w 1838"/>
                <a:gd name="T59" fmla="*/ 2147483647 h 2258"/>
                <a:gd name="T60" fmla="*/ 2147483647 w 1838"/>
                <a:gd name="T61" fmla="*/ 2147483647 h 2258"/>
                <a:gd name="T62" fmla="*/ 2147483647 w 1838"/>
                <a:gd name="T63" fmla="*/ 2147483647 h 2258"/>
                <a:gd name="T64" fmla="*/ 2147483647 w 1838"/>
                <a:gd name="T65" fmla="*/ 2147483647 h 2258"/>
                <a:gd name="T66" fmla="*/ 2147483647 w 1838"/>
                <a:gd name="T67" fmla="*/ 2147483647 h 2258"/>
                <a:gd name="T68" fmla="*/ 2147483647 w 1838"/>
                <a:gd name="T69" fmla="*/ 2147483647 h 2258"/>
                <a:gd name="T70" fmla="*/ 2147483647 w 1838"/>
                <a:gd name="T71" fmla="*/ 2147483647 h 2258"/>
                <a:gd name="T72" fmla="*/ 2147483647 w 1838"/>
                <a:gd name="T73" fmla="*/ 2147483647 h 2258"/>
                <a:gd name="T74" fmla="*/ 2147483647 w 1838"/>
                <a:gd name="T75" fmla="*/ 2147483647 h 2258"/>
                <a:gd name="T76" fmla="*/ 2147483647 w 1838"/>
                <a:gd name="T77" fmla="*/ 2147483647 h 2258"/>
                <a:gd name="T78" fmla="*/ 2147483647 w 1838"/>
                <a:gd name="T79" fmla="*/ 2147483647 h 2258"/>
                <a:gd name="T80" fmla="*/ 2147483647 w 1838"/>
                <a:gd name="T81" fmla="*/ 2147483647 h 2258"/>
                <a:gd name="T82" fmla="*/ 2147483647 w 1838"/>
                <a:gd name="T83" fmla="*/ 2147483647 h 2258"/>
                <a:gd name="T84" fmla="*/ 2147483647 w 1838"/>
                <a:gd name="T85" fmla="*/ 2147483647 h 2258"/>
                <a:gd name="T86" fmla="*/ 2147483647 w 1838"/>
                <a:gd name="T87" fmla="*/ 2147483647 h 2258"/>
                <a:gd name="T88" fmla="*/ 2147483647 w 1838"/>
                <a:gd name="T89" fmla="*/ 2147483647 h 2258"/>
                <a:gd name="T90" fmla="*/ 2147483647 w 1838"/>
                <a:gd name="T91" fmla="*/ 2147483647 h 2258"/>
                <a:gd name="T92" fmla="*/ 2147483647 w 1838"/>
                <a:gd name="T93" fmla="*/ 2147483647 h 2258"/>
                <a:gd name="T94" fmla="*/ 2147483647 w 1838"/>
                <a:gd name="T95" fmla="*/ 2147483647 h 2258"/>
                <a:gd name="T96" fmla="*/ 2147483647 w 1838"/>
                <a:gd name="T97" fmla="*/ 2147483647 h 2258"/>
                <a:gd name="T98" fmla="*/ 2147483647 w 1838"/>
                <a:gd name="T99" fmla="*/ 2147483647 h 2258"/>
                <a:gd name="T100" fmla="*/ 2147483647 w 1838"/>
                <a:gd name="T101" fmla="*/ 2147483647 h 2258"/>
                <a:gd name="T102" fmla="*/ 2147483647 w 1838"/>
                <a:gd name="T103" fmla="*/ 2147483647 h 2258"/>
                <a:gd name="T104" fmla="*/ 2147483647 w 1838"/>
                <a:gd name="T105" fmla="*/ 2147483647 h 2258"/>
                <a:gd name="T106" fmla="*/ 2147483647 w 1838"/>
                <a:gd name="T107" fmla="*/ 2147483647 h 2258"/>
                <a:gd name="T108" fmla="*/ 2147483647 w 1838"/>
                <a:gd name="T109" fmla="*/ 2147483647 h 2258"/>
                <a:gd name="T110" fmla="*/ 2147483647 w 1838"/>
                <a:gd name="T111" fmla="*/ 2147483647 h 2258"/>
                <a:gd name="T112" fmla="*/ 2147483647 w 1838"/>
                <a:gd name="T113" fmla="*/ 2147483647 h 2258"/>
                <a:gd name="T114" fmla="*/ 2147483647 w 1838"/>
                <a:gd name="T115" fmla="*/ 2147483647 h 2258"/>
                <a:gd name="T116" fmla="*/ 2147483647 w 1838"/>
                <a:gd name="T117" fmla="*/ 2147483647 h 2258"/>
                <a:gd name="T118" fmla="*/ 2147483647 w 1838"/>
                <a:gd name="T119" fmla="*/ 2147483647 h 225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1838"/>
                <a:gd name="T181" fmla="*/ 0 h 2258"/>
                <a:gd name="T182" fmla="*/ 1838 w 1838"/>
                <a:gd name="T183" fmla="*/ 2258 h 225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1838" h="2258">
                  <a:moveTo>
                    <a:pt x="1838" y="773"/>
                  </a:moveTo>
                  <a:lnTo>
                    <a:pt x="1745" y="708"/>
                  </a:lnTo>
                  <a:lnTo>
                    <a:pt x="1653" y="644"/>
                  </a:lnTo>
                  <a:lnTo>
                    <a:pt x="1560" y="579"/>
                  </a:lnTo>
                  <a:lnTo>
                    <a:pt x="1467" y="515"/>
                  </a:lnTo>
                  <a:lnTo>
                    <a:pt x="1374" y="451"/>
                  </a:lnTo>
                  <a:lnTo>
                    <a:pt x="1281" y="386"/>
                  </a:lnTo>
                  <a:lnTo>
                    <a:pt x="1189" y="322"/>
                  </a:lnTo>
                  <a:lnTo>
                    <a:pt x="1096" y="258"/>
                  </a:lnTo>
                  <a:lnTo>
                    <a:pt x="1003" y="193"/>
                  </a:lnTo>
                  <a:lnTo>
                    <a:pt x="910" y="129"/>
                  </a:lnTo>
                  <a:lnTo>
                    <a:pt x="817" y="64"/>
                  </a:lnTo>
                  <a:lnTo>
                    <a:pt x="725" y="0"/>
                  </a:lnTo>
                  <a:lnTo>
                    <a:pt x="697" y="41"/>
                  </a:lnTo>
                  <a:lnTo>
                    <a:pt x="669" y="82"/>
                  </a:lnTo>
                  <a:lnTo>
                    <a:pt x="642" y="124"/>
                  </a:lnTo>
                  <a:lnTo>
                    <a:pt x="616" y="165"/>
                  </a:lnTo>
                  <a:lnTo>
                    <a:pt x="590" y="208"/>
                  </a:lnTo>
                  <a:lnTo>
                    <a:pt x="564" y="250"/>
                  </a:lnTo>
                  <a:lnTo>
                    <a:pt x="540" y="293"/>
                  </a:lnTo>
                  <a:lnTo>
                    <a:pt x="515" y="336"/>
                  </a:lnTo>
                  <a:lnTo>
                    <a:pt x="491" y="379"/>
                  </a:lnTo>
                  <a:lnTo>
                    <a:pt x="468" y="423"/>
                  </a:lnTo>
                  <a:lnTo>
                    <a:pt x="445" y="467"/>
                  </a:lnTo>
                  <a:lnTo>
                    <a:pt x="423" y="511"/>
                  </a:lnTo>
                  <a:lnTo>
                    <a:pt x="401" y="556"/>
                  </a:lnTo>
                  <a:lnTo>
                    <a:pt x="380" y="601"/>
                  </a:lnTo>
                  <a:lnTo>
                    <a:pt x="359" y="646"/>
                  </a:lnTo>
                  <a:lnTo>
                    <a:pt x="339" y="691"/>
                  </a:lnTo>
                  <a:lnTo>
                    <a:pt x="320" y="736"/>
                  </a:lnTo>
                  <a:lnTo>
                    <a:pt x="301" y="782"/>
                  </a:lnTo>
                  <a:lnTo>
                    <a:pt x="282" y="828"/>
                  </a:lnTo>
                  <a:lnTo>
                    <a:pt x="264" y="874"/>
                  </a:lnTo>
                  <a:lnTo>
                    <a:pt x="247" y="921"/>
                  </a:lnTo>
                  <a:lnTo>
                    <a:pt x="230" y="967"/>
                  </a:lnTo>
                  <a:lnTo>
                    <a:pt x="214" y="1014"/>
                  </a:lnTo>
                  <a:lnTo>
                    <a:pt x="199" y="1061"/>
                  </a:lnTo>
                  <a:lnTo>
                    <a:pt x="183" y="1108"/>
                  </a:lnTo>
                  <a:lnTo>
                    <a:pt x="169" y="1156"/>
                  </a:lnTo>
                  <a:lnTo>
                    <a:pt x="155" y="1203"/>
                  </a:lnTo>
                  <a:lnTo>
                    <a:pt x="142" y="1251"/>
                  </a:lnTo>
                  <a:lnTo>
                    <a:pt x="129" y="1299"/>
                  </a:lnTo>
                  <a:lnTo>
                    <a:pt x="117" y="1347"/>
                  </a:lnTo>
                  <a:lnTo>
                    <a:pt x="106" y="1395"/>
                  </a:lnTo>
                  <a:lnTo>
                    <a:pt x="95" y="1443"/>
                  </a:lnTo>
                  <a:lnTo>
                    <a:pt x="84" y="1492"/>
                  </a:lnTo>
                  <a:lnTo>
                    <a:pt x="75" y="1540"/>
                  </a:lnTo>
                  <a:lnTo>
                    <a:pt x="65" y="1589"/>
                  </a:lnTo>
                  <a:lnTo>
                    <a:pt x="57" y="1638"/>
                  </a:lnTo>
                  <a:lnTo>
                    <a:pt x="49" y="1687"/>
                  </a:lnTo>
                  <a:lnTo>
                    <a:pt x="41" y="1736"/>
                  </a:lnTo>
                  <a:lnTo>
                    <a:pt x="35" y="1785"/>
                  </a:lnTo>
                  <a:lnTo>
                    <a:pt x="28" y="1834"/>
                  </a:lnTo>
                  <a:lnTo>
                    <a:pt x="23" y="1883"/>
                  </a:lnTo>
                  <a:lnTo>
                    <a:pt x="18" y="1932"/>
                  </a:lnTo>
                  <a:lnTo>
                    <a:pt x="13" y="1982"/>
                  </a:lnTo>
                  <a:lnTo>
                    <a:pt x="10" y="2031"/>
                  </a:lnTo>
                  <a:lnTo>
                    <a:pt x="6" y="2080"/>
                  </a:lnTo>
                  <a:lnTo>
                    <a:pt x="4" y="2130"/>
                  </a:lnTo>
                  <a:lnTo>
                    <a:pt x="2" y="2179"/>
                  </a:lnTo>
                  <a:lnTo>
                    <a:pt x="0" y="2229"/>
                  </a:lnTo>
                  <a:lnTo>
                    <a:pt x="113" y="2231"/>
                  </a:lnTo>
                  <a:lnTo>
                    <a:pt x="226" y="2234"/>
                  </a:lnTo>
                  <a:lnTo>
                    <a:pt x="339" y="2236"/>
                  </a:lnTo>
                  <a:lnTo>
                    <a:pt x="452" y="2239"/>
                  </a:lnTo>
                  <a:lnTo>
                    <a:pt x="565" y="2241"/>
                  </a:lnTo>
                  <a:lnTo>
                    <a:pt x="678" y="2243"/>
                  </a:lnTo>
                  <a:lnTo>
                    <a:pt x="791" y="2246"/>
                  </a:lnTo>
                  <a:lnTo>
                    <a:pt x="904" y="2248"/>
                  </a:lnTo>
                  <a:lnTo>
                    <a:pt x="1017" y="2251"/>
                  </a:lnTo>
                  <a:lnTo>
                    <a:pt x="1130" y="2253"/>
                  </a:lnTo>
                  <a:lnTo>
                    <a:pt x="1242" y="2256"/>
                  </a:lnTo>
                  <a:lnTo>
                    <a:pt x="1355" y="2258"/>
                  </a:lnTo>
                  <a:lnTo>
                    <a:pt x="1356" y="2225"/>
                  </a:lnTo>
                  <a:lnTo>
                    <a:pt x="1358" y="2192"/>
                  </a:lnTo>
                  <a:lnTo>
                    <a:pt x="1359" y="2159"/>
                  </a:lnTo>
                  <a:lnTo>
                    <a:pt x="1361" y="2126"/>
                  </a:lnTo>
                  <a:lnTo>
                    <a:pt x="1364" y="2094"/>
                  </a:lnTo>
                  <a:lnTo>
                    <a:pt x="1367" y="2061"/>
                  </a:lnTo>
                  <a:lnTo>
                    <a:pt x="1370" y="2028"/>
                  </a:lnTo>
                  <a:lnTo>
                    <a:pt x="1374" y="1995"/>
                  </a:lnTo>
                  <a:lnTo>
                    <a:pt x="1378" y="1962"/>
                  </a:lnTo>
                  <a:lnTo>
                    <a:pt x="1383" y="1930"/>
                  </a:lnTo>
                  <a:lnTo>
                    <a:pt x="1388" y="1897"/>
                  </a:lnTo>
                  <a:lnTo>
                    <a:pt x="1393" y="1864"/>
                  </a:lnTo>
                  <a:lnTo>
                    <a:pt x="1399" y="1832"/>
                  </a:lnTo>
                  <a:lnTo>
                    <a:pt x="1405" y="1799"/>
                  </a:lnTo>
                  <a:lnTo>
                    <a:pt x="1411" y="1767"/>
                  </a:lnTo>
                  <a:lnTo>
                    <a:pt x="1418" y="1735"/>
                  </a:lnTo>
                  <a:lnTo>
                    <a:pt x="1425" y="1702"/>
                  </a:lnTo>
                  <a:lnTo>
                    <a:pt x="1433" y="1670"/>
                  </a:lnTo>
                  <a:lnTo>
                    <a:pt x="1441" y="1638"/>
                  </a:lnTo>
                  <a:lnTo>
                    <a:pt x="1450" y="1606"/>
                  </a:lnTo>
                  <a:lnTo>
                    <a:pt x="1459" y="1575"/>
                  </a:lnTo>
                  <a:lnTo>
                    <a:pt x="1468" y="1543"/>
                  </a:lnTo>
                  <a:lnTo>
                    <a:pt x="1477" y="1511"/>
                  </a:lnTo>
                  <a:lnTo>
                    <a:pt x="1487" y="1480"/>
                  </a:lnTo>
                  <a:lnTo>
                    <a:pt x="1498" y="1449"/>
                  </a:lnTo>
                  <a:lnTo>
                    <a:pt x="1509" y="1417"/>
                  </a:lnTo>
                  <a:lnTo>
                    <a:pt x="1520" y="1386"/>
                  </a:lnTo>
                  <a:lnTo>
                    <a:pt x="1531" y="1355"/>
                  </a:lnTo>
                  <a:lnTo>
                    <a:pt x="1543" y="1325"/>
                  </a:lnTo>
                  <a:lnTo>
                    <a:pt x="1555" y="1294"/>
                  </a:lnTo>
                  <a:lnTo>
                    <a:pt x="1568" y="1263"/>
                  </a:lnTo>
                  <a:lnTo>
                    <a:pt x="1581" y="1233"/>
                  </a:lnTo>
                  <a:lnTo>
                    <a:pt x="1595" y="1203"/>
                  </a:lnTo>
                  <a:lnTo>
                    <a:pt x="1608" y="1173"/>
                  </a:lnTo>
                  <a:lnTo>
                    <a:pt x="1622" y="1143"/>
                  </a:lnTo>
                  <a:lnTo>
                    <a:pt x="1637" y="1113"/>
                  </a:lnTo>
                  <a:lnTo>
                    <a:pt x="1652" y="1084"/>
                  </a:lnTo>
                  <a:lnTo>
                    <a:pt x="1667" y="1055"/>
                  </a:lnTo>
                  <a:lnTo>
                    <a:pt x="1683" y="1025"/>
                  </a:lnTo>
                  <a:lnTo>
                    <a:pt x="1698" y="996"/>
                  </a:lnTo>
                  <a:lnTo>
                    <a:pt x="1715" y="968"/>
                  </a:lnTo>
                  <a:lnTo>
                    <a:pt x="1731" y="939"/>
                  </a:lnTo>
                  <a:lnTo>
                    <a:pt x="1748" y="911"/>
                  </a:lnTo>
                  <a:lnTo>
                    <a:pt x="1766" y="883"/>
                  </a:lnTo>
                  <a:lnTo>
                    <a:pt x="1783" y="855"/>
                  </a:lnTo>
                  <a:lnTo>
                    <a:pt x="1801" y="827"/>
                  </a:lnTo>
                  <a:lnTo>
                    <a:pt x="1820" y="800"/>
                  </a:lnTo>
                  <a:lnTo>
                    <a:pt x="1838" y="773"/>
                  </a:lnTo>
                </a:path>
              </a:pathLst>
            </a:custGeom>
            <a:solidFill>
              <a:srgbClr val="FF3333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61" name="Freeform 383"/>
            <xdr:cNvSpPr>
              <a:spLocks/>
            </xdr:cNvSpPr>
          </xdr:nvSpPr>
          <xdr:spPr bwMode="auto">
            <a:xfrm>
              <a:off x="565940" y="1258057"/>
              <a:ext cx="1054698" cy="991636"/>
            </a:xfrm>
            <a:custGeom>
              <a:avLst/>
              <a:gdLst>
                <a:gd name="T0" fmla="*/ 2147483647 w 2343"/>
                <a:gd name="T1" fmla="*/ 2147483647 h 2198"/>
                <a:gd name="T2" fmla="*/ 2147483647 w 2343"/>
                <a:gd name="T3" fmla="*/ 2147483647 h 2198"/>
                <a:gd name="T4" fmla="*/ 2147483647 w 2343"/>
                <a:gd name="T5" fmla="*/ 2147483647 h 2198"/>
                <a:gd name="T6" fmla="*/ 2147483647 w 2343"/>
                <a:gd name="T7" fmla="*/ 2147483647 h 2198"/>
                <a:gd name="T8" fmla="*/ 2147483647 w 2343"/>
                <a:gd name="T9" fmla="*/ 2147483647 h 2198"/>
                <a:gd name="T10" fmla="*/ 2147483647 w 2343"/>
                <a:gd name="T11" fmla="*/ 2147483647 h 2198"/>
                <a:gd name="T12" fmla="*/ 2147483647 w 2343"/>
                <a:gd name="T13" fmla="*/ 2147483647 h 2198"/>
                <a:gd name="T14" fmla="*/ 2147483647 w 2343"/>
                <a:gd name="T15" fmla="*/ 2147483647 h 2198"/>
                <a:gd name="T16" fmla="*/ 2147483647 w 2343"/>
                <a:gd name="T17" fmla="*/ 2147483647 h 2198"/>
                <a:gd name="T18" fmla="*/ 2147483647 w 2343"/>
                <a:gd name="T19" fmla="*/ 2147483647 h 2198"/>
                <a:gd name="T20" fmla="*/ 2147483647 w 2343"/>
                <a:gd name="T21" fmla="*/ 2147483647 h 2198"/>
                <a:gd name="T22" fmla="*/ 2147483647 w 2343"/>
                <a:gd name="T23" fmla="*/ 2147483647 h 2198"/>
                <a:gd name="T24" fmla="*/ 2147483647 w 2343"/>
                <a:gd name="T25" fmla="*/ 2147483647 h 2198"/>
                <a:gd name="T26" fmla="*/ 2147483647 w 2343"/>
                <a:gd name="T27" fmla="*/ 2147483647 h 2198"/>
                <a:gd name="T28" fmla="*/ 2147483647 w 2343"/>
                <a:gd name="T29" fmla="*/ 2147483647 h 2198"/>
                <a:gd name="T30" fmla="*/ 2147483647 w 2343"/>
                <a:gd name="T31" fmla="*/ 2147483647 h 2198"/>
                <a:gd name="T32" fmla="*/ 2147483647 w 2343"/>
                <a:gd name="T33" fmla="*/ 2147483647 h 2198"/>
                <a:gd name="T34" fmla="*/ 2147483647 w 2343"/>
                <a:gd name="T35" fmla="*/ 2147483647 h 2198"/>
                <a:gd name="T36" fmla="*/ 2147483647 w 2343"/>
                <a:gd name="T37" fmla="*/ 2147483647 h 2198"/>
                <a:gd name="T38" fmla="*/ 2147483647 w 2343"/>
                <a:gd name="T39" fmla="*/ 2147483647 h 2198"/>
                <a:gd name="T40" fmla="*/ 2147483647 w 2343"/>
                <a:gd name="T41" fmla="*/ 2147483647 h 2198"/>
                <a:gd name="T42" fmla="*/ 2147483647 w 2343"/>
                <a:gd name="T43" fmla="*/ 2147483647 h 2198"/>
                <a:gd name="T44" fmla="*/ 2147483647 w 2343"/>
                <a:gd name="T45" fmla="*/ 2147483647 h 2198"/>
                <a:gd name="T46" fmla="*/ 2147483647 w 2343"/>
                <a:gd name="T47" fmla="*/ 2147483647 h 2198"/>
                <a:gd name="T48" fmla="*/ 2147483647 w 2343"/>
                <a:gd name="T49" fmla="*/ 2147483647 h 2198"/>
                <a:gd name="T50" fmla="*/ 2147483647 w 2343"/>
                <a:gd name="T51" fmla="*/ 2147483647 h 2198"/>
                <a:gd name="T52" fmla="*/ 2147483647 w 2343"/>
                <a:gd name="T53" fmla="*/ 2147483647 h 2198"/>
                <a:gd name="T54" fmla="*/ 2147483647 w 2343"/>
                <a:gd name="T55" fmla="*/ 2147483647 h 2198"/>
                <a:gd name="T56" fmla="*/ 2147483647 w 2343"/>
                <a:gd name="T57" fmla="*/ 2147483647 h 2198"/>
                <a:gd name="T58" fmla="*/ 2147483647 w 2343"/>
                <a:gd name="T59" fmla="*/ 2147483647 h 2198"/>
                <a:gd name="T60" fmla="*/ 2147483647 w 2343"/>
                <a:gd name="T61" fmla="*/ 2147483647 h 2198"/>
                <a:gd name="T62" fmla="*/ 2147483647 w 2343"/>
                <a:gd name="T63" fmla="*/ 2147483647 h 2198"/>
                <a:gd name="T64" fmla="*/ 2147483647 w 2343"/>
                <a:gd name="T65" fmla="*/ 2147483647 h 2198"/>
                <a:gd name="T66" fmla="*/ 2147483647 w 2343"/>
                <a:gd name="T67" fmla="*/ 2147483647 h 2198"/>
                <a:gd name="T68" fmla="*/ 2147483647 w 2343"/>
                <a:gd name="T69" fmla="*/ 2147483647 h 2198"/>
                <a:gd name="T70" fmla="*/ 2147483647 w 2343"/>
                <a:gd name="T71" fmla="*/ 2147483647 h 2198"/>
                <a:gd name="T72" fmla="*/ 2147483647 w 2343"/>
                <a:gd name="T73" fmla="*/ 2147483647 h 2198"/>
                <a:gd name="T74" fmla="*/ 2147483647 w 2343"/>
                <a:gd name="T75" fmla="*/ 2147483647 h 2198"/>
                <a:gd name="T76" fmla="*/ 2147483647 w 2343"/>
                <a:gd name="T77" fmla="*/ 2147483647 h 2198"/>
                <a:gd name="T78" fmla="*/ 2147483647 w 2343"/>
                <a:gd name="T79" fmla="*/ 2147483647 h 2198"/>
                <a:gd name="T80" fmla="*/ 2147483647 w 2343"/>
                <a:gd name="T81" fmla="*/ 2147483647 h 2198"/>
                <a:gd name="T82" fmla="*/ 2147483647 w 2343"/>
                <a:gd name="T83" fmla="*/ 2147483647 h 2198"/>
                <a:gd name="T84" fmla="*/ 2147483647 w 2343"/>
                <a:gd name="T85" fmla="*/ 2147483647 h 2198"/>
                <a:gd name="T86" fmla="*/ 2147483647 w 2343"/>
                <a:gd name="T87" fmla="*/ 2147483647 h 2198"/>
                <a:gd name="T88" fmla="*/ 2147483647 w 2343"/>
                <a:gd name="T89" fmla="*/ 2147483647 h 2198"/>
                <a:gd name="T90" fmla="*/ 2147483647 w 2343"/>
                <a:gd name="T91" fmla="*/ 2147483647 h 2198"/>
                <a:gd name="T92" fmla="*/ 2147483647 w 2343"/>
                <a:gd name="T93" fmla="*/ 2147483647 h 2198"/>
                <a:gd name="T94" fmla="*/ 2147483647 w 2343"/>
                <a:gd name="T95" fmla="*/ 2147483647 h 2198"/>
                <a:gd name="T96" fmla="*/ 2147483647 w 2343"/>
                <a:gd name="T97" fmla="*/ 2147483647 h 2198"/>
                <a:gd name="T98" fmla="*/ 2147483647 w 2343"/>
                <a:gd name="T99" fmla="*/ 2147483647 h 2198"/>
                <a:gd name="T100" fmla="*/ 2147483647 w 2343"/>
                <a:gd name="T101" fmla="*/ 2147483647 h 2198"/>
                <a:gd name="T102" fmla="*/ 2147483647 w 2343"/>
                <a:gd name="T103" fmla="*/ 2147483647 h 2198"/>
                <a:gd name="T104" fmla="*/ 2147483647 w 2343"/>
                <a:gd name="T105" fmla="*/ 2147483647 h 2198"/>
                <a:gd name="T106" fmla="*/ 2147483647 w 2343"/>
                <a:gd name="T107" fmla="*/ 2147483647 h 2198"/>
                <a:gd name="T108" fmla="*/ 2147483647 w 2343"/>
                <a:gd name="T109" fmla="*/ 2147483647 h 2198"/>
                <a:gd name="T110" fmla="*/ 2147483647 w 2343"/>
                <a:gd name="T111" fmla="*/ 2147483647 h 2198"/>
                <a:gd name="T112" fmla="*/ 2147483647 w 2343"/>
                <a:gd name="T113" fmla="*/ 2147483647 h 2198"/>
                <a:gd name="T114" fmla="*/ 2147483647 w 2343"/>
                <a:gd name="T115" fmla="*/ 2147483647 h 2198"/>
                <a:gd name="T116" fmla="*/ 2147483647 w 2343"/>
                <a:gd name="T117" fmla="*/ 2147483647 h 2198"/>
                <a:gd name="T118" fmla="*/ 2147483647 w 2343"/>
                <a:gd name="T119" fmla="*/ 2147483647 h 219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3"/>
                <a:gd name="T181" fmla="*/ 0 h 2198"/>
                <a:gd name="T182" fmla="*/ 2343 w 2343"/>
                <a:gd name="T183" fmla="*/ 2198 h 219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3" h="2198">
                  <a:moveTo>
                    <a:pt x="2343" y="1280"/>
                  </a:moveTo>
                  <a:lnTo>
                    <a:pt x="2305" y="1173"/>
                  </a:lnTo>
                  <a:lnTo>
                    <a:pt x="2268" y="1066"/>
                  </a:lnTo>
                  <a:lnTo>
                    <a:pt x="2231" y="960"/>
                  </a:lnTo>
                  <a:lnTo>
                    <a:pt x="2194" y="853"/>
                  </a:lnTo>
                  <a:lnTo>
                    <a:pt x="2156" y="747"/>
                  </a:lnTo>
                  <a:lnTo>
                    <a:pt x="2119" y="640"/>
                  </a:lnTo>
                  <a:lnTo>
                    <a:pt x="2082" y="533"/>
                  </a:lnTo>
                  <a:lnTo>
                    <a:pt x="2045" y="427"/>
                  </a:lnTo>
                  <a:lnTo>
                    <a:pt x="2007" y="320"/>
                  </a:lnTo>
                  <a:lnTo>
                    <a:pt x="1970" y="213"/>
                  </a:lnTo>
                  <a:lnTo>
                    <a:pt x="1933" y="107"/>
                  </a:lnTo>
                  <a:lnTo>
                    <a:pt x="1896" y="0"/>
                  </a:lnTo>
                  <a:lnTo>
                    <a:pt x="1849" y="17"/>
                  </a:lnTo>
                  <a:lnTo>
                    <a:pt x="1803" y="34"/>
                  </a:lnTo>
                  <a:lnTo>
                    <a:pt x="1757" y="52"/>
                  </a:lnTo>
                  <a:lnTo>
                    <a:pt x="1711" y="70"/>
                  </a:lnTo>
                  <a:lnTo>
                    <a:pt x="1665" y="89"/>
                  </a:lnTo>
                  <a:lnTo>
                    <a:pt x="1619" y="108"/>
                  </a:lnTo>
                  <a:lnTo>
                    <a:pt x="1574" y="128"/>
                  </a:lnTo>
                  <a:lnTo>
                    <a:pt x="1529" y="149"/>
                  </a:lnTo>
                  <a:lnTo>
                    <a:pt x="1484" y="170"/>
                  </a:lnTo>
                  <a:lnTo>
                    <a:pt x="1439" y="192"/>
                  </a:lnTo>
                  <a:lnTo>
                    <a:pt x="1395" y="214"/>
                  </a:lnTo>
                  <a:lnTo>
                    <a:pt x="1351" y="236"/>
                  </a:lnTo>
                  <a:lnTo>
                    <a:pt x="1307" y="260"/>
                  </a:lnTo>
                  <a:lnTo>
                    <a:pt x="1264" y="283"/>
                  </a:lnTo>
                  <a:lnTo>
                    <a:pt x="1221" y="308"/>
                  </a:lnTo>
                  <a:lnTo>
                    <a:pt x="1178" y="333"/>
                  </a:lnTo>
                  <a:lnTo>
                    <a:pt x="1135" y="358"/>
                  </a:lnTo>
                  <a:lnTo>
                    <a:pt x="1093" y="384"/>
                  </a:lnTo>
                  <a:lnTo>
                    <a:pt x="1051" y="410"/>
                  </a:lnTo>
                  <a:lnTo>
                    <a:pt x="1009" y="437"/>
                  </a:lnTo>
                  <a:lnTo>
                    <a:pt x="968" y="464"/>
                  </a:lnTo>
                  <a:lnTo>
                    <a:pt x="927" y="492"/>
                  </a:lnTo>
                  <a:lnTo>
                    <a:pt x="887" y="520"/>
                  </a:lnTo>
                  <a:lnTo>
                    <a:pt x="846" y="549"/>
                  </a:lnTo>
                  <a:lnTo>
                    <a:pt x="807" y="579"/>
                  </a:lnTo>
                  <a:lnTo>
                    <a:pt x="767" y="609"/>
                  </a:lnTo>
                  <a:lnTo>
                    <a:pt x="728" y="639"/>
                  </a:lnTo>
                  <a:lnTo>
                    <a:pt x="689" y="670"/>
                  </a:lnTo>
                  <a:lnTo>
                    <a:pt x="651" y="701"/>
                  </a:lnTo>
                  <a:lnTo>
                    <a:pt x="613" y="733"/>
                  </a:lnTo>
                  <a:lnTo>
                    <a:pt x="575" y="765"/>
                  </a:lnTo>
                  <a:lnTo>
                    <a:pt x="538" y="797"/>
                  </a:lnTo>
                  <a:lnTo>
                    <a:pt x="501" y="831"/>
                  </a:lnTo>
                  <a:lnTo>
                    <a:pt x="465" y="864"/>
                  </a:lnTo>
                  <a:lnTo>
                    <a:pt x="428" y="898"/>
                  </a:lnTo>
                  <a:lnTo>
                    <a:pt x="393" y="933"/>
                  </a:lnTo>
                  <a:lnTo>
                    <a:pt x="358" y="967"/>
                  </a:lnTo>
                  <a:lnTo>
                    <a:pt x="323" y="1003"/>
                  </a:lnTo>
                  <a:lnTo>
                    <a:pt x="289" y="1038"/>
                  </a:lnTo>
                  <a:lnTo>
                    <a:pt x="255" y="1075"/>
                  </a:lnTo>
                  <a:lnTo>
                    <a:pt x="221" y="1111"/>
                  </a:lnTo>
                  <a:lnTo>
                    <a:pt x="188" y="1148"/>
                  </a:lnTo>
                  <a:lnTo>
                    <a:pt x="156" y="1185"/>
                  </a:lnTo>
                  <a:lnTo>
                    <a:pt x="124" y="1223"/>
                  </a:lnTo>
                  <a:lnTo>
                    <a:pt x="92" y="1261"/>
                  </a:lnTo>
                  <a:lnTo>
                    <a:pt x="61" y="1300"/>
                  </a:lnTo>
                  <a:lnTo>
                    <a:pt x="30" y="1338"/>
                  </a:lnTo>
                  <a:lnTo>
                    <a:pt x="0" y="1378"/>
                  </a:lnTo>
                  <a:lnTo>
                    <a:pt x="90" y="1446"/>
                  </a:lnTo>
                  <a:lnTo>
                    <a:pt x="180" y="1514"/>
                  </a:lnTo>
                  <a:lnTo>
                    <a:pt x="270" y="1583"/>
                  </a:lnTo>
                  <a:lnTo>
                    <a:pt x="359" y="1651"/>
                  </a:lnTo>
                  <a:lnTo>
                    <a:pt x="449" y="1719"/>
                  </a:lnTo>
                  <a:lnTo>
                    <a:pt x="539" y="1788"/>
                  </a:lnTo>
                  <a:lnTo>
                    <a:pt x="629" y="1856"/>
                  </a:lnTo>
                  <a:lnTo>
                    <a:pt x="719" y="1924"/>
                  </a:lnTo>
                  <a:lnTo>
                    <a:pt x="809" y="1993"/>
                  </a:lnTo>
                  <a:lnTo>
                    <a:pt x="899" y="2061"/>
                  </a:lnTo>
                  <a:lnTo>
                    <a:pt x="989" y="2130"/>
                  </a:lnTo>
                  <a:lnTo>
                    <a:pt x="1079" y="2198"/>
                  </a:lnTo>
                  <a:lnTo>
                    <a:pt x="1099" y="2172"/>
                  </a:lnTo>
                  <a:lnTo>
                    <a:pt x="1119" y="2146"/>
                  </a:lnTo>
                  <a:lnTo>
                    <a:pt x="1140" y="2120"/>
                  </a:lnTo>
                  <a:lnTo>
                    <a:pt x="1161" y="2095"/>
                  </a:lnTo>
                  <a:lnTo>
                    <a:pt x="1182" y="2070"/>
                  </a:lnTo>
                  <a:lnTo>
                    <a:pt x="1204" y="2045"/>
                  </a:lnTo>
                  <a:lnTo>
                    <a:pt x="1226" y="2020"/>
                  </a:lnTo>
                  <a:lnTo>
                    <a:pt x="1248" y="1996"/>
                  </a:lnTo>
                  <a:lnTo>
                    <a:pt x="1271" y="1972"/>
                  </a:lnTo>
                  <a:lnTo>
                    <a:pt x="1294" y="1948"/>
                  </a:lnTo>
                  <a:lnTo>
                    <a:pt x="1317" y="1924"/>
                  </a:lnTo>
                  <a:lnTo>
                    <a:pt x="1341" y="1901"/>
                  </a:lnTo>
                  <a:lnTo>
                    <a:pt x="1364" y="1878"/>
                  </a:lnTo>
                  <a:lnTo>
                    <a:pt x="1388" y="1856"/>
                  </a:lnTo>
                  <a:lnTo>
                    <a:pt x="1413" y="1833"/>
                  </a:lnTo>
                  <a:lnTo>
                    <a:pt x="1437" y="1811"/>
                  </a:lnTo>
                  <a:lnTo>
                    <a:pt x="1462" y="1789"/>
                  </a:lnTo>
                  <a:lnTo>
                    <a:pt x="1487" y="1768"/>
                  </a:lnTo>
                  <a:lnTo>
                    <a:pt x="1513" y="1747"/>
                  </a:lnTo>
                  <a:lnTo>
                    <a:pt x="1538" y="1726"/>
                  </a:lnTo>
                  <a:lnTo>
                    <a:pt x="1564" y="1705"/>
                  </a:lnTo>
                  <a:lnTo>
                    <a:pt x="1590" y="1685"/>
                  </a:lnTo>
                  <a:lnTo>
                    <a:pt x="1616" y="1665"/>
                  </a:lnTo>
                  <a:lnTo>
                    <a:pt x="1643" y="1646"/>
                  </a:lnTo>
                  <a:lnTo>
                    <a:pt x="1670" y="1626"/>
                  </a:lnTo>
                  <a:lnTo>
                    <a:pt x="1697" y="1608"/>
                  </a:lnTo>
                  <a:lnTo>
                    <a:pt x="1724" y="1589"/>
                  </a:lnTo>
                  <a:lnTo>
                    <a:pt x="1752" y="1571"/>
                  </a:lnTo>
                  <a:lnTo>
                    <a:pt x="1779" y="1553"/>
                  </a:lnTo>
                  <a:lnTo>
                    <a:pt x="1807" y="1535"/>
                  </a:lnTo>
                  <a:lnTo>
                    <a:pt x="1836" y="1518"/>
                  </a:lnTo>
                  <a:lnTo>
                    <a:pt x="1864" y="1501"/>
                  </a:lnTo>
                  <a:lnTo>
                    <a:pt x="1892" y="1485"/>
                  </a:lnTo>
                  <a:lnTo>
                    <a:pt x="1921" y="1468"/>
                  </a:lnTo>
                  <a:lnTo>
                    <a:pt x="1950" y="1453"/>
                  </a:lnTo>
                  <a:lnTo>
                    <a:pt x="1979" y="1437"/>
                  </a:lnTo>
                  <a:lnTo>
                    <a:pt x="2009" y="1422"/>
                  </a:lnTo>
                  <a:lnTo>
                    <a:pt x="2038" y="1407"/>
                  </a:lnTo>
                  <a:lnTo>
                    <a:pt x="2068" y="1393"/>
                  </a:lnTo>
                  <a:lnTo>
                    <a:pt x="2098" y="1379"/>
                  </a:lnTo>
                  <a:lnTo>
                    <a:pt x="2128" y="1365"/>
                  </a:lnTo>
                  <a:lnTo>
                    <a:pt x="2158" y="1352"/>
                  </a:lnTo>
                  <a:lnTo>
                    <a:pt x="2189" y="1339"/>
                  </a:lnTo>
                  <a:lnTo>
                    <a:pt x="2219" y="1326"/>
                  </a:lnTo>
                  <a:lnTo>
                    <a:pt x="2250" y="1314"/>
                  </a:lnTo>
                  <a:lnTo>
                    <a:pt x="2281" y="1302"/>
                  </a:lnTo>
                  <a:lnTo>
                    <a:pt x="2311" y="1291"/>
                  </a:lnTo>
                  <a:lnTo>
                    <a:pt x="2343" y="1280"/>
                  </a:lnTo>
                </a:path>
              </a:pathLst>
            </a:custGeom>
            <a:solidFill>
              <a:srgbClr val="FFC229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</xdr:grpSp>
      <xdr:graphicFrame macro="">
        <xdr:nvGraphicFramePr>
          <xdr:cNvPr id="145" name="Chart 2"/>
          <xdr:cNvGraphicFramePr>
            <a:graphicFrameLocks/>
          </xdr:cNvGraphicFramePr>
        </xdr:nvGraphicFramePr>
        <xdr:xfrm>
          <a:off x="252639" y="3220575"/>
          <a:ext cx="4064454" cy="272009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sp macro="" textlink="'Dashboard Conf Page'!N39">
        <xdr:nvSpPr>
          <xdr:cNvPr id="146" name="TextBox 388"/>
          <xdr:cNvSpPr txBox="1"/>
        </xdr:nvSpPr>
        <xdr:spPr>
          <a:xfrm>
            <a:off x="498280" y="6022551"/>
            <a:ext cx="3586939" cy="4283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9A8D8705-CA5D-4D99-995D-6D43C203C5C2}" type="TxLink">
              <a:rPr lang="en-US" sz="1200" b="1" i="0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pPr algn="ctr"/>
              <a:t>x 1,000,000 Widgets / Day</a:t>
            </a:fld>
            <a:endParaRPr lang="en-US" sz="1200" b="1">
              <a:latin typeface="Arial" pitchFamily="34" charset="0"/>
              <a:cs typeface="Arial" pitchFamily="34" charset="0"/>
            </a:endParaRPr>
          </a:p>
        </xdr:txBody>
      </xdr:sp>
      <xdr:sp macro="" textlink="'Dashboard Conf Page'!N37">
        <xdr:nvSpPr>
          <xdr:cNvPr id="147" name="TextBox 389"/>
          <xdr:cNvSpPr txBox="1"/>
        </xdr:nvSpPr>
        <xdr:spPr>
          <a:xfrm>
            <a:off x="632193" y="2776568"/>
            <a:ext cx="3299983" cy="8471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7946A4F6-22A5-4CD6-973E-3FD0A1573211}" type="TxLink">
              <a:rPr lang="en-US" sz="2400" b="1" i="0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pPr algn="ctr"/>
              <a:t>Daily Widget Production</a:t>
            </a:fld>
            <a:endParaRPr lang="en-US" sz="2400" b="1">
              <a:latin typeface="Arial" pitchFamily="34" charset="0"/>
              <a:cs typeface="Arial" pitchFamily="34" charset="0"/>
            </a:endParaRPr>
          </a:p>
        </xdr:txBody>
      </xdr:sp>
      <xdr:sp macro="" textlink="'Dashboard Calculations '!N37">
        <xdr:nvSpPr>
          <xdr:cNvPr id="148" name="TextBox 390"/>
          <xdr:cNvSpPr txBox="1"/>
        </xdr:nvSpPr>
        <xdr:spPr>
          <a:xfrm>
            <a:off x="976539" y="5394296"/>
            <a:ext cx="54521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6D2F0E52-897A-4163-9ED9-3C7EE6C7E6CE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N40">
        <xdr:nvSpPr>
          <xdr:cNvPr id="149" name="TextBox 391"/>
          <xdr:cNvSpPr txBox="1"/>
        </xdr:nvSpPr>
        <xdr:spPr>
          <a:xfrm>
            <a:off x="1177407" y="4851713"/>
            <a:ext cx="554780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6398214B-86D6-4E5E-8BB3-0B685EC378BF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10,0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N41">
        <xdr:nvSpPr>
          <xdr:cNvPr id="150" name="TextBox 392"/>
          <xdr:cNvSpPr txBox="1"/>
        </xdr:nvSpPr>
        <xdr:spPr>
          <a:xfrm>
            <a:off x="1674796" y="4451914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6A37C196-481A-4C4A-87F2-555B73A5FF03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20,0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N42">
        <xdr:nvSpPr>
          <xdr:cNvPr id="151" name="TextBox 393"/>
          <xdr:cNvSpPr txBox="1"/>
        </xdr:nvSpPr>
        <xdr:spPr>
          <a:xfrm>
            <a:off x="2325227" y="4461433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DD49F6EA-605A-4CC7-A7FA-DDEB40D91A97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30,0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N43">
        <xdr:nvSpPr>
          <xdr:cNvPr id="152" name="TextBox 394"/>
          <xdr:cNvSpPr txBox="1"/>
        </xdr:nvSpPr>
        <xdr:spPr>
          <a:xfrm>
            <a:off x="2813051" y="4861232"/>
            <a:ext cx="554780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805231A0-0484-4B09-976C-079B2CC742F5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40,0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N38">
        <xdr:nvSpPr>
          <xdr:cNvPr id="153" name="TextBox 395"/>
          <xdr:cNvSpPr txBox="1"/>
        </xdr:nvSpPr>
        <xdr:spPr>
          <a:xfrm>
            <a:off x="2985224" y="5394296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E300E296-436E-497D-A15F-61FE0F0CA09A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50,0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grpSp>
        <xdr:nvGrpSpPr>
          <xdr:cNvPr id="154" name="Group 28"/>
          <xdr:cNvGrpSpPr>
            <a:grpSpLocks/>
          </xdr:cNvGrpSpPr>
        </xdr:nvGrpSpPr>
        <xdr:grpSpPr bwMode="auto">
          <a:xfrm>
            <a:off x="1751318" y="5023054"/>
            <a:ext cx="1052168" cy="999496"/>
            <a:chOff x="1988560" y="3128827"/>
            <a:chExt cx="1039902" cy="991213"/>
          </a:xfrm>
        </xdr:grpSpPr>
        <xdr:sp macro="" textlink="">
          <xdr:nvSpPr>
            <xdr:cNvPr id="155" name="Oval 397"/>
            <xdr:cNvSpPr/>
          </xdr:nvSpPr>
          <xdr:spPr>
            <a:xfrm>
              <a:off x="2026375" y="3128827"/>
              <a:ext cx="945366" cy="991213"/>
            </a:xfrm>
            <a:prstGeom prst="ellipse">
              <a:avLst/>
            </a:prstGeom>
            <a:solidFill>
              <a:schemeClr val="tx1">
                <a:lumMod val="85000"/>
                <a:lumOff val="15000"/>
              </a:schemeClr>
            </a:solidFill>
            <a:ln>
              <a:solidFill>
                <a:schemeClr val="tx1">
                  <a:lumMod val="95000"/>
                  <a:lumOff val="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sp macro="" textlink="'Dashboard Calculations '!N39">
          <xdr:nvSpPr>
            <xdr:cNvPr id="156" name="TextBox 398"/>
            <xdr:cNvSpPr txBox="1"/>
          </xdr:nvSpPr>
          <xdr:spPr>
            <a:xfrm>
              <a:off x="1988560" y="3423840"/>
              <a:ext cx="1039902" cy="4059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fld id="{3B6B370D-3C77-4E6B-AB60-256ABCF96001}" type="TxLink">
                <a:rPr lang="en-US" sz="3000" b="1" i="0" u="none" strike="noStrike" cap="none" spc="50">
                  <a:ln w="12700" cmpd="sng">
                    <a:solidFill>
                      <a:schemeClr val="tx1"/>
                    </a:solidFill>
                    <a:prstDash val="solid"/>
                  </a:ln>
                  <a:solidFill>
                    <a:schemeClr val="bg1"/>
                  </a:solidFill>
                  <a:effectLst>
                    <a:glow rad="53100">
                      <a:schemeClr val="bg1">
                        <a:lumMod val="50000"/>
                        <a:alpha val="30000"/>
                      </a:schemeClr>
                    </a:glow>
                  </a:effectLst>
                  <a:latin typeface="Arialri"/>
                  <a:cs typeface="Arial" pitchFamily="34" charset="0"/>
                </a:rPr>
                <a:pPr algn="ctr"/>
                <a:t>7,8</a:t>
              </a:fld>
              <a:endParaRPr lang="en-US" sz="3000" b="1" cap="none" spc="50">
                <a:ln w="12700" cmpd="sng">
                  <a:solidFill>
                    <a:schemeClr val="tx1"/>
                  </a:solidFill>
                  <a:prstDash val="solid"/>
                </a:ln>
                <a:solidFill>
                  <a:schemeClr val="bg1"/>
                </a:solidFill>
                <a:effectLst>
                  <a:glow rad="53100">
                    <a:schemeClr val="bg1">
                      <a:lumMod val="50000"/>
                      <a:alpha val="30000"/>
                    </a:schemeClr>
                  </a:glow>
                </a:effectLst>
                <a:latin typeface="Arial" pitchFamily="34" charset="0"/>
                <a:cs typeface="Arial" pitchFamily="34" charset="0"/>
              </a:endParaRPr>
            </a:p>
          </xdr:txBody>
        </xdr:sp>
      </xdr:grpSp>
    </xdr:grpSp>
    <xdr:clientData/>
  </xdr:twoCellAnchor>
  <xdr:twoCellAnchor>
    <xdr:from>
      <xdr:col>0</xdr:col>
      <xdr:colOff>57150</xdr:colOff>
      <xdr:row>80</xdr:row>
      <xdr:rowOff>150347</xdr:rowOff>
    </xdr:from>
    <xdr:to>
      <xdr:col>21</xdr:col>
      <xdr:colOff>123825</xdr:colOff>
      <xdr:row>104</xdr:row>
      <xdr:rowOff>132379</xdr:rowOff>
    </xdr:to>
    <xdr:sp macro="" textlink="">
      <xdr:nvSpPr>
        <xdr:cNvPr id="162" name="Rounded Rectangle 404"/>
        <xdr:cNvSpPr/>
      </xdr:nvSpPr>
      <xdr:spPr bwMode="auto">
        <a:xfrm>
          <a:off x="57150" y="16133297"/>
          <a:ext cx="13249275" cy="4554032"/>
        </a:xfrm>
        <a:prstGeom prst="roundRect">
          <a:avLst>
            <a:gd name="adj" fmla="val 7743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0</xdr:col>
      <xdr:colOff>180508</xdr:colOff>
      <xdr:row>84</xdr:row>
      <xdr:rowOff>36201</xdr:rowOff>
    </xdr:from>
    <xdr:to>
      <xdr:col>6</xdr:col>
      <xdr:colOff>378822</xdr:colOff>
      <xdr:row>103</xdr:row>
      <xdr:rowOff>189497</xdr:rowOff>
    </xdr:to>
    <xdr:grpSp>
      <xdr:nvGrpSpPr>
        <xdr:cNvPr id="163" name="Group 238"/>
        <xdr:cNvGrpSpPr>
          <a:grpSpLocks/>
        </xdr:cNvGrpSpPr>
      </xdr:nvGrpSpPr>
      <xdr:grpSpPr bwMode="auto">
        <a:xfrm>
          <a:off x="180508" y="16788295"/>
          <a:ext cx="4222627" cy="3772796"/>
          <a:chOff x="182630" y="2690897"/>
          <a:chExt cx="4256500" cy="3769529"/>
        </a:xfrm>
      </xdr:grpSpPr>
      <xdr:sp macro="" textlink="">
        <xdr:nvSpPr>
          <xdr:cNvPr id="164" name="Rounded Rectangle 406"/>
          <xdr:cNvSpPr/>
        </xdr:nvSpPr>
        <xdr:spPr>
          <a:xfrm>
            <a:off x="182630" y="2690897"/>
            <a:ext cx="4256500" cy="3769529"/>
          </a:xfrm>
          <a:prstGeom prst="roundRect">
            <a:avLst>
              <a:gd name="adj" fmla="val 10723"/>
            </a:avLst>
          </a:prstGeom>
          <a:gradFill flip="none" rotWithShape="1">
            <a:gsLst>
              <a:gs pos="0">
                <a:srgbClr val="FFFFFF"/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5400000" scaled="0"/>
            <a:tileRect/>
          </a:gra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grpSp>
        <xdr:nvGrpSpPr>
          <xdr:cNvPr id="165" name="Group 427"/>
          <xdr:cNvGrpSpPr>
            <a:grpSpLocks/>
          </xdr:cNvGrpSpPr>
        </xdr:nvGrpSpPr>
        <xdr:grpSpPr bwMode="auto">
          <a:xfrm>
            <a:off x="443139" y="3753976"/>
            <a:ext cx="3680279" cy="1795402"/>
            <a:chOff x="193063" y="1155645"/>
            <a:chExt cx="3658893" cy="1807321"/>
          </a:xfrm>
        </xdr:grpSpPr>
        <xdr:sp macro="" textlink="">
          <xdr:nvSpPr>
            <xdr:cNvPr id="178" name="Freeform 362"/>
            <xdr:cNvSpPr>
              <a:spLocks/>
            </xdr:cNvSpPr>
          </xdr:nvSpPr>
          <xdr:spPr bwMode="auto">
            <a:xfrm>
              <a:off x="1495146" y="1155645"/>
              <a:ext cx="1054728" cy="663196"/>
            </a:xfrm>
            <a:custGeom>
              <a:avLst/>
              <a:gdLst>
                <a:gd name="T0" fmla="*/ 2147483647 w 2344"/>
                <a:gd name="T1" fmla="*/ 2147483647 h 1470"/>
                <a:gd name="T2" fmla="*/ 2147483647 w 2344"/>
                <a:gd name="T3" fmla="*/ 2147483647 h 1470"/>
                <a:gd name="T4" fmla="*/ 2147483647 w 2344"/>
                <a:gd name="T5" fmla="*/ 2147483647 h 1470"/>
                <a:gd name="T6" fmla="*/ 2147483647 w 2344"/>
                <a:gd name="T7" fmla="*/ 2147483647 h 1470"/>
                <a:gd name="T8" fmla="*/ 2147483647 w 2344"/>
                <a:gd name="T9" fmla="*/ 2147483647 h 1470"/>
                <a:gd name="T10" fmla="*/ 2147483647 w 2344"/>
                <a:gd name="T11" fmla="*/ 2147483647 h 1470"/>
                <a:gd name="T12" fmla="*/ 2147483647 w 2344"/>
                <a:gd name="T13" fmla="*/ 2147483647 h 1470"/>
                <a:gd name="T14" fmla="*/ 2147483647 w 2344"/>
                <a:gd name="T15" fmla="*/ 2147483647 h 1470"/>
                <a:gd name="T16" fmla="*/ 2147483647 w 2344"/>
                <a:gd name="T17" fmla="*/ 2147483647 h 1470"/>
                <a:gd name="T18" fmla="*/ 2147483647 w 2344"/>
                <a:gd name="T19" fmla="*/ 2147483647 h 1470"/>
                <a:gd name="T20" fmla="*/ 2147483647 w 2344"/>
                <a:gd name="T21" fmla="*/ 2147483647 h 1470"/>
                <a:gd name="T22" fmla="*/ 2147483647 w 2344"/>
                <a:gd name="T23" fmla="*/ 2147483647 h 1470"/>
                <a:gd name="T24" fmla="*/ 2147483647 w 2344"/>
                <a:gd name="T25" fmla="*/ 2147483647 h 1470"/>
                <a:gd name="T26" fmla="*/ 2147483647 w 2344"/>
                <a:gd name="T27" fmla="*/ 2147483647 h 1470"/>
                <a:gd name="T28" fmla="*/ 2147483647 w 2344"/>
                <a:gd name="T29" fmla="*/ 2147483647 h 1470"/>
                <a:gd name="T30" fmla="*/ 2147483647 w 2344"/>
                <a:gd name="T31" fmla="*/ 2147483647 h 1470"/>
                <a:gd name="T32" fmla="*/ 2147483647 w 2344"/>
                <a:gd name="T33" fmla="*/ 2147483647 h 1470"/>
                <a:gd name="T34" fmla="*/ 2147483647 w 2344"/>
                <a:gd name="T35" fmla="*/ 0 h 1470"/>
                <a:gd name="T36" fmla="*/ 2147483647 w 2344"/>
                <a:gd name="T37" fmla="*/ 0 h 1470"/>
                <a:gd name="T38" fmla="*/ 2147483647 w 2344"/>
                <a:gd name="T39" fmla="*/ 2147483647 h 1470"/>
                <a:gd name="T40" fmla="*/ 2147483647 w 2344"/>
                <a:gd name="T41" fmla="*/ 2147483647 h 1470"/>
                <a:gd name="T42" fmla="*/ 2147483647 w 2344"/>
                <a:gd name="T43" fmla="*/ 2147483647 h 1470"/>
                <a:gd name="T44" fmla="*/ 2147483647 w 2344"/>
                <a:gd name="T45" fmla="*/ 2147483647 h 1470"/>
                <a:gd name="T46" fmla="*/ 2147483647 w 2344"/>
                <a:gd name="T47" fmla="*/ 2147483647 h 1470"/>
                <a:gd name="T48" fmla="*/ 2147483647 w 2344"/>
                <a:gd name="T49" fmla="*/ 2147483647 h 1470"/>
                <a:gd name="T50" fmla="*/ 2147483647 w 2344"/>
                <a:gd name="T51" fmla="*/ 2147483647 h 1470"/>
                <a:gd name="T52" fmla="*/ 2147483647 w 2344"/>
                <a:gd name="T53" fmla="*/ 2147483647 h 1470"/>
                <a:gd name="T54" fmla="*/ 2147483647 w 2344"/>
                <a:gd name="T55" fmla="*/ 2147483647 h 1470"/>
                <a:gd name="T56" fmla="*/ 2147483647 w 2344"/>
                <a:gd name="T57" fmla="*/ 2147483647 h 1470"/>
                <a:gd name="T58" fmla="*/ 2147483647 w 2344"/>
                <a:gd name="T59" fmla="*/ 2147483647 h 1470"/>
                <a:gd name="T60" fmla="*/ 2147483647 w 2344"/>
                <a:gd name="T61" fmla="*/ 2147483647 h 1470"/>
                <a:gd name="T62" fmla="*/ 2147483647 w 2344"/>
                <a:gd name="T63" fmla="*/ 2147483647 h 1470"/>
                <a:gd name="T64" fmla="*/ 2147483647 w 2344"/>
                <a:gd name="T65" fmla="*/ 2147483647 h 1470"/>
                <a:gd name="T66" fmla="*/ 2147483647 w 2344"/>
                <a:gd name="T67" fmla="*/ 2147483647 h 1470"/>
                <a:gd name="T68" fmla="*/ 2147483647 w 2344"/>
                <a:gd name="T69" fmla="*/ 2147483647 h 1470"/>
                <a:gd name="T70" fmla="*/ 2147483647 w 2344"/>
                <a:gd name="T71" fmla="*/ 2147483647 h 1470"/>
                <a:gd name="T72" fmla="*/ 2147483647 w 2344"/>
                <a:gd name="T73" fmla="*/ 2147483647 h 1470"/>
                <a:gd name="T74" fmla="*/ 2147483647 w 2344"/>
                <a:gd name="T75" fmla="*/ 2147483647 h 1470"/>
                <a:gd name="T76" fmla="*/ 2147483647 w 2344"/>
                <a:gd name="T77" fmla="*/ 2147483647 h 1470"/>
                <a:gd name="T78" fmla="*/ 2147483647 w 2344"/>
                <a:gd name="T79" fmla="*/ 2147483647 h 1470"/>
                <a:gd name="T80" fmla="*/ 2147483647 w 2344"/>
                <a:gd name="T81" fmla="*/ 2147483647 h 1470"/>
                <a:gd name="T82" fmla="*/ 2147483647 w 2344"/>
                <a:gd name="T83" fmla="*/ 2147483647 h 1470"/>
                <a:gd name="T84" fmla="*/ 2147483647 w 2344"/>
                <a:gd name="T85" fmla="*/ 2147483647 h 1470"/>
                <a:gd name="T86" fmla="*/ 2147483647 w 2344"/>
                <a:gd name="T87" fmla="*/ 2147483647 h 1470"/>
                <a:gd name="T88" fmla="*/ 2147483647 w 2344"/>
                <a:gd name="T89" fmla="*/ 2147483647 h 1470"/>
                <a:gd name="T90" fmla="*/ 2147483647 w 2344"/>
                <a:gd name="T91" fmla="*/ 2147483647 h 1470"/>
                <a:gd name="T92" fmla="*/ 2147483647 w 2344"/>
                <a:gd name="T93" fmla="*/ 2147483647 h 1470"/>
                <a:gd name="T94" fmla="*/ 2147483647 w 2344"/>
                <a:gd name="T95" fmla="*/ 2147483647 h 1470"/>
                <a:gd name="T96" fmla="*/ 2147483647 w 2344"/>
                <a:gd name="T97" fmla="*/ 2147483647 h 1470"/>
                <a:gd name="T98" fmla="*/ 2147483647 w 2344"/>
                <a:gd name="T99" fmla="*/ 2147483647 h 1470"/>
                <a:gd name="T100" fmla="*/ 2147483647 w 2344"/>
                <a:gd name="T101" fmla="*/ 2147483647 h 1470"/>
                <a:gd name="T102" fmla="*/ 2147483647 w 2344"/>
                <a:gd name="T103" fmla="*/ 2147483647 h 1470"/>
                <a:gd name="T104" fmla="*/ 2147483647 w 2344"/>
                <a:gd name="T105" fmla="*/ 2147483647 h 1470"/>
                <a:gd name="T106" fmla="*/ 2147483647 w 2344"/>
                <a:gd name="T107" fmla="*/ 2147483647 h 1470"/>
                <a:gd name="T108" fmla="*/ 2147483647 w 2344"/>
                <a:gd name="T109" fmla="*/ 2147483647 h 1470"/>
                <a:gd name="T110" fmla="*/ 2147483647 w 2344"/>
                <a:gd name="T111" fmla="*/ 2147483647 h 1470"/>
                <a:gd name="T112" fmla="*/ 2147483647 w 2344"/>
                <a:gd name="T113" fmla="*/ 2147483647 h 1470"/>
                <a:gd name="T114" fmla="*/ 2147483647 w 2344"/>
                <a:gd name="T115" fmla="*/ 2147483647 h 1470"/>
                <a:gd name="T116" fmla="*/ 2147483647 w 2344"/>
                <a:gd name="T117" fmla="*/ 2147483647 h 1470"/>
                <a:gd name="T118" fmla="*/ 2147483647 w 2344"/>
                <a:gd name="T119" fmla="*/ 2147483647 h 1470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4"/>
                <a:gd name="T181" fmla="*/ 0 h 1470"/>
                <a:gd name="T182" fmla="*/ 2344 w 2344"/>
                <a:gd name="T183" fmla="*/ 1470 h 1470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4" h="1470">
                  <a:moveTo>
                    <a:pt x="1953" y="1470"/>
                  </a:moveTo>
                  <a:lnTo>
                    <a:pt x="1986" y="1362"/>
                  </a:lnTo>
                  <a:lnTo>
                    <a:pt x="2018" y="1254"/>
                  </a:lnTo>
                  <a:lnTo>
                    <a:pt x="2051" y="1146"/>
                  </a:lnTo>
                  <a:lnTo>
                    <a:pt x="2083" y="1038"/>
                  </a:lnTo>
                  <a:lnTo>
                    <a:pt x="2116" y="929"/>
                  </a:lnTo>
                  <a:lnTo>
                    <a:pt x="2149" y="821"/>
                  </a:lnTo>
                  <a:lnTo>
                    <a:pt x="2181" y="713"/>
                  </a:lnTo>
                  <a:lnTo>
                    <a:pt x="2214" y="605"/>
                  </a:lnTo>
                  <a:lnTo>
                    <a:pt x="2246" y="497"/>
                  </a:lnTo>
                  <a:lnTo>
                    <a:pt x="2279" y="389"/>
                  </a:lnTo>
                  <a:lnTo>
                    <a:pt x="2311" y="281"/>
                  </a:lnTo>
                  <a:lnTo>
                    <a:pt x="2344" y="172"/>
                  </a:lnTo>
                  <a:lnTo>
                    <a:pt x="2296" y="158"/>
                  </a:lnTo>
                  <a:lnTo>
                    <a:pt x="2249" y="145"/>
                  </a:lnTo>
                  <a:lnTo>
                    <a:pt x="2201" y="132"/>
                  </a:lnTo>
                  <a:lnTo>
                    <a:pt x="2153" y="120"/>
                  </a:lnTo>
                  <a:lnTo>
                    <a:pt x="2105" y="108"/>
                  </a:lnTo>
                  <a:lnTo>
                    <a:pt x="2057" y="97"/>
                  </a:lnTo>
                  <a:lnTo>
                    <a:pt x="2008" y="87"/>
                  </a:lnTo>
                  <a:lnTo>
                    <a:pt x="1960" y="77"/>
                  </a:lnTo>
                  <a:lnTo>
                    <a:pt x="1911" y="68"/>
                  </a:lnTo>
                  <a:lnTo>
                    <a:pt x="1862" y="59"/>
                  </a:lnTo>
                  <a:lnTo>
                    <a:pt x="1813" y="51"/>
                  </a:lnTo>
                  <a:lnTo>
                    <a:pt x="1764" y="43"/>
                  </a:lnTo>
                  <a:lnTo>
                    <a:pt x="1715" y="36"/>
                  </a:lnTo>
                  <a:lnTo>
                    <a:pt x="1666" y="30"/>
                  </a:lnTo>
                  <a:lnTo>
                    <a:pt x="1617" y="24"/>
                  </a:lnTo>
                  <a:lnTo>
                    <a:pt x="1568" y="19"/>
                  </a:lnTo>
                  <a:lnTo>
                    <a:pt x="1518" y="15"/>
                  </a:lnTo>
                  <a:lnTo>
                    <a:pt x="1469" y="11"/>
                  </a:lnTo>
                  <a:lnTo>
                    <a:pt x="1420" y="7"/>
                  </a:lnTo>
                  <a:lnTo>
                    <a:pt x="1370" y="5"/>
                  </a:lnTo>
                  <a:lnTo>
                    <a:pt x="1321" y="3"/>
                  </a:lnTo>
                  <a:lnTo>
                    <a:pt x="1271" y="1"/>
                  </a:lnTo>
                  <a:lnTo>
                    <a:pt x="1222" y="0"/>
                  </a:lnTo>
                  <a:lnTo>
                    <a:pt x="1172" y="0"/>
                  </a:lnTo>
                  <a:lnTo>
                    <a:pt x="1123" y="0"/>
                  </a:lnTo>
                  <a:lnTo>
                    <a:pt x="1073" y="1"/>
                  </a:lnTo>
                  <a:lnTo>
                    <a:pt x="1024" y="3"/>
                  </a:lnTo>
                  <a:lnTo>
                    <a:pt x="974" y="5"/>
                  </a:lnTo>
                  <a:lnTo>
                    <a:pt x="925" y="7"/>
                  </a:lnTo>
                  <a:lnTo>
                    <a:pt x="875" y="11"/>
                  </a:lnTo>
                  <a:lnTo>
                    <a:pt x="826" y="15"/>
                  </a:lnTo>
                  <a:lnTo>
                    <a:pt x="777" y="19"/>
                  </a:lnTo>
                  <a:lnTo>
                    <a:pt x="727" y="24"/>
                  </a:lnTo>
                  <a:lnTo>
                    <a:pt x="678" y="30"/>
                  </a:lnTo>
                  <a:lnTo>
                    <a:pt x="629" y="36"/>
                  </a:lnTo>
                  <a:lnTo>
                    <a:pt x="580" y="43"/>
                  </a:lnTo>
                  <a:lnTo>
                    <a:pt x="531" y="51"/>
                  </a:lnTo>
                  <a:lnTo>
                    <a:pt x="482" y="59"/>
                  </a:lnTo>
                  <a:lnTo>
                    <a:pt x="433" y="68"/>
                  </a:lnTo>
                  <a:lnTo>
                    <a:pt x="385" y="77"/>
                  </a:lnTo>
                  <a:lnTo>
                    <a:pt x="336" y="87"/>
                  </a:lnTo>
                  <a:lnTo>
                    <a:pt x="288" y="97"/>
                  </a:lnTo>
                  <a:lnTo>
                    <a:pt x="239" y="108"/>
                  </a:lnTo>
                  <a:lnTo>
                    <a:pt x="191" y="120"/>
                  </a:lnTo>
                  <a:lnTo>
                    <a:pt x="143" y="132"/>
                  </a:lnTo>
                  <a:lnTo>
                    <a:pt x="96" y="145"/>
                  </a:lnTo>
                  <a:lnTo>
                    <a:pt x="48" y="158"/>
                  </a:lnTo>
                  <a:lnTo>
                    <a:pt x="0" y="172"/>
                  </a:lnTo>
                  <a:lnTo>
                    <a:pt x="33" y="281"/>
                  </a:lnTo>
                  <a:lnTo>
                    <a:pt x="66" y="389"/>
                  </a:lnTo>
                  <a:lnTo>
                    <a:pt x="98" y="497"/>
                  </a:lnTo>
                  <a:lnTo>
                    <a:pt x="131" y="605"/>
                  </a:lnTo>
                  <a:lnTo>
                    <a:pt x="163" y="713"/>
                  </a:lnTo>
                  <a:lnTo>
                    <a:pt x="196" y="821"/>
                  </a:lnTo>
                  <a:lnTo>
                    <a:pt x="228" y="929"/>
                  </a:lnTo>
                  <a:lnTo>
                    <a:pt x="261" y="1038"/>
                  </a:lnTo>
                  <a:lnTo>
                    <a:pt x="293" y="1146"/>
                  </a:lnTo>
                  <a:lnTo>
                    <a:pt x="326" y="1254"/>
                  </a:lnTo>
                  <a:lnTo>
                    <a:pt x="358" y="1362"/>
                  </a:lnTo>
                  <a:lnTo>
                    <a:pt x="391" y="1470"/>
                  </a:lnTo>
                  <a:lnTo>
                    <a:pt x="423" y="1461"/>
                  </a:lnTo>
                  <a:lnTo>
                    <a:pt x="454" y="1452"/>
                  </a:lnTo>
                  <a:lnTo>
                    <a:pt x="486" y="1443"/>
                  </a:lnTo>
                  <a:lnTo>
                    <a:pt x="518" y="1435"/>
                  </a:lnTo>
                  <a:lnTo>
                    <a:pt x="550" y="1427"/>
                  </a:lnTo>
                  <a:lnTo>
                    <a:pt x="583" y="1420"/>
                  </a:lnTo>
                  <a:lnTo>
                    <a:pt x="615" y="1413"/>
                  </a:lnTo>
                  <a:lnTo>
                    <a:pt x="647" y="1406"/>
                  </a:lnTo>
                  <a:lnTo>
                    <a:pt x="680" y="1400"/>
                  </a:lnTo>
                  <a:lnTo>
                    <a:pt x="712" y="1394"/>
                  </a:lnTo>
                  <a:lnTo>
                    <a:pt x="745" y="1389"/>
                  </a:lnTo>
                  <a:lnTo>
                    <a:pt x="777" y="1384"/>
                  </a:lnTo>
                  <a:lnTo>
                    <a:pt x="810" y="1379"/>
                  </a:lnTo>
                  <a:lnTo>
                    <a:pt x="843" y="1375"/>
                  </a:lnTo>
                  <a:lnTo>
                    <a:pt x="876" y="1371"/>
                  </a:lnTo>
                  <a:lnTo>
                    <a:pt x="909" y="1368"/>
                  </a:lnTo>
                  <a:lnTo>
                    <a:pt x="941" y="1365"/>
                  </a:lnTo>
                  <a:lnTo>
                    <a:pt x="974" y="1362"/>
                  </a:lnTo>
                  <a:lnTo>
                    <a:pt x="1007" y="1360"/>
                  </a:lnTo>
                  <a:lnTo>
                    <a:pt x="1040" y="1358"/>
                  </a:lnTo>
                  <a:lnTo>
                    <a:pt x="1073" y="1357"/>
                  </a:lnTo>
                  <a:lnTo>
                    <a:pt x="1106" y="1356"/>
                  </a:lnTo>
                  <a:lnTo>
                    <a:pt x="1139" y="1355"/>
                  </a:lnTo>
                  <a:lnTo>
                    <a:pt x="1172" y="1355"/>
                  </a:lnTo>
                  <a:lnTo>
                    <a:pt x="1205" y="1355"/>
                  </a:lnTo>
                  <a:lnTo>
                    <a:pt x="1238" y="1356"/>
                  </a:lnTo>
                  <a:lnTo>
                    <a:pt x="1271" y="1357"/>
                  </a:lnTo>
                  <a:lnTo>
                    <a:pt x="1304" y="1358"/>
                  </a:lnTo>
                  <a:lnTo>
                    <a:pt x="1337" y="1360"/>
                  </a:lnTo>
                  <a:lnTo>
                    <a:pt x="1370" y="1362"/>
                  </a:lnTo>
                  <a:lnTo>
                    <a:pt x="1403" y="1365"/>
                  </a:lnTo>
                  <a:lnTo>
                    <a:pt x="1436" y="1368"/>
                  </a:lnTo>
                  <a:lnTo>
                    <a:pt x="1469" y="1371"/>
                  </a:lnTo>
                  <a:lnTo>
                    <a:pt x="1501" y="1375"/>
                  </a:lnTo>
                  <a:lnTo>
                    <a:pt x="1534" y="1379"/>
                  </a:lnTo>
                  <a:lnTo>
                    <a:pt x="1567" y="1384"/>
                  </a:lnTo>
                  <a:lnTo>
                    <a:pt x="1600" y="1389"/>
                  </a:lnTo>
                  <a:lnTo>
                    <a:pt x="1632" y="1394"/>
                  </a:lnTo>
                  <a:lnTo>
                    <a:pt x="1665" y="1400"/>
                  </a:lnTo>
                  <a:lnTo>
                    <a:pt x="1697" y="1406"/>
                  </a:lnTo>
                  <a:lnTo>
                    <a:pt x="1730" y="1413"/>
                  </a:lnTo>
                  <a:lnTo>
                    <a:pt x="1762" y="1420"/>
                  </a:lnTo>
                  <a:lnTo>
                    <a:pt x="1794" y="1427"/>
                  </a:lnTo>
                  <a:lnTo>
                    <a:pt x="1826" y="1435"/>
                  </a:lnTo>
                  <a:lnTo>
                    <a:pt x="1858" y="1443"/>
                  </a:lnTo>
                  <a:lnTo>
                    <a:pt x="1890" y="1452"/>
                  </a:lnTo>
                  <a:lnTo>
                    <a:pt x="1922" y="1461"/>
                  </a:lnTo>
                  <a:lnTo>
                    <a:pt x="1953" y="1470"/>
                  </a:lnTo>
                </a:path>
              </a:pathLst>
            </a:custGeom>
            <a:solidFill>
              <a:srgbClr val="FAC090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79" name="Freeform 367"/>
            <xdr:cNvSpPr>
              <a:spLocks/>
            </xdr:cNvSpPr>
          </xdr:nvSpPr>
          <xdr:spPr bwMode="auto">
            <a:xfrm>
              <a:off x="2424832" y="1258057"/>
              <a:ext cx="1054247" cy="991636"/>
            </a:xfrm>
            <a:custGeom>
              <a:avLst/>
              <a:gdLst>
                <a:gd name="T0" fmla="*/ 2147483647 w 2342"/>
                <a:gd name="T1" fmla="*/ 2147483647 h 2198"/>
                <a:gd name="T2" fmla="*/ 2147483647 w 2342"/>
                <a:gd name="T3" fmla="*/ 2147483647 h 2198"/>
                <a:gd name="T4" fmla="*/ 2147483647 w 2342"/>
                <a:gd name="T5" fmla="*/ 2147483647 h 2198"/>
                <a:gd name="T6" fmla="*/ 2147483647 w 2342"/>
                <a:gd name="T7" fmla="*/ 2147483647 h 2198"/>
                <a:gd name="T8" fmla="*/ 2147483647 w 2342"/>
                <a:gd name="T9" fmla="*/ 2147483647 h 2198"/>
                <a:gd name="T10" fmla="*/ 2147483647 w 2342"/>
                <a:gd name="T11" fmla="*/ 2147483647 h 2198"/>
                <a:gd name="T12" fmla="*/ 2147483647 w 2342"/>
                <a:gd name="T13" fmla="*/ 2147483647 h 2198"/>
                <a:gd name="T14" fmla="*/ 2147483647 w 2342"/>
                <a:gd name="T15" fmla="*/ 2147483647 h 2198"/>
                <a:gd name="T16" fmla="*/ 2147483647 w 2342"/>
                <a:gd name="T17" fmla="*/ 2147483647 h 2198"/>
                <a:gd name="T18" fmla="*/ 2147483647 w 2342"/>
                <a:gd name="T19" fmla="*/ 2147483647 h 2198"/>
                <a:gd name="T20" fmla="*/ 2147483647 w 2342"/>
                <a:gd name="T21" fmla="*/ 2147483647 h 2198"/>
                <a:gd name="T22" fmla="*/ 2147483647 w 2342"/>
                <a:gd name="T23" fmla="*/ 2147483647 h 2198"/>
                <a:gd name="T24" fmla="*/ 2147483647 w 2342"/>
                <a:gd name="T25" fmla="*/ 2147483647 h 2198"/>
                <a:gd name="T26" fmla="*/ 2147483647 w 2342"/>
                <a:gd name="T27" fmla="*/ 2147483647 h 2198"/>
                <a:gd name="T28" fmla="*/ 2147483647 w 2342"/>
                <a:gd name="T29" fmla="*/ 2147483647 h 2198"/>
                <a:gd name="T30" fmla="*/ 2147483647 w 2342"/>
                <a:gd name="T31" fmla="*/ 2147483647 h 2198"/>
                <a:gd name="T32" fmla="*/ 2147483647 w 2342"/>
                <a:gd name="T33" fmla="*/ 2147483647 h 2198"/>
                <a:gd name="T34" fmla="*/ 2147483647 w 2342"/>
                <a:gd name="T35" fmla="*/ 2147483647 h 2198"/>
                <a:gd name="T36" fmla="*/ 2147483647 w 2342"/>
                <a:gd name="T37" fmla="*/ 2147483647 h 2198"/>
                <a:gd name="T38" fmla="*/ 2147483647 w 2342"/>
                <a:gd name="T39" fmla="*/ 2147483647 h 2198"/>
                <a:gd name="T40" fmla="*/ 2147483647 w 2342"/>
                <a:gd name="T41" fmla="*/ 2147483647 h 2198"/>
                <a:gd name="T42" fmla="*/ 2147483647 w 2342"/>
                <a:gd name="T43" fmla="*/ 2147483647 h 2198"/>
                <a:gd name="T44" fmla="*/ 2147483647 w 2342"/>
                <a:gd name="T45" fmla="*/ 2147483647 h 2198"/>
                <a:gd name="T46" fmla="*/ 2147483647 w 2342"/>
                <a:gd name="T47" fmla="*/ 2147483647 h 2198"/>
                <a:gd name="T48" fmla="*/ 2147483647 w 2342"/>
                <a:gd name="T49" fmla="*/ 2147483647 h 2198"/>
                <a:gd name="T50" fmla="*/ 2147483647 w 2342"/>
                <a:gd name="T51" fmla="*/ 2147483647 h 2198"/>
                <a:gd name="T52" fmla="*/ 2147483647 w 2342"/>
                <a:gd name="T53" fmla="*/ 2147483647 h 2198"/>
                <a:gd name="T54" fmla="*/ 2147483647 w 2342"/>
                <a:gd name="T55" fmla="*/ 2147483647 h 2198"/>
                <a:gd name="T56" fmla="*/ 2147483647 w 2342"/>
                <a:gd name="T57" fmla="*/ 2147483647 h 2198"/>
                <a:gd name="T58" fmla="*/ 2147483647 w 2342"/>
                <a:gd name="T59" fmla="*/ 2147483647 h 2198"/>
                <a:gd name="T60" fmla="*/ 2147483647 w 2342"/>
                <a:gd name="T61" fmla="*/ 2147483647 h 2198"/>
                <a:gd name="T62" fmla="*/ 2147483647 w 2342"/>
                <a:gd name="T63" fmla="*/ 2147483647 h 2198"/>
                <a:gd name="T64" fmla="*/ 2147483647 w 2342"/>
                <a:gd name="T65" fmla="*/ 2147483647 h 2198"/>
                <a:gd name="T66" fmla="*/ 2147483647 w 2342"/>
                <a:gd name="T67" fmla="*/ 2147483647 h 2198"/>
                <a:gd name="T68" fmla="*/ 2147483647 w 2342"/>
                <a:gd name="T69" fmla="*/ 2147483647 h 2198"/>
                <a:gd name="T70" fmla="*/ 2147483647 w 2342"/>
                <a:gd name="T71" fmla="*/ 2147483647 h 2198"/>
                <a:gd name="T72" fmla="*/ 2147483647 w 2342"/>
                <a:gd name="T73" fmla="*/ 2147483647 h 2198"/>
                <a:gd name="T74" fmla="*/ 2147483647 w 2342"/>
                <a:gd name="T75" fmla="*/ 2147483647 h 2198"/>
                <a:gd name="T76" fmla="*/ 2147483647 w 2342"/>
                <a:gd name="T77" fmla="*/ 2147483647 h 2198"/>
                <a:gd name="T78" fmla="*/ 2147483647 w 2342"/>
                <a:gd name="T79" fmla="*/ 2147483647 h 2198"/>
                <a:gd name="T80" fmla="*/ 2147483647 w 2342"/>
                <a:gd name="T81" fmla="*/ 2147483647 h 2198"/>
                <a:gd name="T82" fmla="*/ 2147483647 w 2342"/>
                <a:gd name="T83" fmla="*/ 2147483647 h 2198"/>
                <a:gd name="T84" fmla="*/ 2147483647 w 2342"/>
                <a:gd name="T85" fmla="*/ 2147483647 h 2198"/>
                <a:gd name="T86" fmla="*/ 2147483647 w 2342"/>
                <a:gd name="T87" fmla="*/ 2147483647 h 2198"/>
                <a:gd name="T88" fmla="*/ 2147483647 w 2342"/>
                <a:gd name="T89" fmla="*/ 2147483647 h 2198"/>
                <a:gd name="T90" fmla="*/ 2147483647 w 2342"/>
                <a:gd name="T91" fmla="*/ 2147483647 h 2198"/>
                <a:gd name="T92" fmla="*/ 2147483647 w 2342"/>
                <a:gd name="T93" fmla="*/ 2147483647 h 2198"/>
                <a:gd name="T94" fmla="*/ 2147483647 w 2342"/>
                <a:gd name="T95" fmla="*/ 2147483647 h 2198"/>
                <a:gd name="T96" fmla="*/ 2147483647 w 2342"/>
                <a:gd name="T97" fmla="*/ 2147483647 h 2198"/>
                <a:gd name="T98" fmla="*/ 2147483647 w 2342"/>
                <a:gd name="T99" fmla="*/ 2147483647 h 2198"/>
                <a:gd name="T100" fmla="*/ 2147483647 w 2342"/>
                <a:gd name="T101" fmla="*/ 2147483647 h 2198"/>
                <a:gd name="T102" fmla="*/ 2147483647 w 2342"/>
                <a:gd name="T103" fmla="*/ 2147483647 h 2198"/>
                <a:gd name="T104" fmla="*/ 2147483647 w 2342"/>
                <a:gd name="T105" fmla="*/ 2147483647 h 2198"/>
                <a:gd name="T106" fmla="*/ 2147483647 w 2342"/>
                <a:gd name="T107" fmla="*/ 2147483647 h 2198"/>
                <a:gd name="T108" fmla="*/ 2147483647 w 2342"/>
                <a:gd name="T109" fmla="*/ 2147483647 h 2198"/>
                <a:gd name="T110" fmla="*/ 2147483647 w 2342"/>
                <a:gd name="T111" fmla="*/ 2147483647 h 2198"/>
                <a:gd name="T112" fmla="*/ 2147483647 w 2342"/>
                <a:gd name="T113" fmla="*/ 2147483647 h 2198"/>
                <a:gd name="T114" fmla="*/ 2147483647 w 2342"/>
                <a:gd name="T115" fmla="*/ 2147483647 h 2198"/>
                <a:gd name="T116" fmla="*/ 2147483647 w 2342"/>
                <a:gd name="T117" fmla="*/ 2147483647 h 2198"/>
                <a:gd name="T118" fmla="*/ 2147483647 w 2342"/>
                <a:gd name="T119" fmla="*/ 2147483647 h 219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2"/>
                <a:gd name="T181" fmla="*/ 0 h 2198"/>
                <a:gd name="T182" fmla="*/ 2342 w 2342"/>
                <a:gd name="T183" fmla="*/ 2198 h 219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2" h="2198">
                  <a:moveTo>
                    <a:pt x="1264" y="2198"/>
                  </a:moveTo>
                  <a:lnTo>
                    <a:pt x="1354" y="2130"/>
                  </a:lnTo>
                  <a:lnTo>
                    <a:pt x="1443" y="2061"/>
                  </a:lnTo>
                  <a:lnTo>
                    <a:pt x="1533" y="1993"/>
                  </a:lnTo>
                  <a:lnTo>
                    <a:pt x="1623" y="1924"/>
                  </a:lnTo>
                  <a:lnTo>
                    <a:pt x="1713" y="1856"/>
                  </a:lnTo>
                  <a:lnTo>
                    <a:pt x="1803" y="1788"/>
                  </a:lnTo>
                  <a:lnTo>
                    <a:pt x="1893" y="1719"/>
                  </a:lnTo>
                  <a:lnTo>
                    <a:pt x="1983" y="1651"/>
                  </a:lnTo>
                  <a:lnTo>
                    <a:pt x="2073" y="1583"/>
                  </a:lnTo>
                  <a:lnTo>
                    <a:pt x="2163" y="1514"/>
                  </a:lnTo>
                  <a:lnTo>
                    <a:pt x="2252" y="1446"/>
                  </a:lnTo>
                  <a:lnTo>
                    <a:pt x="2342" y="1378"/>
                  </a:lnTo>
                  <a:lnTo>
                    <a:pt x="2312" y="1338"/>
                  </a:lnTo>
                  <a:lnTo>
                    <a:pt x="2282" y="1300"/>
                  </a:lnTo>
                  <a:lnTo>
                    <a:pt x="2250" y="1261"/>
                  </a:lnTo>
                  <a:lnTo>
                    <a:pt x="2219" y="1223"/>
                  </a:lnTo>
                  <a:lnTo>
                    <a:pt x="2187" y="1185"/>
                  </a:lnTo>
                  <a:lnTo>
                    <a:pt x="2154" y="1148"/>
                  </a:lnTo>
                  <a:lnTo>
                    <a:pt x="2121" y="1111"/>
                  </a:lnTo>
                  <a:lnTo>
                    <a:pt x="2088" y="1075"/>
                  </a:lnTo>
                  <a:lnTo>
                    <a:pt x="2054" y="1038"/>
                  </a:lnTo>
                  <a:lnTo>
                    <a:pt x="2019" y="1003"/>
                  </a:lnTo>
                  <a:lnTo>
                    <a:pt x="1985" y="967"/>
                  </a:lnTo>
                  <a:lnTo>
                    <a:pt x="1949" y="933"/>
                  </a:lnTo>
                  <a:lnTo>
                    <a:pt x="1914" y="898"/>
                  </a:lnTo>
                  <a:lnTo>
                    <a:pt x="1878" y="864"/>
                  </a:lnTo>
                  <a:lnTo>
                    <a:pt x="1841" y="831"/>
                  </a:lnTo>
                  <a:lnTo>
                    <a:pt x="1805" y="797"/>
                  </a:lnTo>
                  <a:lnTo>
                    <a:pt x="1767" y="765"/>
                  </a:lnTo>
                  <a:lnTo>
                    <a:pt x="1730" y="733"/>
                  </a:lnTo>
                  <a:lnTo>
                    <a:pt x="1692" y="701"/>
                  </a:lnTo>
                  <a:lnTo>
                    <a:pt x="1653" y="670"/>
                  </a:lnTo>
                  <a:lnTo>
                    <a:pt x="1614" y="639"/>
                  </a:lnTo>
                  <a:lnTo>
                    <a:pt x="1575" y="609"/>
                  </a:lnTo>
                  <a:lnTo>
                    <a:pt x="1536" y="579"/>
                  </a:lnTo>
                  <a:lnTo>
                    <a:pt x="1496" y="549"/>
                  </a:lnTo>
                  <a:lnTo>
                    <a:pt x="1456" y="521"/>
                  </a:lnTo>
                  <a:lnTo>
                    <a:pt x="1415" y="492"/>
                  </a:lnTo>
                  <a:lnTo>
                    <a:pt x="1374" y="464"/>
                  </a:lnTo>
                  <a:lnTo>
                    <a:pt x="1333" y="437"/>
                  </a:lnTo>
                  <a:lnTo>
                    <a:pt x="1291" y="410"/>
                  </a:lnTo>
                  <a:lnTo>
                    <a:pt x="1249" y="384"/>
                  </a:lnTo>
                  <a:lnTo>
                    <a:pt x="1207" y="358"/>
                  </a:lnTo>
                  <a:lnTo>
                    <a:pt x="1165" y="333"/>
                  </a:lnTo>
                  <a:lnTo>
                    <a:pt x="1122" y="308"/>
                  </a:lnTo>
                  <a:lnTo>
                    <a:pt x="1079" y="283"/>
                  </a:lnTo>
                  <a:lnTo>
                    <a:pt x="1035" y="260"/>
                  </a:lnTo>
                  <a:lnTo>
                    <a:pt x="991" y="236"/>
                  </a:lnTo>
                  <a:lnTo>
                    <a:pt x="947" y="214"/>
                  </a:lnTo>
                  <a:lnTo>
                    <a:pt x="903" y="192"/>
                  </a:lnTo>
                  <a:lnTo>
                    <a:pt x="858" y="170"/>
                  </a:lnTo>
                  <a:lnTo>
                    <a:pt x="813" y="149"/>
                  </a:lnTo>
                  <a:lnTo>
                    <a:pt x="768" y="128"/>
                  </a:lnTo>
                  <a:lnTo>
                    <a:pt x="723" y="108"/>
                  </a:lnTo>
                  <a:lnTo>
                    <a:pt x="678" y="89"/>
                  </a:lnTo>
                  <a:lnTo>
                    <a:pt x="632" y="70"/>
                  </a:lnTo>
                  <a:lnTo>
                    <a:pt x="586" y="52"/>
                  </a:lnTo>
                  <a:lnTo>
                    <a:pt x="540" y="34"/>
                  </a:lnTo>
                  <a:lnTo>
                    <a:pt x="493" y="17"/>
                  </a:lnTo>
                  <a:lnTo>
                    <a:pt x="447" y="0"/>
                  </a:lnTo>
                  <a:lnTo>
                    <a:pt x="409" y="107"/>
                  </a:lnTo>
                  <a:lnTo>
                    <a:pt x="372" y="213"/>
                  </a:lnTo>
                  <a:lnTo>
                    <a:pt x="335" y="320"/>
                  </a:lnTo>
                  <a:lnTo>
                    <a:pt x="298" y="427"/>
                  </a:lnTo>
                  <a:lnTo>
                    <a:pt x="260" y="533"/>
                  </a:lnTo>
                  <a:lnTo>
                    <a:pt x="223" y="640"/>
                  </a:lnTo>
                  <a:lnTo>
                    <a:pt x="186" y="747"/>
                  </a:lnTo>
                  <a:lnTo>
                    <a:pt x="149" y="853"/>
                  </a:lnTo>
                  <a:lnTo>
                    <a:pt x="111" y="960"/>
                  </a:lnTo>
                  <a:lnTo>
                    <a:pt x="74" y="1066"/>
                  </a:lnTo>
                  <a:lnTo>
                    <a:pt x="37" y="1173"/>
                  </a:lnTo>
                  <a:lnTo>
                    <a:pt x="0" y="1280"/>
                  </a:lnTo>
                  <a:lnTo>
                    <a:pt x="31" y="1291"/>
                  </a:lnTo>
                  <a:lnTo>
                    <a:pt x="62" y="1302"/>
                  </a:lnTo>
                  <a:lnTo>
                    <a:pt x="93" y="1314"/>
                  </a:lnTo>
                  <a:lnTo>
                    <a:pt x="123" y="1326"/>
                  </a:lnTo>
                  <a:lnTo>
                    <a:pt x="154" y="1339"/>
                  </a:lnTo>
                  <a:lnTo>
                    <a:pt x="184" y="1352"/>
                  </a:lnTo>
                  <a:lnTo>
                    <a:pt x="214" y="1365"/>
                  </a:lnTo>
                  <a:lnTo>
                    <a:pt x="244" y="1379"/>
                  </a:lnTo>
                  <a:lnTo>
                    <a:pt x="274" y="1393"/>
                  </a:lnTo>
                  <a:lnTo>
                    <a:pt x="304" y="1407"/>
                  </a:lnTo>
                  <a:lnTo>
                    <a:pt x="334" y="1422"/>
                  </a:lnTo>
                  <a:lnTo>
                    <a:pt x="363" y="1437"/>
                  </a:lnTo>
                  <a:lnTo>
                    <a:pt x="392" y="1453"/>
                  </a:lnTo>
                  <a:lnTo>
                    <a:pt x="421" y="1468"/>
                  </a:lnTo>
                  <a:lnTo>
                    <a:pt x="450" y="1485"/>
                  </a:lnTo>
                  <a:lnTo>
                    <a:pt x="478" y="1501"/>
                  </a:lnTo>
                  <a:lnTo>
                    <a:pt x="507" y="1518"/>
                  </a:lnTo>
                  <a:lnTo>
                    <a:pt x="535" y="1535"/>
                  </a:lnTo>
                  <a:lnTo>
                    <a:pt x="563" y="1553"/>
                  </a:lnTo>
                  <a:lnTo>
                    <a:pt x="591" y="1571"/>
                  </a:lnTo>
                  <a:lnTo>
                    <a:pt x="618" y="1589"/>
                  </a:lnTo>
                  <a:lnTo>
                    <a:pt x="645" y="1608"/>
                  </a:lnTo>
                  <a:lnTo>
                    <a:pt x="672" y="1626"/>
                  </a:lnTo>
                  <a:lnTo>
                    <a:pt x="699" y="1646"/>
                  </a:lnTo>
                  <a:lnTo>
                    <a:pt x="726" y="1665"/>
                  </a:lnTo>
                  <a:lnTo>
                    <a:pt x="752" y="1685"/>
                  </a:lnTo>
                  <a:lnTo>
                    <a:pt x="778" y="1705"/>
                  </a:lnTo>
                  <a:lnTo>
                    <a:pt x="804" y="1726"/>
                  </a:lnTo>
                  <a:lnTo>
                    <a:pt x="830" y="1747"/>
                  </a:lnTo>
                  <a:lnTo>
                    <a:pt x="855" y="1768"/>
                  </a:lnTo>
                  <a:lnTo>
                    <a:pt x="880" y="1789"/>
                  </a:lnTo>
                  <a:lnTo>
                    <a:pt x="905" y="1811"/>
                  </a:lnTo>
                  <a:lnTo>
                    <a:pt x="930" y="1833"/>
                  </a:lnTo>
                  <a:lnTo>
                    <a:pt x="954" y="1856"/>
                  </a:lnTo>
                  <a:lnTo>
                    <a:pt x="978" y="1878"/>
                  </a:lnTo>
                  <a:lnTo>
                    <a:pt x="1002" y="1901"/>
                  </a:lnTo>
                  <a:lnTo>
                    <a:pt x="1025" y="1924"/>
                  </a:lnTo>
                  <a:lnTo>
                    <a:pt x="1048" y="1948"/>
                  </a:lnTo>
                  <a:lnTo>
                    <a:pt x="1071" y="1972"/>
                  </a:lnTo>
                  <a:lnTo>
                    <a:pt x="1094" y="1996"/>
                  </a:lnTo>
                  <a:lnTo>
                    <a:pt x="1116" y="2020"/>
                  </a:lnTo>
                  <a:lnTo>
                    <a:pt x="1138" y="2045"/>
                  </a:lnTo>
                  <a:lnTo>
                    <a:pt x="1160" y="2070"/>
                  </a:lnTo>
                  <a:lnTo>
                    <a:pt x="1181" y="2095"/>
                  </a:lnTo>
                  <a:lnTo>
                    <a:pt x="1202" y="2120"/>
                  </a:lnTo>
                  <a:lnTo>
                    <a:pt x="1223" y="2146"/>
                  </a:lnTo>
                  <a:lnTo>
                    <a:pt x="1244" y="2172"/>
                  </a:lnTo>
                  <a:lnTo>
                    <a:pt x="1264" y="2198"/>
                  </a:lnTo>
                </a:path>
              </a:pathLst>
            </a:custGeom>
            <a:solidFill>
              <a:srgbClr val="FFFF57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80" name="Freeform 372"/>
            <xdr:cNvSpPr>
              <a:spLocks/>
            </xdr:cNvSpPr>
          </xdr:nvSpPr>
          <xdr:spPr bwMode="auto">
            <a:xfrm>
              <a:off x="3024822" y="1944261"/>
              <a:ext cx="827134" cy="1018705"/>
            </a:xfrm>
            <a:custGeom>
              <a:avLst/>
              <a:gdLst>
                <a:gd name="T0" fmla="*/ 2147483647 w 1838"/>
                <a:gd name="T1" fmla="*/ 2147483647 h 2258"/>
                <a:gd name="T2" fmla="*/ 2147483647 w 1838"/>
                <a:gd name="T3" fmla="*/ 2147483647 h 2258"/>
                <a:gd name="T4" fmla="*/ 2147483647 w 1838"/>
                <a:gd name="T5" fmla="*/ 2147483647 h 2258"/>
                <a:gd name="T6" fmla="*/ 2147483647 w 1838"/>
                <a:gd name="T7" fmla="*/ 2147483647 h 2258"/>
                <a:gd name="T8" fmla="*/ 2147483647 w 1838"/>
                <a:gd name="T9" fmla="*/ 2147483647 h 2258"/>
                <a:gd name="T10" fmla="*/ 2147483647 w 1838"/>
                <a:gd name="T11" fmla="*/ 2147483647 h 2258"/>
                <a:gd name="T12" fmla="*/ 2147483647 w 1838"/>
                <a:gd name="T13" fmla="*/ 2147483647 h 2258"/>
                <a:gd name="T14" fmla="*/ 2147483647 w 1838"/>
                <a:gd name="T15" fmla="*/ 2147483647 h 2258"/>
                <a:gd name="T16" fmla="*/ 2147483647 w 1838"/>
                <a:gd name="T17" fmla="*/ 2147483647 h 2258"/>
                <a:gd name="T18" fmla="*/ 2147483647 w 1838"/>
                <a:gd name="T19" fmla="*/ 2147483647 h 2258"/>
                <a:gd name="T20" fmla="*/ 2147483647 w 1838"/>
                <a:gd name="T21" fmla="*/ 2147483647 h 2258"/>
                <a:gd name="T22" fmla="*/ 2147483647 w 1838"/>
                <a:gd name="T23" fmla="*/ 2147483647 h 2258"/>
                <a:gd name="T24" fmla="*/ 2147483647 w 1838"/>
                <a:gd name="T25" fmla="*/ 2147483647 h 2258"/>
                <a:gd name="T26" fmla="*/ 2147483647 w 1838"/>
                <a:gd name="T27" fmla="*/ 2147483647 h 2258"/>
                <a:gd name="T28" fmla="*/ 2147483647 w 1838"/>
                <a:gd name="T29" fmla="*/ 2147483647 h 2258"/>
                <a:gd name="T30" fmla="*/ 2147483647 w 1838"/>
                <a:gd name="T31" fmla="*/ 2147483647 h 2258"/>
                <a:gd name="T32" fmla="*/ 2147483647 w 1838"/>
                <a:gd name="T33" fmla="*/ 2147483647 h 2258"/>
                <a:gd name="T34" fmla="*/ 2147483647 w 1838"/>
                <a:gd name="T35" fmla="*/ 2147483647 h 2258"/>
                <a:gd name="T36" fmla="*/ 2147483647 w 1838"/>
                <a:gd name="T37" fmla="*/ 2147483647 h 2258"/>
                <a:gd name="T38" fmla="*/ 2147483647 w 1838"/>
                <a:gd name="T39" fmla="*/ 2147483647 h 2258"/>
                <a:gd name="T40" fmla="*/ 2147483647 w 1838"/>
                <a:gd name="T41" fmla="*/ 2147483647 h 2258"/>
                <a:gd name="T42" fmla="*/ 2147483647 w 1838"/>
                <a:gd name="T43" fmla="*/ 2147483647 h 2258"/>
                <a:gd name="T44" fmla="*/ 2147483647 w 1838"/>
                <a:gd name="T45" fmla="*/ 2147483647 h 2258"/>
                <a:gd name="T46" fmla="*/ 2147483647 w 1838"/>
                <a:gd name="T47" fmla="*/ 2147483647 h 2258"/>
                <a:gd name="T48" fmla="*/ 2147483647 w 1838"/>
                <a:gd name="T49" fmla="*/ 2147483647 h 2258"/>
                <a:gd name="T50" fmla="*/ 2147483647 w 1838"/>
                <a:gd name="T51" fmla="*/ 2147483647 h 2258"/>
                <a:gd name="T52" fmla="*/ 2147483647 w 1838"/>
                <a:gd name="T53" fmla="*/ 2147483647 h 2258"/>
                <a:gd name="T54" fmla="*/ 2147483647 w 1838"/>
                <a:gd name="T55" fmla="*/ 2147483647 h 2258"/>
                <a:gd name="T56" fmla="*/ 2147483647 w 1838"/>
                <a:gd name="T57" fmla="*/ 2147483647 h 2258"/>
                <a:gd name="T58" fmla="*/ 2147483647 w 1838"/>
                <a:gd name="T59" fmla="*/ 2147483647 h 2258"/>
                <a:gd name="T60" fmla="*/ 2147483647 w 1838"/>
                <a:gd name="T61" fmla="*/ 2147483647 h 2258"/>
                <a:gd name="T62" fmla="*/ 2147483647 w 1838"/>
                <a:gd name="T63" fmla="*/ 2147483647 h 2258"/>
                <a:gd name="T64" fmla="*/ 2147483647 w 1838"/>
                <a:gd name="T65" fmla="*/ 2147483647 h 2258"/>
                <a:gd name="T66" fmla="*/ 2147483647 w 1838"/>
                <a:gd name="T67" fmla="*/ 2147483647 h 2258"/>
                <a:gd name="T68" fmla="*/ 2147483647 w 1838"/>
                <a:gd name="T69" fmla="*/ 2147483647 h 2258"/>
                <a:gd name="T70" fmla="*/ 2147483647 w 1838"/>
                <a:gd name="T71" fmla="*/ 2147483647 h 2258"/>
                <a:gd name="T72" fmla="*/ 2147483647 w 1838"/>
                <a:gd name="T73" fmla="*/ 2147483647 h 2258"/>
                <a:gd name="T74" fmla="*/ 2147483647 w 1838"/>
                <a:gd name="T75" fmla="*/ 2147483647 h 2258"/>
                <a:gd name="T76" fmla="*/ 2147483647 w 1838"/>
                <a:gd name="T77" fmla="*/ 2147483647 h 2258"/>
                <a:gd name="T78" fmla="*/ 2147483647 w 1838"/>
                <a:gd name="T79" fmla="*/ 2147483647 h 2258"/>
                <a:gd name="T80" fmla="*/ 2147483647 w 1838"/>
                <a:gd name="T81" fmla="*/ 2147483647 h 2258"/>
                <a:gd name="T82" fmla="*/ 2147483647 w 1838"/>
                <a:gd name="T83" fmla="*/ 2147483647 h 2258"/>
                <a:gd name="T84" fmla="*/ 2147483647 w 1838"/>
                <a:gd name="T85" fmla="*/ 2147483647 h 2258"/>
                <a:gd name="T86" fmla="*/ 2147483647 w 1838"/>
                <a:gd name="T87" fmla="*/ 2147483647 h 2258"/>
                <a:gd name="T88" fmla="*/ 2147483647 w 1838"/>
                <a:gd name="T89" fmla="*/ 2147483647 h 2258"/>
                <a:gd name="T90" fmla="*/ 2147483647 w 1838"/>
                <a:gd name="T91" fmla="*/ 2147483647 h 2258"/>
                <a:gd name="T92" fmla="*/ 2147483647 w 1838"/>
                <a:gd name="T93" fmla="*/ 2147483647 h 2258"/>
                <a:gd name="T94" fmla="*/ 2147483647 w 1838"/>
                <a:gd name="T95" fmla="*/ 2147483647 h 2258"/>
                <a:gd name="T96" fmla="*/ 2147483647 w 1838"/>
                <a:gd name="T97" fmla="*/ 2147483647 h 2258"/>
                <a:gd name="T98" fmla="*/ 2147483647 w 1838"/>
                <a:gd name="T99" fmla="*/ 2147483647 h 2258"/>
                <a:gd name="T100" fmla="*/ 2147483647 w 1838"/>
                <a:gd name="T101" fmla="*/ 2147483647 h 2258"/>
                <a:gd name="T102" fmla="*/ 2147483647 w 1838"/>
                <a:gd name="T103" fmla="*/ 2147483647 h 2258"/>
                <a:gd name="T104" fmla="*/ 2147483647 w 1838"/>
                <a:gd name="T105" fmla="*/ 2147483647 h 2258"/>
                <a:gd name="T106" fmla="*/ 2147483647 w 1838"/>
                <a:gd name="T107" fmla="*/ 2147483647 h 2258"/>
                <a:gd name="T108" fmla="*/ 2147483647 w 1838"/>
                <a:gd name="T109" fmla="*/ 2147483647 h 2258"/>
                <a:gd name="T110" fmla="*/ 2147483647 w 1838"/>
                <a:gd name="T111" fmla="*/ 2147483647 h 2258"/>
                <a:gd name="T112" fmla="*/ 2147483647 w 1838"/>
                <a:gd name="T113" fmla="*/ 2147483647 h 2258"/>
                <a:gd name="T114" fmla="*/ 2147483647 w 1838"/>
                <a:gd name="T115" fmla="*/ 2147483647 h 2258"/>
                <a:gd name="T116" fmla="*/ 2147483647 w 1838"/>
                <a:gd name="T117" fmla="*/ 2147483647 h 2258"/>
                <a:gd name="T118" fmla="*/ 2147483647 w 1838"/>
                <a:gd name="T119" fmla="*/ 2147483647 h 225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1838"/>
                <a:gd name="T181" fmla="*/ 0 h 2258"/>
                <a:gd name="T182" fmla="*/ 1838 w 1838"/>
                <a:gd name="T183" fmla="*/ 2258 h 225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1838" h="2258">
                  <a:moveTo>
                    <a:pt x="483" y="2258"/>
                  </a:moveTo>
                  <a:lnTo>
                    <a:pt x="596" y="2256"/>
                  </a:lnTo>
                  <a:lnTo>
                    <a:pt x="709" y="2253"/>
                  </a:lnTo>
                  <a:lnTo>
                    <a:pt x="822" y="2251"/>
                  </a:lnTo>
                  <a:lnTo>
                    <a:pt x="935" y="2248"/>
                  </a:lnTo>
                  <a:lnTo>
                    <a:pt x="1047" y="2246"/>
                  </a:lnTo>
                  <a:lnTo>
                    <a:pt x="1160" y="2243"/>
                  </a:lnTo>
                  <a:lnTo>
                    <a:pt x="1273" y="2241"/>
                  </a:lnTo>
                  <a:lnTo>
                    <a:pt x="1386" y="2239"/>
                  </a:lnTo>
                  <a:lnTo>
                    <a:pt x="1499" y="2236"/>
                  </a:lnTo>
                  <a:lnTo>
                    <a:pt x="1612" y="2234"/>
                  </a:lnTo>
                  <a:lnTo>
                    <a:pt x="1725" y="2231"/>
                  </a:lnTo>
                  <a:lnTo>
                    <a:pt x="1838" y="2229"/>
                  </a:lnTo>
                  <a:lnTo>
                    <a:pt x="1836" y="2179"/>
                  </a:lnTo>
                  <a:lnTo>
                    <a:pt x="1834" y="2130"/>
                  </a:lnTo>
                  <a:lnTo>
                    <a:pt x="1832" y="2080"/>
                  </a:lnTo>
                  <a:lnTo>
                    <a:pt x="1829" y="2031"/>
                  </a:lnTo>
                  <a:lnTo>
                    <a:pt x="1825" y="1982"/>
                  </a:lnTo>
                  <a:lnTo>
                    <a:pt x="1820" y="1932"/>
                  </a:lnTo>
                  <a:lnTo>
                    <a:pt x="1815" y="1883"/>
                  </a:lnTo>
                  <a:lnTo>
                    <a:pt x="1810" y="1834"/>
                  </a:lnTo>
                  <a:lnTo>
                    <a:pt x="1804" y="1785"/>
                  </a:lnTo>
                  <a:lnTo>
                    <a:pt x="1797" y="1736"/>
                  </a:lnTo>
                  <a:lnTo>
                    <a:pt x="1789" y="1687"/>
                  </a:lnTo>
                  <a:lnTo>
                    <a:pt x="1782" y="1638"/>
                  </a:lnTo>
                  <a:lnTo>
                    <a:pt x="1773" y="1589"/>
                  </a:lnTo>
                  <a:lnTo>
                    <a:pt x="1764" y="1540"/>
                  </a:lnTo>
                  <a:lnTo>
                    <a:pt x="1754" y="1492"/>
                  </a:lnTo>
                  <a:lnTo>
                    <a:pt x="1744" y="1443"/>
                  </a:lnTo>
                  <a:lnTo>
                    <a:pt x="1733" y="1395"/>
                  </a:lnTo>
                  <a:lnTo>
                    <a:pt x="1721" y="1347"/>
                  </a:lnTo>
                  <a:lnTo>
                    <a:pt x="1709" y="1299"/>
                  </a:lnTo>
                  <a:lnTo>
                    <a:pt x="1696" y="1251"/>
                  </a:lnTo>
                  <a:lnTo>
                    <a:pt x="1683" y="1203"/>
                  </a:lnTo>
                  <a:lnTo>
                    <a:pt x="1669" y="1156"/>
                  </a:lnTo>
                  <a:lnTo>
                    <a:pt x="1655" y="1108"/>
                  </a:lnTo>
                  <a:lnTo>
                    <a:pt x="1640" y="1061"/>
                  </a:lnTo>
                  <a:lnTo>
                    <a:pt x="1624" y="1014"/>
                  </a:lnTo>
                  <a:lnTo>
                    <a:pt x="1608" y="967"/>
                  </a:lnTo>
                  <a:lnTo>
                    <a:pt x="1591" y="921"/>
                  </a:lnTo>
                  <a:lnTo>
                    <a:pt x="1574" y="874"/>
                  </a:lnTo>
                  <a:lnTo>
                    <a:pt x="1556" y="828"/>
                  </a:lnTo>
                  <a:lnTo>
                    <a:pt x="1538" y="782"/>
                  </a:lnTo>
                  <a:lnTo>
                    <a:pt x="1519" y="736"/>
                  </a:lnTo>
                  <a:lnTo>
                    <a:pt x="1499" y="691"/>
                  </a:lnTo>
                  <a:lnTo>
                    <a:pt x="1479" y="646"/>
                  </a:lnTo>
                  <a:lnTo>
                    <a:pt x="1458" y="601"/>
                  </a:lnTo>
                  <a:lnTo>
                    <a:pt x="1437" y="556"/>
                  </a:lnTo>
                  <a:lnTo>
                    <a:pt x="1416" y="511"/>
                  </a:lnTo>
                  <a:lnTo>
                    <a:pt x="1393" y="467"/>
                  </a:lnTo>
                  <a:lnTo>
                    <a:pt x="1370" y="423"/>
                  </a:lnTo>
                  <a:lnTo>
                    <a:pt x="1347" y="379"/>
                  </a:lnTo>
                  <a:lnTo>
                    <a:pt x="1323" y="336"/>
                  </a:lnTo>
                  <a:lnTo>
                    <a:pt x="1299" y="293"/>
                  </a:lnTo>
                  <a:lnTo>
                    <a:pt x="1274" y="250"/>
                  </a:lnTo>
                  <a:lnTo>
                    <a:pt x="1248" y="208"/>
                  </a:lnTo>
                  <a:lnTo>
                    <a:pt x="1222" y="165"/>
                  </a:lnTo>
                  <a:lnTo>
                    <a:pt x="1196" y="124"/>
                  </a:lnTo>
                  <a:lnTo>
                    <a:pt x="1169" y="82"/>
                  </a:lnTo>
                  <a:lnTo>
                    <a:pt x="1142" y="41"/>
                  </a:lnTo>
                  <a:lnTo>
                    <a:pt x="1114" y="0"/>
                  </a:lnTo>
                  <a:lnTo>
                    <a:pt x="1021" y="64"/>
                  </a:lnTo>
                  <a:lnTo>
                    <a:pt x="928" y="129"/>
                  </a:lnTo>
                  <a:lnTo>
                    <a:pt x="835" y="193"/>
                  </a:lnTo>
                  <a:lnTo>
                    <a:pt x="742" y="258"/>
                  </a:lnTo>
                  <a:lnTo>
                    <a:pt x="650" y="322"/>
                  </a:lnTo>
                  <a:lnTo>
                    <a:pt x="557" y="386"/>
                  </a:lnTo>
                  <a:lnTo>
                    <a:pt x="464" y="451"/>
                  </a:lnTo>
                  <a:lnTo>
                    <a:pt x="371" y="515"/>
                  </a:lnTo>
                  <a:lnTo>
                    <a:pt x="279" y="579"/>
                  </a:lnTo>
                  <a:lnTo>
                    <a:pt x="186" y="644"/>
                  </a:lnTo>
                  <a:lnTo>
                    <a:pt x="93" y="708"/>
                  </a:lnTo>
                  <a:lnTo>
                    <a:pt x="0" y="773"/>
                  </a:lnTo>
                  <a:lnTo>
                    <a:pt x="19" y="800"/>
                  </a:lnTo>
                  <a:lnTo>
                    <a:pt x="37" y="827"/>
                  </a:lnTo>
                  <a:lnTo>
                    <a:pt x="55" y="855"/>
                  </a:lnTo>
                  <a:lnTo>
                    <a:pt x="73" y="883"/>
                  </a:lnTo>
                  <a:lnTo>
                    <a:pt x="90" y="911"/>
                  </a:lnTo>
                  <a:lnTo>
                    <a:pt x="107" y="939"/>
                  </a:lnTo>
                  <a:lnTo>
                    <a:pt x="124" y="968"/>
                  </a:lnTo>
                  <a:lnTo>
                    <a:pt x="140" y="996"/>
                  </a:lnTo>
                  <a:lnTo>
                    <a:pt x="156" y="1025"/>
                  </a:lnTo>
                  <a:lnTo>
                    <a:pt x="171" y="1055"/>
                  </a:lnTo>
                  <a:lnTo>
                    <a:pt x="187" y="1084"/>
                  </a:lnTo>
                  <a:lnTo>
                    <a:pt x="201" y="1113"/>
                  </a:lnTo>
                  <a:lnTo>
                    <a:pt x="216" y="1143"/>
                  </a:lnTo>
                  <a:lnTo>
                    <a:pt x="230" y="1173"/>
                  </a:lnTo>
                  <a:lnTo>
                    <a:pt x="244" y="1203"/>
                  </a:lnTo>
                  <a:lnTo>
                    <a:pt x="257" y="1233"/>
                  </a:lnTo>
                  <a:lnTo>
                    <a:pt x="270" y="1263"/>
                  </a:lnTo>
                  <a:lnTo>
                    <a:pt x="283" y="1294"/>
                  </a:lnTo>
                  <a:lnTo>
                    <a:pt x="295" y="1325"/>
                  </a:lnTo>
                  <a:lnTo>
                    <a:pt x="307" y="1355"/>
                  </a:lnTo>
                  <a:lnTo>
                    <a:pt x="319" y="1386"/>
                  </a:lnTo>
                  <a:lnTo>
                    <a:pt x="330" y="1417"/>
                  </a:lnTo>
                  <a:lnTo>
                    <a:pt x="341" y="1449"/>
                  </a:lnTo>
                  <a:lnTo>
                    <a:pt x="351" y="1480"/>
                  </a:lnTo>
                  <a:lnTo>
                    <a:pt x="361" y="1511"/>
                  </a:lnTo>
                  <a:lnTo>
                    <a:pt x="371" y="1543"/>
                  </a:lnTo>
                  <a:lnTo>
                    <a:pt x="380" y="1575"/>
                  </a:lnTo>
                  <a:lnTo>
                    <a:pt x="389" y="1606"/>
                  </a:lnTo>
                  <a:lnTo>
                    <a:pt x="397" y="1638"/>
                  </a:lnTo>
                  <a:lnTo>
                    <a:pt x="405" y="1670"/>
                  </a:lnTo>
                  <a:lnTo>
                    <a:pt x="413" y="1702"/>
                  </a:lnTo>
                  <a:lnTo>
                    <a:pt x="420" y="1735"/>
                  </a:lnTo>
                  <a:lnTo>
                    <a:pt x="427" y="1767"/>
                  </a:lnTo>
                  <a:lnTo>
                    <a:pt x="434" y="1799"/>
                  </a:lnTo>
                  <a:lnTo>
                    <a:pt x="440" y="1832"/>
                  </a:lnTo>
                  <a:lnTo>
                    <a:pt x="445" y="1864"/>
                  </a:lnTo>
                  <a:lnTo>
                    <a:pt x="451" y="1897"/>
                  </a:lnTo>
                  <a:lnTo>
                    <a:pt x="456" y="1930"/>
                  </a:lnTo>
                  <a:lnTo>
                    <a:pt x="460" y="1962"/>
                  </a:lnTo>
                  <a:lnTo>
                    <a:pt x="464" y="1995"/>
                  </a:lnTo>
                  <a:lnTo>
                    <a:pt x="468" y="2028"/>
                  </a:lnTo>
                  <a:lnTo>
                    <a:pt x="471" y="2061"/>
                  </a:lnTo>
                  <a:lnTo>
                    <a:pt x="474" y="2094"/>
                  </a:lnTo>
                  <a:lnTo>
                    <a:pt x="477" y="2126"/>
                  </a:lnTo>
                  <a:lnTo>
                    <a:pt x="479" y="2159"/>
                  </a:lnTo>
                  <a:lnTo>
                    <a:pt x="481" y="2192"/>
                  </a:lnTo>
                  <a:lnTo>
                    <a:pt x="482" y="2225"/>
                  </a:lnTo>
                  <a:lnTo>
                    <a:pt x="483" y="2258"/>
                  </a:lnTo>
                </a:path>
              </a:pathLst>
            </a:custGeom>
            <a:solidFill>
              <a:srgbClr val="54E349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81" name="Freeform 377"/>
            <xdr:cNvSpPr>
              <a:spLocks/>
            </xdr:cNvSpPr>
          </xdr:nvSpPr>
          <xdr:spPr bwMode="auto">
            <a:xfrm>
              <a:off x="193063" y="1944261"/>
              <a:ext cx="827134" cy="1018705"/>
            </a:xfrm>
            <a:custGeom>
              <a:avLst/>
              <a:gdLst>
                <a:gd name="T0" fmla="*/ 2147483647 w 1838"/>
                <a:gd name="T1" fmla="*/ 2147483647 h 2258"/>
                <a:gd name="T2" fmla="*/ 2147483647 w 1838"/>
                <a:gd name="T3" fmla="*/ 2147483647 h 2258"/>
                <a:gd name="T4" fmla="*/ 2147483647 w 1838"/>
                <a:gd name="T5" fmla="*/ 2147483647 h 2258"/>
                <a:gd name="T6" fmla="*/ 2147483647 w 1838"/>
                <a:gd name="T7" fmla="*/ 2147483647 h 2258"/>
                <a:gd name="T8" fmla="*/ 2147483647 w 1838"/>
                <a:gd name="T9" fmla="*/ 2147483647 h 2258"/>
                <a:gd name="T10" fmla="*/ 2147483647 w 1838"/>
                <a:gd name="T11" fmla="*/ 2147483647 h 2258"/>
                <a:gd name="T12" fmla="*/ 2147483647 w 1838"/>
                <a:gd name="T13" fmla="*/ 2147483647 h 2258"/>
                <a:gd name="T14" fmla="*/ 2147483647 w 1838"/>
                <a:gd name="T15" fmla="*/ 2147483647 h 2258"/>
                <a:gd name="T16" fmla="*/ 2147483647 w 1838"/>
                <a:gd name="T17" fmla="*/ 2147483647 h 2258"/>
                <a:gd name="T18" fmla="*/ 2147483647 w 1838"/>
                <a:gd name="T19" fmla="*/ 2147483647 h 2258"/>
                <a:gd name="T20" fmla="*/ 2147483647 w 1838"/>
                <a:gd name="T21" fmla="*/ 2147483647 h 2258"/>
                <a:gd name="T22" fmla="*/ 2147483647 w 1838"/>
                <a:gd name="T23" fmla="*/ 2147483647 h 2258"/>
                <a:gd name="T24" fmla="*/ 2147483647 w 1838"/>
                <a:gd name="T25" fmla="*/ 2147483647 h 2258"/>
                <a:gd name="T26" fmla="*/ 2147483647 w 1838"/>
                <a:gd name="T27" fmla="*/ 2147483647 h 2258"/>
                <a:gd name="T28" fmla="*/ 2147483647 w 1838"/>
                <a:gd name="T29" fmla="*/ 2147483647 h 2258"/>
                <a:gd name="T30" fmla="*/ 2147483647 w 1838"/>
                <a:gd name="T31" fmla="*/ 2147483647 h 2258"/>
                <a:gd name="T32" fmla="*/ 2147483647 w 1838"/>
                <a:gd name="T33" fmla="*/ 2147483647 h 2258"/>
                <a:gd name="T34" fmla="*/ 2147483647 w 1838"/>
                <a:gd name="T35" fmla="*/ 2147483647 h 2258"/>
                <a:gd name="T36" fmla="*/ 2147483647 w 1838"/>
                <a:gd name="T37" fmla="*/ 2147483647 h 2258"/>
                <a:gd name="T38" fmla="*/ 2147483647 w 1838"/>
                <a:gd name="T39" fmla="*/ 2147483647 h 2258"/>
                <a:gd name="T40" fmla="*/ 2147483647 w 1838"/>
                <a:gd name="T41" fmla="*/ 2147483647 h 2258"/>
                <a:gd name="T42" fmla="*/ 2147483647 w 1838"/>
                <a:gd name="T43" fmla="*/ 2147483647 h 2258"/>
                <a:gd name="T44" fmla="*/ 2147483647 w 1838"/>
                <a:gd name="T45" fmla="*/ 2147483647 h 2258"/>
                <a:gd name="T46" fmla="*/ 2147483647 w 1838"/>
                <a:gd name="T47" fmla="*/ 2147483647 h 2258"/>
                <a:gd name="T48" fmla="*/ 2147483647 w 1838"/>
                <a:gd name="T49" fmla="*/ 2147483647 h 2258"/>
                <a:gd name="T50" fmla="*/ 2147483647 w 1838"/>
                <a:gd name="T51" fmla="*/ 2147483647 h 2258"/>
                <a:gd name="T52" fmla="*/ 2147483647 w 1838"/>
                <a:gd name="T53" fmla="*/ 2147483647 h 2258"/>
                <a:gd name="T54" fmla="*/ 2147483647 w 1838"/>
                <a:gd name="T55" fmla="*/ 2147483647 h 2258"/>
                <a:gd name="T56" fmla="*/ 2147483647 w 1838"/>
                <a:gd name="T57" fmla="*/ 2147483647 h 2258"/>
                <a:gd name="T58" fmla="*/ 2147483647 w 1838"/>
                <a:gd name="T59" fmla="*/ 2147483647 h 2258"/>
                <a:gd name="T60" fmla="*/ 2147483647 w 1838"/>
                <a:gd name="T61" fmla="*/ 2147483647 h 2258"/>
                <a:gd name="T62" fmla="*/ 2147483647 w 1838"/>
                <a:gd name="T63" fmla="*/ 2147483647 h 2258"/>
                <a:gd name="T64" fmla="*/ 2147483647 w 1838"/>
                <a:gd name="T65" fmla="*/ 2147483647 h 2258"/>
                <a:gd name="T66" fmla="*/ 2147483647 w 1838"/>
                <a:gd name="T67" fmla="*/ 2147483647 h 2258"/>
                <a:gd name="T68" fmla="*/ 2147483647 w 1838"/>
                <a:gd name="T69" fmla="*/ 2147483647 h 2258"/>
                <a:gd name="T70" fmla="*/ 2147483647 w 1838"/>
                <a:gd name="T71" fmla="*/ 2147483647 h 2258"/>
                <a:gd name="T72" fmla="*/ 2147483647 w 1838"/>
                <a:gd name="T73" fmla="*/ 2147483647 h 2258"/>
                <a:gd name="T74" fmla="*/ 2147483647 w 1838"/>
                <a:gd name="T75" fmla="*/ 2147483647 h 2258"/>
                <a:gd name="T76" fmla="*/ 2147483647 w 1838"/>
                <a:gd name="T77" fmla="*/ 2147483647 h 2258"/>
                <a:gd name="T78" fmla="*/ 2147483647 w 1838"/>
                <a:gd name="T79" fmla="*/ 2147483647 h 2258"/>
                <a:gd name="T80" fmla="*/ 2147483647 w 1838"/>
                <a:gd name="T81" fmla="*/ 2147483647 h 2258"/>
                <a:gd name="T82" fmla="*/ 2147483647 w 1838"/>
                <a:gd name="T83" fmla="*/ 2147483647 h 2258"/>
                <a:gd name="T84" fmla="*/ 2147483647 w 1838"/>
                <a:gd name="T85" fmla="*/ 2147483647 h 2258"/>
                <a:gd name="T86" fmla="*/ 2147483647 w 1838"/>
                <a:gd name="T87" fmla="*/ 2147483647 h 2258"/>
                <a:gd name="T88" fmla="*/ 2147483647 w 1838"/>
                <a:gd name="T89" fmla="*/ 2147483647 h 2258"/>
                <a:gd name="T90" fmla="*/ 2147483647 w 1838"/>
                <a:gd name="T91" fmla="*/ 2147483647 h 2258"/>
                <a:gd name="T92" fmla="*/ 2147483647 w 1838"/>
                <a:gd name="T93" fmla="*/ 2147483647 h 2258"/>
                <a:gd name="T94" fmla="*/ 2147483647 w 1838"/>
                <a:gd name="T95" fmla="*/ 2147483647 h 2258"/>
                <a:gd name="T96" fmla="*/ 2147483647 w 1838"/>
                <a:gd name="T97" fmla="*/ 2147483647 h 2258"/>
                <a:gd name="T98" fmla="*/ 2147483647 w 1838"/>
                <a:gd name="T99" fmla="*/ 2147483647 h 2258"/>
                <a:gd name="T100" fmla="*/ 2147483647 w 1838"/>
                <a:gd name="T101" fmla="*/ 2147483647 h 2258"/>
                <a:gd name="T102" fmla="*/ 2147483647 w 1838"/>
                <a:gd name="T103" fmla="*/ 2147483647 h 2258"/>
                <a:gd name="T104" fmla="*/ 2147483647 w 1838"/>
                <a:gd name="T105" fmla="*/ 2147483647 h 2258"/>
                <a:gd name="T106" fmla="*/ 2147483647 w 1838"/>
                <a:gd name="T107" fmla="*/ 2147483647 h 2258"/>
                <a:gd name="T108" fmla="*/ 2147483647 w 1838"/>
                <a:gd name="T109" fmla="*/ 2147483647 h 2258"/>
                <a:gd name="T110" fmla="*/ 2147483647 w 1838"/>
                <a:gd name="T111" fmla="*/ 2147483647 h 2258"/>
                <a:gd name="T112" fmla="*/ 2147483647 w 1838"/>
                <a:gd name="T113" fmla="*/ 2147483647 h 2258"/>
                <a:gd name="T114" fmla="*/ 2147483647 w 1838"/>
                <a:gd name="T115" fmla="*/ 2147483647 h 2258"/>
                <a:gd name="T116" fmla="*/ 2147483647 w 1838"/>
                <a:gd name="T117" fmla="*/ 2147483647 h 2258"/>
                <a:gd name="T118" fmla="*/ 2147483647 w 1838"/>
                <a:gd name="T119" fmla="*/ 2147483647 h 225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1838"/>
                <a:gd name="T181" fmla="*/ 0 h 2258"/>
                <a:gd name="T182" fmla="*/ 1838 w 1838"/>
                <a:gd name="T183" fmla="*/ 2258 h 225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1838" h="2258">
                  <a:moveTo>
                    <a:pt x="1838" y="773"/>
                  </a:moveTo>
                  <a:lnTo>
                    <a:pt x="1745" y="708"/>
                  </a:lnTo>
                  <a:lnTo>
                    <a:pt x="1653" y="644"/>
                  </a:lnTo>
                  <a:lnTo>
                    <a:pt x="1560" y="579"/>
                  </a:lnTo>
                  <a:lnTo>
                    <a:pt x="1467" y="515"/>
                  </a:lnTo>
                  <a:lnTo>
                    <a:pt x="1374" y="451"/>
                  </a:lnTo>
                  <a:lnTo>
                    <a:pt x="1281" y="386"/>
                  </a:lnTo>
                  <a:lnTo>
                    <a:pt x="1189" y="322"/>
                  </a:lnTo>
                  <a:lnTo>
                    <a:pt x="1096" y="258"/>
                  </a:lnTo>
                  <a:lnTo>
                    <a:pt x="1003" y="193"/>
                  </a:lnTo>
                  <a:lnTo>
                    <a:pt x="910" y="129"/>
                  </a:lnTo>
                  <a:lnTo>
                    <a:pt x="817" y="64"/>
                  </a:lnTo>
                  <a:lnTo>
                    <a:pt x="725" y="0"/>
                  </a:lnTo>
                  <a:lnTo>
                    <a:pt x="697" y="41"/>
                  </a:lnTo>
                  <a:lnTo>
                    <a:pt x="669" y="82"/>
                  </a:lnTo>
                  <a:lnTo>
                    <a:pt x="642" y="124"/>
                  </a:lnTo>
                  <a:lnTo>
                    <a:pt x="616" y="165"/>
                  </a:lnTo>
                  <a:lnTo>
                    <a:pt x="590" y="208"/>
                  </a:lnTo>
                  <a:lnTo>
                    <a:pt x="564" y="250"/>
                  </a:lnTo>
                  <a:lnTo>
                    <a:pt x="540" y="293"/>
                  </a:lnTo>
                  <a:lnTo>
                    <a:pt x="515" y="336"/>
                  </a:lnTo>
                  <a:lnTo>
                    <a:pt x="491" y="379"/>
                  </a:lnTo>
                  <a:lnTo>
                    <a:pt x="468" y="423"/>
                  </a:lnTo>
                  <a:lnTo>
                    <a:pt x="445" y="467"/>
                  </a:lnTo>
                  <a:lnTo>
                    <a:pt x="423" y="511"/>
                  </a:lnTo>
                  <a:lnTo>
                    <a:pt x="401" y="556"/>
                  </a:lnTo>
                  <a:lnTo>
                    <a:pt x="380" y="601"/>
                  </a:lnTo>
                  <a:lnTo>
                    <a:pt x="359" y="646"/>
                  </a:lnTo>
                  <a:lnTo>
                    <a:pt x="339" y="691"/>
                  </a:lnTo>
                  <a:lnTo>
                    <a:pt x="320" y="736"/>
                  </a:lnTo>
                  <a:lnTo>
                    <a:pt x="301" y="782"/>
                  </a:lnTo>
                  <a:lnTo>
                    <a:pt x="282" y="828"/>
                  </a:lnTo>
                  <a:lnTo>
                    <a:pt x="264" y="874"/>
                  </a:lnTo>
                  <a:lnTo>
                    <a:pt x="247" y="921"/>
                  </a:lnTo>
                  <a:lnTo>
                    <a:pt x="230" y="967"/>
                  </a:lnTo>
                  <a:lnTo>
                    <a:pt x="214" y="1014"/>
                  </a:lnTo>
                  <a:lnTo>
                    <a:pt x="199" y="1061"/>
                  </a:lnTo>
                  <a:lnTo>
                    <a:pt x="183" y="1108"/>
                  </a:lnTo>
                  <a:lnTo>
                    <a:pt x="169" y="1156"/>
                  </a:lnTo>
                  <a:lnTo>
                    <a:pt x="155" y="1203"/>
                  </a:lnTo>
                  <a:lnTo>
                    <a:pt x="142" y="1251"/>
                  </a:lnTo>
                  <a:lnTo>
                    <a:pt x="129" y="1299"/>
                  </a:lnTo>
                  <a:lnTo>
                    <a:pt x="117" y="1347"/>
                  </a:lnTo>
                  <a:lnTo>
                    <a:pt x="106" y="1395"/>
                  </a:lnTo>
                  <a:lnTo>
                    <a:pt x="95" y="1443"/>
                  </a:lnTo>
                  <a:lnTo>
                    <a:pt x="84" y="1492"/>
                  </a:lnTo>
                  <a:lnTo>
                    <a:pt x="75" y="1540"/>
                  </a:lnTo>
                  <a:lnTo>
                    <a:pt x="65" y="1589"/>
                  </a:lnTo>
                  <a:lnTo>
                    <a:pt x="57" y="1638"/>
                  </a:lnTo>
                  <a:lnTo>
                    <a:pt x="49" y="1687"/>
                  </a:lnTo>
                  <a:lnTo>
                    <a:pt x="41" y="1736"/>
                  </a:lnTo>
                  <a:lnTo>
                    <a:pt x="35" y="1785"/>
                  </a:lnTo>
                  <a:lnTo>
                    <a:pt x="28" y="1834"/>
                  </a:lnTo>
                  <a:lnTo>
                    <a:pt x="23" y="1883"/>
                  </a:lnTo>
                  <a:lnTo>
                    <a:pt x="18" y="1932"/>
                  </a:lnTo>
                  <a:lnTo>
                    <a:pt x="13" y="1982"/>
                  </a:lnTo>
                  <a:lnTo>
                    <a:pt x="10" y="2031"/>
                  </a:lnTo>
                  <a:lnTo>
                    <a:pt x="6" y="2080"/>
                  </a:lnTo>
                  <a:lnTo>
                    <a:pt x="4" y="2130"/>
                  </a:lnTo>
                  <a:lnTo>
                    <a:pt x="2" y="2179"/>
                  </a:lnTo>
                  <a:lnTo>
                    <a:pt x="0" y="2229"/>
                  </a:lnTo>
                  <a:lnTo>
                    <a:pt x="113" y="2231"/>
                  </a:lnTo>
                  <a:lnTo>
                    <a:pt x="226" y="2234"/>
                  </a:lnTo>
                  <a:lnTo>
                    <a:pt x="339" y="2236"/>
                  </a:lnTo>
                  <a:lnTo>
                    <a:pt x="452" y="2239"/>
                  </a:lnTo>
                  <a:lnTo>
                    <a:pt x="565" y="2241"/>
                  </a:lnTo>
                  <a:lnTo>
                    <a:pt x="678" y="2243"/>
                  </a:lnTo>
                  <a:lnTo>
                    <a:pt x="791" y="2246"/>
                  </a:lnTo>
                  <a:lnTo>
                    <a:pt x="904" y="2248"/>
                  </a:lnTo>
                  <a:lnTo>
                    <a:pt x="1017" y="2251"/>
                  </a:lnTo>
                  <a:lnTo>
                    <a:pt x="1130" y="2253"/>
                  </a:lnTo>
                  <a:lnTo>
                    <a:pt x="1242" y="2256"/>
                  </a:lnTo>
                  <a:lnTo>
                    <a:pt x="1355" y="2258"/>
                  </a:lnTo>
                  <a:lnTo>
                    <a:pt x="1356" y="2225"/>
                  </a:lnTo>
                  <a:lnTo>
                    <a:pt x="1358" y="2192"/>
                  </a:lnTo>
                  <a:lnTo>
                    <a:pt x="1359" y="2159"/>
                  </a:lnTo>
                  <a:lnTo>
                    <a:pt x="1361" y="2126"/>
                  </a:lnTo>
                  <a:lnTo>
                    <a:pt x="1364" y="2094"/>
                  </a:lnTo>
                  <a:lnTo>
                    <a:pt x="1367" y="2061"/>
                  </a:lnTo>
                  <a:lnTo>
                    <a:pt x="1370" y="2028"/>
                  </a:lnTo>
                  <a:lnTo>
                    <a:pt x="1374" y="1995"/>
                  </a:lnTo>
                  <a:lnTo>
                    <a:pt x="1378" y="1962"/>
                  </a:lnTo>
                  <a:lnTo>
                    <a:pt x="1383" y="1930"/>
                  </a:lnTo>
                  <a:lnTo>
                    <a:pt x="1388" y="1897"/>
                  </a:lnTo>
                  <a:lnTo>
                    <a:pt x="1393" y="1864"/>
                  </a:lnTo>
                  <a:lnTo>
                    <a:pt x="1399" y="1832"/>
                  </a:lnTo>
                  <a:lnTo>
                    <a:pt x="1405" y="1799"/>
                  </a:lnTo>
                  <a:lnTo>
                    <a:pt x="1411" y="1767"/>
                  </a:lnTo>
                  <a:lnTo>
                    <a:pt x="1418" y="1735"/>
                  </a:lnTo>
                  <a:lnTo>
                    <a:pt x="1425" y="1702"/>
                  </a:lnTo>
                  <a:lnTo>
                    <a:pt x="1433" y="1670"/>
                  </a:lnTo>
                  <a:lnTo>
                    <a:pt x="1441" y="1638"/>
                  </a:lnTo>
                  <a:lnTo>
                    <a:pt x="1450" y="1606"/>
                  </a:lnTo>
                  <a:lnTo>
                    <a:pt x="1459" y="1575"/>
                  </a:lnTo>
                  <a:lnTo>
                    <a:pt x="1468" y="1543"/>
                  </a:lnTo>
                  <a:lnTo>
                    <a:pt x="1477" y="1511"/>
                  </a:lnTo>
                  <a:lnTo>
                    <a:pt x="1487" y="1480"/>
                  </a:lnTo>
                  <a:lnTo>
                    <a:pt x="1498" y="1449"/>
                  </a:lnTo>
                  <a:lnTo>
                    <a:pt x="1509" y="1417"/>
                  </a:lnTo>
                  <a:lnTo>
                    <a:pt x="1520" y="1386"/>
                  </a:lnTo>
                  <a:lnTo>
                    <a:pt x="1531" y="1355"/>
                  </a:lnTo>
                  <a:lnTo>
                    <a:pt x="1543" y="1325"/>
                  </a:lnTo>
                  <a:lnTo>
                    <a:pt x="1555" y="1294"/>
                  </a:lnTo>
                  <a:lnTo>
                    <a:pt x="1568" y="1263"/>
                  </a:lnTo>
                  <a:lnTo>
                    <a:pt x="1581" y="1233"/>
                  </a:lnTo>
                  <a:lnTo>
                    <a:pt x="1595" y="1203"/>
                  </a:lnTo>
                  <a:lnTo>
                    <a:pt x="1608" y="1173"/>
                  </a:lnTo>
                  <a:lnTo>
                    <a:pt x="1622" y="1143"/>
                  </a:lnTo>
                  <a:lnTo>
                    <a:pt x="1637" y="1113"/>
                  </a:lnTo>
                  <a:lnTo>
                    <a:pt x="1652" y="1084"/>
                  </a:lnTo>
                  <a:lnTo>
                    <a:pt x="1667" y="1055"/>
                  </a:lnTo>
                  <a:lnTo>
                    <a:pt x="1683" y="1025"/>
                  </a:lnTo>
                  <a:lnTo>
                    <a:pt x="1698" y="996"/>
                  </a:lnTo>
                  <a:lnTo>
                    <a:pt x="1715" y="968"/>
                  </a:lnTo>
                  <a:lnTo>
                    <a:pt x="1731" y="939"/>
                  </a:lnTo>
                  <a:lnTo>
                    <a:pt x="1748" y="911"/>
                  </a:lnTo>
                  <a:lnTo>
                    <a:pt x="1766" y="883"/>
                  </a:lnTo>
                  <a:lnTo>
                    <a:pt x="1783" y="855"/>
                  </a:lnTo>
                  <a:lnTo>
                    <a:pt x="1801" y="827"/>
                  </a:lnTo>
                  <a:lnTo>
                    <a:pt x="1820" y="800"/>
                  </a:lnTo>
                  <a:lnTo>
                    <a:pt x="1838" y="773"/>
                  </a:lnTo>
                </a:path>
              </a:pathLst>
            </a:custGeom>
            <a:solidFill>
              <a:srgbClr val="FF3333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82" name="Freeform 383"/>
            <xdr:cNvSpPr>
              <a:spLocks/>
            </xdr:cNvSpPr>
          </xdr:nvSpPr>
          <xdr:spPr bwMode="auto">
            <a:xfrm>
              <a:off x="565940" y="1258057"/>
              <a:ext cx="1054698" cy="991636"/>
            </a:xfrm>
            <a:custGeom>
              <a:avLst/>
              <a:gdLst>
                <a:gd name="T0" fmla="*/ 2147483647 w 2343"/>
                <a:gd name="T1" fmla="*/ 2147483647 h 2198"/>
                <a:gd name="T2" fmla="*/ 2147483647 w 2343"/>
                <a:gd name="T3" fmla="*/ 2147483647 h 2198"/>
                <a:gd name="T4" fmla="*/ 2147483647 w 2343"/>
                <a:gd name="T5" fmla="*/ 2147483647 h 2198"/>
                <a:gd name="T6" fmla="*/ 2147483647 w 2343"/>
                <a:gd name="T7" fmla="*/ 2147483647 h 2198"/>
                <a:gd name="T8" fmla="*/ 2147483647 w 2343"/>
                <a:gd name="T9" fmla="*/ 2147483647 h 2198"/>
                <a:gd name="T10" fmla="*/ 2147483647 w 2343"/>
                <a:gd name="T11" fmla="*/ 2147483647 h 2198"/>
                <a:gd name="T12" fmla="*/ 2147483647 w 2343"/>
                <a:gd name="T13" fmla="*/ 2147483647 h 2198"/>
                <a:gd name="T14" fmla="*/ 2147483647 w 2343"/>
                <a:gd name="T15" fmla="*/ 2147483647 h 2198"/>
                <a:gd name="T16" fmla="*/ 2147483647 w 2343"/>
                <a:gd name="T17" fmla="*/ 2147483647 h 2198"/>
                <a:gd name="T18" fmla="*/ 2147483647 w 2343"/>
                <a:gd name="T19" fmla="*/ 2147483647 h 2198"/>
                <a:gd name="T20" fmla="*/ 2147483647 w 2343"/>
                <a:gd name="T21" fmla="*/ 2147483647 h 2198"/>
                <a:gd name="T22" fmla="*/ 2147483647 w 2343"/>
                <a:gd name="T23" fmla="*/ 2147483647 h 2198"/>
                <a:gd name="T24" fmla="*/ 2147483647 w 2343"/>
                <a:gd name="T25" fmla="*/ 2147483647 h 2198"/>
                <a:gd name="T26" fmla="*/ 2147483647 w 2343"/>
                <a:gd name="T27" fmla="*/ 2147483647 h 2198"/>
                <a:gd name="T28" fmla="*/ 2147483647 w 2343"/>
                <a:gd name="T29" fmla="*/ 2147483647 h 2198"/>
                <a:gd name="T30" fmla="*/ 2147483647 w 2343"/>
                <a:gd name="T31" fmla="*/ 2147483647 h 2198"/>
                <a:gd name="T32" fmla="*/ 2147483647 w 2343"/>
                <a:gd name="T33" fmla="*/ 2147483647 h 2198"/>
                <a:gd name="T34" fmla="*/ 2147483647 w 2343"/>
                <a:gd name="T35" fmla="*/ 2147483647 h 2198"/>
                <a:gd name="T36" fmla="*/ 2147483647 w 2343"/>
                <a:gd name="T37" fmla="*/ 2147483647 h 2198"/>
                <a:gd name="T38" fmla="*/ 2147483647 w 2343"/>
                <a:gd name="T39" fmla="*/ 2147483647 h 2198"/>
                <a:gd name="T40" fmla="*/ 2147483647 w 2343"/>
                <a:gd name="T41" fmla="*/ 2147483647 h 2198"/>
                <a:gd name="T42" fmla="*/ 2147483647 w 2343"/>
                <a:gd name="T43" fmla="*/ 2147483647 h 2198"/>
                <a:gd name="T44" fmla="*/ 2147483647 w 2343"/>
                <a:gd name="T45" fmla="*/ 2147483647 h 2198"/>
                <a:gd name="T46" fmla="*/ 2147483647 w 2343"/>
                <a:gd name="T47" fmla="*/ 2147483647 h 2198"/>
                <a:gd name="T48" fmla="*/ 2147483647 w 2343"/>
                <a:gd name="T49" fmla="*/ 2147483647 h 2198"/>
                <a:gd name="T50" fmla="*/ 2147483647 w 2343"/>
                <a:gd name="T51" fmla="*/ 2147483647 h 2198"/>
                <a:gd name="T52" fmla="*/ 2147483647 w 2343"/>
                <a:gd name="T53" fmla="*/ 2147483647 h 2198"/>
                <a:gd name="T54" fmla="*/ 2147483647 w 2343"/>
                <a:gd name="T55" fmla="*/ 2147483647 h 2198"/>
                <a:gd name="T56" fmla="*/ 2147483647 w 2343"/>
                <a:gd name="T57" fmla="*/ 2147483647 h 2198"/>
                <a:gd name="T58" fmla="*/ 2147483647 w 2343"/>
                <a:gd name="T59" fmla="*/ 2147483647 h 2198"/>
                <a:gd name="T60" fmla="*/ 2147483647 w 2343"/>
                <a:gd name="T61" fmla="*/ 2147483647 h 2198"/>
                <a:gd name="T62" fmla="*/ 2147483647 w 2343"/>
                <a:gd name="T63" fmla="*/ 2147483647 h 2198"/>
                <a:gd name="T64" fmla="*/ 2147483647 w 2343"/>
                <a:gd name="T65" fmla="*/ 2147483647 h 2198"/>
                <a:gd name="T66" fmla="*/ 2147483647 w 2343"/>
                <a:gd name="T67" fmla="*/ 2147483647 h 2198"/>
                <a:gd name="T68" fmla="*/ 2147483647 w 2343"/>
                <a:gd name="T69" fmla="*/ 2147483647 h 2198"/>
                <a:gd name="T70" fmla="*/ 2147483647 w 2343"/>
                <a:gd name="T71" fmla="*/ 2147483647 h 2198"/>
                <a:gd name="T72" fmla="*/ 2147483647 w 2343"/>
                <a:gd name="T73" fmla="*/ 2147483647 h 2198"/>
                <a:gd name="T74" fmla="*/ 2147483647 w 2343"/>
                <a:gd name="T75" fmla="*/ 2147483647 h 2198"/>
                <a:gd name="T76" fmla="*/ 2147483647 w 2343"/>
                <a:gd name="T77" fmla="*/ 2147483647 h 2198"/>
                <a:gd name="T78" fmla="*/ 2147483647 w 2343"/>
                <a:gd name="T79" fmla="*/ 2147483647 h 2198"/>
                <a:gd name="T80" fmla="*/ 2147483647 w 2343"/>
                <a:gd name="T81" fmla="*/ 2147483647 h 2198"/>
                <a:gd name="T82" fmla="*/ 2147483647 w 2343"/>
                <a:gd name="T83" fmla="*/ 2147483647 h 2198"/>
                <a:gd name="T84" fmla="*/ 2147483647 w 2343"/>
                <a:gd name="T85" fmla="*/ 2147483647 h 2198"/>
                <a:gd name="T86" fmla="*/ 2147483647 w 2343"/>
                <a:gd name="T87" fmla="*/ 2147483647 h 2198"/>
                <a:gd name="T88" fmla="*/ 2147483647 w 2343"/>
                <a:gd name="T89" fmla="*/ 2147483647 h 2198"/>
                <a:gd name="T90" fmla="*/ 2147483647 w 2343"/>
                <a:gd name="T91" fmla="*/ 2147483647 h 2198"/>
                <a:gd name="T92" fmla="*/ 2147483647 w 2343"/>
                <a:gd name="T93" fmla="*/ 2147483647 h 2198"/>
                <a:gd name="T94" fmla="*/ 2147483647 w 2343"/>
                <a:gd name="T95" fmla="*/ 2147483647 h 2198"/>
                <a:gd name="T96" fmla="*/ 2147483647 w 2343"/>
                <a:gd name="T97" fmla="*/ 2147483647 h 2198"/>
                <a:gd name="T98" fmla="*/ 2147483647 w 2343"/>
                <a:gd name="T99" fmla="*/ 2147483647 h 2198"/>
                <a:gd name="T100" fmla="*/ 2147483647 w 2343"/>
                <a:gd name="T101" fmla="*/ 2147483647 h 2198"/>
                <a:gd name="T102" fmla="*/ 2147483647 w 2343"/>
                <a:gd name="T103" fmla="*/ 2147483647 h 2198"/>
                <a:gd name="T104" fmla="*/ 2147483647 w 2343"/>
                <a:gd name="T105" fmla="*/ 2147483647 h 2198"/>
                <a:gd name="T106" fmla="*/ 2147483647 w 2343"/>
                <a:gd name="T107" fmla="*/ 2147483647 h 2198"/>
                <a:gd name="T108" fmla="*/ 2147483647 w 2343"/>
                <a:gd name="T109" fmla="*/ 2147483647 h 2198"/>
                <a:gd name="T110" fmla="*/ 2147483647 w 2343"/>
                <a:gd name="T111" fmla="*/ 2147483647 h 2198"/>
                <a:gd name="T112" fmla="*/ 2147483647 w 2343"/>
                <a:gd name="T113" fmla="*/ 2147483647 h 2198"/>
                <a:gd name="T114" fmla="*/ 2147483647 w 2343"/>
                <a:gd name="T115" fmla="*/ 2147483647 h 2198"/>
                <a:gd name="T116" fmla="*/ 2147483647 w 2343"/>
                <a:gd name="T117" fmla="*/ 2147483647 h 2198"/>
                <a:gd name="T118" fmla="*/ 2147483647 w 2343"/>
                <a:gd name="T119" fmla="*/ 2147483647 h 219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3"/>
                <a:gd name="T181" fmla="*/ 0 h 2198"/>
                <a:gd name="T182" fmla="*/ 2343 w 2343"/>
                <a:gd name="T183" fmla="*/ 2198 h 219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3" h="2198">
                  <a:moveTo>
                    <a:pt x="2343" y="1280"/>
                  </a:moveTo>
                  <a:lnTo>
                    <a:pt x="2305" y="1173"/>
                  </a:lnTo>
                  <a:lnTo>
                    <a:pt x="2268" y="1066"/>
                  </a:lnTo>
                  <a:lnTo>
                    <a:pt x="2231" y="960"/>
                  </a:lnTo>
                  <a:lnTo>
                    <a:pt x="2194" y="853"/>
                  </a:lnTo>
                  <a:lnTo>
                    <a:pt x="2156" y="747"/>
                  </a:lnTo>
                  <a:lnTo>
                    <a:pt x="2119" y="640"/>
                  </a:lnTo>
                  <a:lnTo>
                    <a:pt x="2082" y="533"/>
                  </a:lnTo>
                  <a:lnTo>
                    <a:pt x="2045" y="427"/>
                  </a:lnTo>
                  <a:lnTo>
                    <a:pt x="2007" y="320"/>
                  </a:lnTo>
                  <a:lnTo>
                    <a:pt x="1970" y="213"/>
                  </a:lnTo>
                  <a:lnTo>
                    <a:pt x="1933" y="107"/>
                  </a:lnTo>
                  <a:lnTo>
                    <a:pt x="1896" y="0"/>
                  </a:lnTo>
                  <a:lnTo>
                    <a:pt x="1849" y="17"/>
                  </a:lnTo>
                  <a:lnTo>
                    <a:pt x="1803" y="34"/>
                  </a:lnTo>
                  <a:lnTo>
                    <a:pt x="1757" y="52"/>
                  </a:lnTo>
                  <a:lnTo>
                    <a:pt x="1711" y="70"/>
                  </a:lnTo>
                  <a:lnTo>
                    <a:pt x="1665" y="89"/>
                  </a:lnTo>
                  <a:lnTo>
                    <a:pt x="1619" y="108"/>
                  </a:lnTo>
                  <a:lnTo>
                    <a:pt x="1574" y="128"/>
                  </a:lnTo>
                  <a:lnTo>
                    <a:pt x="1529" y="149"/>
                  </a:lnTo>
                  <a:lnTo>
                    <a:pt x="1484" y="170"/>
                  </a:lnTo>
                  <a:lnTo>
                    <a:pt x="1439" y="192"/>
                  </a:lnTo>
                  <a:lnTo>
                    <a:pt x="1395" y="214"/>
                  </a:lnTo>
                  <a:lnTo>
                    <a:pt x="1351" y="236"/>
                  </a:lnTo>
                  <a:lnTo>
                    <a:pt x="1307" y="260"/>
                  </a:lnTo>
                  <a:lnTo>
                    <a:pt x="1264" y="283"/>
                  </a:lnTo>
                  <a:lnTo>
                    <a:pt x="1221" y="308"/>
                  </a:lnTo>
                  <a:lnTo>
                    <a:pt x="1178" y="333"/>
                  </a:lnTo>
                  <a:lnTo>
                    <a:pt x="1135" y="358"/>
                  </a:lnTo>
                  <a:lnTo>
                    <a:pt x="1093" y="384"/>
                  </a:lnTo>
                  <a:lnTo>
                    <a:pt x="1051" y="410"/>
                  </a:lnTo>
                  <a:lnTo>
                    <a:pt x="1009" y="437"/>
                  </a:lnTo>
                  <a:lnTo>
                    <a:pt x="968" y="464"/>
                  </a:lnTo>
                  <a:lnTo>
                    <a:pt x="927" y="492"/>
                  </a:lnTo>
                  <a:lnTo>
                    <a:pt x="887" y="520"/>
                  </a:lnTo>
                  <a:lnTo>
                    <a:pt x="846" y="549"/>
                  </a:lnTo>
                  <a:lnTo>
                    <a:pt x="807" y="579"/>
                  </a:lnTo>
                  <a:lnTo>
                    <a:pt x="767" y="609"/>
                  </a:lnTo>
                  <a:lnTo>
                    <a:pt x="728" y="639"/>
                  </a:lnTo>
                  <a:lnTo>
                    <a:pt x="689" y="670"/>
                  </a:lnTo>
                  <a:lnTo>
                    <a:pt x="651" y="701"/>
                  </a:lnTo>
                  <a:lnTo>
                    <a:pt x="613" y="733"/>
                  </a:lnTo>
                  <a:lnTo>
                    <a:pt x="575" y="765"/>
                  </a:lnTo>
                  <a:lnTo>
                    <a:pt x="538" y="797"/>
                  </a:lnTo>
                  <a:lnTo>
                    <a:pt x="501" y="831"/>
                  </a:lnTo>
                  <a:lnTo>
                    <a:pt x="465" y="864"/>
                  </a:lnTo>
                  <a:lnTo>
                    <a:pt x="428" y="898"/>
                  </a:lnTo>
                  <a:lnTo>
                    <a:pt x="393" y="933"/>
                  </a:lnTo>
                  <a:lnTo>
                    <a:pt x="358" y="967"/>
                  </a:lnTo>
                  <a:lnTo>
                    <a:pt x="323" y="1003"/>
                  </a:lnTo>
                  <a:lnTo>
                    <a:pt x="289" y="1038"/>
                  </a:lnTo>
                  <a:lnTo>
                    <a:pt x="255" y="1075"/>
                  </a:lnTo>
                  <a:lnTo>
                    <a:pt x="221" y="1111"/>
                  </a:lnTo>
                  <a:lnTo>
                    <a:pt x="188" y="1148"/>
                  </a:lnTo>
                  <a:lnTo>
                    <a:pt x="156" y="1185"/>
                  </a:lnTo>
                  <a:lnTo>
                    <a:pt x="124" y="1223"/>
                  </a:lnTo>
                  <a:lnTo>
                    <a:pt x="92" y="1261"/>
                  </a:lnTo>
                  <a:lnTo>
                    <a:pt x="61" y="1300"/>
                  </a:lnTo>
                  <a:lnTo>
                    <a:pt x="30" y="1338"/>
                  </a:lnTo>
                  <a:lnTo>
                    <a:pt x="0" y="1378"/>
                  </a:lnTo>
                  <a:lnTo>
                    <a:pt x="90" y="1446"/>
                  </a:lnTo>
                  <a:lnTo>
                    <a:pt x="180" y="1514"/>
                  </a:lnTo>
                  <a:lnTo>
                    <a:pt x="270" y="1583"/>
                  </a:lnTo>
                  <a:lnTo>
                    <a:pt x="359" y="1651"/>
                  </a:lnTo>
                  <a:lnTo>
                    <a:pt x="449" y="1719"/>
                  </a:lnTo>
                  <a:lnTo>
                    <a:pt x="539" y="1788"/>
                  </a:lnTo>
                  <a:lnTo>
                    <a:pt x="629" y="1856"/>
                  </a:lnTo>
                  <a:lnTo>
                    <a:pt x="719" y="1924"/>
                  </a:lnTo>
                  <a:lnTo>
                    <a:pt x="809" y="1993"/>
                  </a:lnTo>
                  <a:lnTo>
                    <a:pt x="899" y="2061"/>
                  </a:lnTo>
                  <a:lnTo>
                    <a:pt x="989" y="2130"/>
                  </a:lnTo>
                  <a:lnTo>
                    <a:pt x="1079" y="2198"/>
                  </a:lnTo>
                  <a:lnTo>
                    <a:pt x="1099" y="2172"/>
                  </a:lnTo>
                  <a:lnTo>
                    <a:pt x="1119" y="2146"/>
                  </a:lnTo>
                  <a:lnTo>
                    <a:pt x="1140" y="2120"/>
                  </a:lnTo>
                  <a:lnTo>
                    <a:pt x="1161" y="2095"/>
                  </a:lnTo>
                  <a:lnTo>
                    <a:pt x="1182" y="2070"/>
                  </a:lnTo>
                  <a:lnTo>
                    <a:pt x="1204" y="2045"/>
                  </a:lnTo>
                  <a:lnTo>
                    <a:pt x="1226" y="2020"/>
                  </a:lnTo>
                  <a:lnTo>
                    <a:pt x="1248" y="1996"/>
                  </a:lnTo>
                  <a:lnTo>
                    <a:pt x="1271" y="1972"/>
                  </a:lnTo>
                  <a:lnTo>
                    <a:pt x="1294" y="1948"/>
                  </a:lnTo>
                  <a:lnTo>
                    <a:pt x="1317" y="1924"/>
                  </a:lnTo>
                  <a:lnTo>
                    <a:pt x="1341" y="1901"/>
                  </a:lnTo>
                  <a:lnTo>
                    <a:pt x="1364" y="1878"/>
                  </a:lnTo>
                  <a:lnTo>
                    <a:pt x="1388" y="1856"/>
                  </a:lnTo>
                  <a:lnTo>
                    <a:pt x="1413" y="1833"/>
                  </a:lnTo>
                  <a:lnTo>
                    <a:pt x="1437" y="1811"/>
                  </a:lnTo>
                  <a:lnTo>
                    <a:pt x="1462" y="1789"/>
                  </a:lnTo>
                  <a:lnTo>
                    <a:pt x="1487" y="1768"/>
                  </a:lnTo>
                  <a:lnTo>
                    <a:pt x="1513" y="1747"/>
                  </a:lnTo>
                  <a:lnTo>
                    <a:pt x="1538" y="1726"/>
                  </a:lnTo>
                  <a:lnTo>
                    <a:pt x="1564" y="1705"/>
                  </a:lnTo>
                  <a:lnTo>
                    <a:pt x="1590" y="1685"/>
                  </a:lnTo>
                  <a:lnTo>
                    <a:pt x="1616" y="1665"/>
                  </a:lnTo>
                  <a:lnTo>
                    <a:pt x="1643" y="1646"/>
                  </a:lnTo>
                  <a:lnTo>
                    <a:pt x="1670" y="1626"/>
                  </a:lnTo>
                  <a:lnTo>
                    <a:pt x="1697" y="1608"/>
                  </a:lnTo>
                  <a:lnTo>
                    <a:pt x="1724" y="1589"/>
                  </a:lnTo>
                  <a:lnTo>
                    <a:pt x="1752" y="1571"/>
                  </a:lnTo>
                  <a:lnTo>
                    <a:pt x="1779" y="1553"/>
                  </a:lnTo>
                  <a:lnTo>
                    <a:pt x="1807" y="1535"/>
                  </a:lnTo>
                  <a:lnTo>
                    <a:pt x="1836" y="1518"/>
                  </a:lnTo>
                  <a:lnTo>
                    <a:pt x="1864" y="1501"/>
                  </a:lnTo>
                  <a:lnTo>
                    <a:pt x="1892" y="1485"/>
                  </a:lnTo>
                  <a:lnTo>
                    <a:pt x="1921" y="1468"/>
                  </a:lnTo>
                  <a:lnTo>
                    <a:pt x="1950" y="1453"/>
                  </a:lnTo>
                  <a:lnTo>
                    <a:pt x="1979" y="1437"/>
                  </a:lnTo>
                  <a:lnTo>
                    <a:pt x="2009" y="1422"/>
                  </a:lnTo>
                  <a:lnTo>
                    <a:pt x="2038" y="1407"/>
                  </a:lnTo>
                  <a:lnTo>
                    <a:pt x="2068" y="1393"/>
                  </a:lnTo>
                  <a:lnTo>
                    <a:pt x="2098" y="1379"/>
                  </a:lnTo>
                  <a:lnTo>
                    <a:pt x="2128" y="1365"/>
                  </a:lnTo>
                  <a:lnTo>
                    <a:pt x="2158" y="1352"/>
                  </a:lnTo>
                  <a:lnTo>
                    <a:pt x="2189" y="1339"/>
                  </a:lnTo>
                  <a:lnTo>
                    <a:pt x="2219" y="1326"/>
                  </a:lnTo>
                  <a:lnTo>
                    <a:pt x="2250" y="1314"/>
                  </a:lnTo>
                  <a:lnTo>
                    <a:pt x="2281" y="1302"/>
                  </a:lnTo>
                  <a:lnTo>
                    <a:pt x="2311" y="1291"/>
                  </a:lnTo>
                  <a:lnTo>
                    <a:pt x="2343" y="1280"/>
                  </a:lnTo>
                </a:path>
              </a:pathLst>
            </a:custGeom>
            <a:solidFill>
              <a:srgbClr val="FFC229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</xdr:grpSp>
      <xdr:graphicFrame macro="">
        <xdr:nvGraphicFramePr>
          <xdr:cNvPr id="166" name="Chart 2"/>
          <xdr:cNvGraphicFramePr>
            <a:graphicFrameLocks/>
          </xdr:cNvGraphicFramePr>
        </xdr:nvGraphicFramePr>
        <xdr:xfrm>
          <a:off x="252639" y="3220575"/>
          <a:ext cx="4064454" cy="272009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sp macro="" textlink="'Dashboard Conf Page'!G53">
        <xdr:nvSpPr>
          <xdr:cNvPr id="167" name="TextBox 409"/>
          <xdr:cNvSpPr txBox="1"/>
        </xdr:nvSpPr>
        <xdr:spPr>
          <a:xfrm>
            <a:off x="498280" y="6022551"/>
            <a:ext cx="3586939" cy="4283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EF00393D-85B2-45D0-9BEF-B2F75A6F8B7B}" type="TxLink">
              <a:rPr lang="en-US" sz="1200" b="1" i="0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pPr algn="ctr"/>
              <a:t>x 1,000,000 Widgets / Day</a:t>
            </a:fld>
            <a:endParaRPr lang="en-US" sz="1200" b="1">
              <a:latin typeface="Arial" pitchFamily="34" charset="0"/>
              <a:cs typeface="Arial" pitchFamily="34" charset="0"/>
            </a:endParaRPr>
          </a:p>
        </xdr:txBody>
      </xdr:sp>
      <xdr:sp macro="" textlink="'Dashboard Conf Page'!G51">
        <xdr:nvSpPr>
          <xdr:cNvPr id="168" name="TextBox 410"/>
          <xdr:cNvSpPr txBox="1"/>
        </xdr:nvSpPr>
        <xdr:spPr>
          <a:xfrm>
            <a:off x="632193" y="2776568"/>
            <a:ext cx="3299983" cy="8471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FC73D463-E1BC-485C-AF83-0BA1DEA0F8F4}" type="TxLink">
              <a:rPr lang="en-US" sz="2400" b="1" i="0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pPr algn="ctr"/>
              <a:t>Daily Widget Demand</a:t>
            </a:fld>
            <a:endParaRPr lang="en-US" sz="2400" b="1">
              <a:latin typeface="Arial" pitchFamily="34" charset="0"/>
              <a:cs typeface="Arial" pitchFamily="34" charset="0"/>
            </a:endParaRPr>
          </a:p>
        </xdr:txBody>
      </xdr:sp>
      <xdr:sp macro="" textlink="'Dashboard Calculations '!E52">
        <xdr:nvSpPr>
          <xdr:cNvPr id="169" name="TextBox 411"/>
          <xdr:cNvSpPr txBox="1"/>
        </xdr:nvSpPr>
        <xdr:spPr>
          <a:xfrm>
            <a:off x="976539" y="5394296"/>
            <a:ext cx="54521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0E77032E-464C-4A5C-8D09-42A34222B661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E55">
        <xdr:nvSpPr>
          <xdr:cNvPr id="170" name="TextBox 412"/>
          <xdr:cNvSpPr txBox="1"/>
        </xdr:nvSpPr>
        <xdr:spPr>
          <a:xfrm>
            <a:off x="1177407" y="4851713"/>
            <a:ext cx="554780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155DD5AA-62DE-43C4-BFBA-923CD8412A6B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2,0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E56">
        <xdr:nvSpPr>
          <xdr:cNvPr id="171" name="TextBox 413"/>
          <xdr:cNvSpPr txBox="1"/>
        </xdr:nvSpPr>
        <xdr:spPr>
          <a:xfrm>
            <a:off x="1674796" y="4451914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69CC5415-E849-442E-BC0F-A02AC3BBE586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4,0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E57">
        <xdr:nvSpPr>
          <xdr:cNvPr id="172" name="TextBox 414"/>
          <xdr:cNvSpPr txBox="1"/>
        </xdr:nvSpPr>
        <xdr:spPr>
          <a:xfrm>
            <a:off x="2325227" y="4461433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F5043C81-8162-477D-8C8C-984FF203A3AA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6,0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E58">
        <xdr:nvSpPr>
          <xdr:cNvPr id="173" name="TextBox 415"/>
          <xdr:cNvSpPr txBox="1"/>
        </xdr:nvSpPr>
        <xdr:spPr>
          <a:xfrm>
            <a:off x="2813051" y="4861232"/>
            <a:ext cx="554780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736F0E50-A63E-417D-8DB9-7839D987A469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8,0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E53">
        <xdr:nvSpPr>
          <xdr:cNvPr id="174" name="TextBox 416"/>
          <xdr:cNvSpPr txBox="1"/>
        </xdr:nvSpPr>
        <xdr:spPr>
          <a:xfrm>
            <a:off x="2985224" y="5394296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55E67BF5-3B83-4ADF-99D6-BD4388E7CD04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10,0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grpSp>
        <xdr:nvGrpSpPr>
          <xdr:cNvPr id="175" name="Group 28"/>
          <xdr:cNvGrpSpPr>
            <a:grpSpLocks/>
          </xdr:cNvGrpSpPr>
        </xdr:nvGrpSpPr>
        <xdr:grpSpPr bwMode="auto">
          <a:xfrm>
            <a:off x="1751318" y="5023054"/>
            <a:ext cx="1052168" cy="999496"/>
            <a:chOff x="1988560" y="3128827"/>
            <a:chExt cx="1039902" cy="991213"/>
          </a:xfrm>
        </xdr:grpSpPr>
        <xdr:sp macro="" textlink="">
          <xdr:nvSpPr>
            <xdr:cNvPr id="176" name="Oval 418"/>
            <xdr:cNvSpPr/>
          </xdr:nvSpPr>
          <xdr:spPr>
            <a:xfrm>
              <a:off x="2026375" y="3128827"/>
              <a:ext cx="945366" cy="991213"/>
            </a:xfrm>
            <a:prstGeom prst="ellipse">
              <a:avLst/>
            </a:prstGeom>
            <a:solidFill>
              <a:schemeClr val="tx1">
                <a:lumMod val="85000"/>
                <a:lumOff val="15000"/>
              </a:schemeClr>
            </a:solidFill>
            <a:ln>
              <a:solidFill>
                <a:schemeClr val="tx1">
                  <a:lumMod val="95000"/>
                  <a:lumOff val="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sp macro="" textlink="'Dashboard Calculations '!E54">
          <xdr:nvSpPr>
            <xdr:cNvPr id="177" name="TextBox 419"/>
            <xdr:cNvSpPr txBox="1"/>
          </xdr:nvSpPr>
          <xdr:spPr>
            <a:xfrm>
              <a:off x="1988560" y="3423840"/>
              <a:ext cx="1039902" cy="4059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fld id="{35307239-9536-41DB-B402-5C9859395149}" type="TxLink">
                <a:rPr lang="en-US" sz="3000" b="1" i="0" u="none" strike="noStrike" cap="none" spc="50">
                  <a:ln w="12700" cmpd="sng">
                    <a:solidFill>
                      <a:schemeClr val="tx1"/>
                    </a:solidFill>
                    <a:prstDash val="solid"/>
                  </a:ln>
                  <a:solidFill>
                    <a:schemeClr val="bg1"/>
                  </a:solidFill>
                  <a:effectLst>
                    <a:glow rad="53100">
                      <a:schemeClr val="bg1">
                        <a:lumMod val="50000"/>
                        <a:alpha val="30000"/>
                      </a:schemeClr>
                    </a:glow>
                  </a:effectLst>
                  <a:latin typeface="Arialri"/>
                  <a:cs typeface="Arial" pitchFamily="34" charset="0"/>
                </a:rPr>
                <a:pPr algn="ctr"/>
                <a:t>9,0</a:t>
              </a:fld>
              <a:endParaRPr lang="en-US" sz="3000" b="1" cap="none" spc="50">
                <a:ln w="12700" cmpd="sng">
                  <a:solidFill>
                    <a:schemeClr val="tx1"/>
                  </a:solidFill>
                  <a:prstDash val="solid"/>
                </a:ln>
                <a:solidFill>
                  <a:schemeClr val="bg1"/>
                </a:solidFill>
                <a:effectLst>
                  <a:glow rad="53100">
                    <a:schemeClr val="bg1">
                      <a:lumMod val="50000"/>
                      <a:alpha val="30000"/>
                    </a:schemeClr>
                  </a:glow>
                </a:effectLst>
                <a:latin typeface="Arial" pitchFamily="34" charset="0"/>
                <a:cs typeface="Arial" pitchFamily="34" charset="0"/>
              </a:endParaRPr>
            </a:p>
          </xdr:txBody>
        </xdr:sp>
      </xdr:grpSp>
    </xdr:grpSp>
    <xdr:clientData/>
  </xdr:twoCellAnchor>
  <xdr:twoCellAnchor>
    <xdr:from>
      <xdr:col>14</xdr:col>
      <xdr:colOff>18881</xdr:colOff>
      <xdr:row>84</xdr:row>
      <xdr:rowOff>36201</xdr:rowOff>
    </xdr:from>
    <xdr:to>
      <xdr:col>20</xdr:col>
      <xdr:colOff>598196</xdr:colOff>
      <xdr:row>103</xdr:row>
      <xdr:rowOff>189497</xdr:rowOff>
    </xdr:to>
    <xdr:grpSp>
      <xdr:nvGrpSpPr>
        <xdr:cNvPr id="184" name="Group 235"/>
        <xdr:cNvGrpSpPr>
          <a:grpSpLocks/>
        </xdr:cNvGrpSpPr>
      </xdr:nvGrpSpPr>
      <xdr:grpSpPr bwMode="auto">
        <a:xfrm>
          <a:off x="8900944" y="16788295"/>
          <a:ext cx="4222627" cy="3772796"/>
          <a:chOff x="8973019" y="2690897"/>
          <a:chExt cx="4256500" cy="3769529"/>
        </a:xfrm>
      </xdr:grpSpPr>
      <xdr:sp macro="" textlink="">
        <xdr:nvSpPr>
          <xdr:cNvPr id="185" name="Rounded Rectangle 427"/>
          <xdr:cNvSpPr/>
        </xdr:nvSpPr>
        <xdr:spPr>
          <a:xfrm>
            <a:off x="8973019" y="2690897"/>
            <a:ext cx="4256500" cy="3769529"/>
          </a:xfrm>
          <a:prstGeom prst="roundRect">
            <a:avLst>
              <a:gd name="adj" fmla="val 10723"/>
            </a:avLst>
          </a:prstGeom>
          <a:gradFill flip="none" rotWithShape="1">
            <a:gsLst>
              <a:gs pos="0">
                <a:srgbClr val="FFFFFF"/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5400000" scaled="0"/>
            <a:tileRect/>
          </a:gra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sp macro="" textlink="">
        <xdr:nvSpPr>
          <xdr:cNvPr id="186" name="Freeform 23"/>
          <xdr:cNvSpPr>
            <a:spLocks/>
          </xdr:cNvSpPr>
        </xdr:nvSpPr>
        <xdr:spPr bwMode="auto">
          <a:xfrm>
            <a:off x="9422582" y="2795606"/>
            <a:ext cx="1166951" cy="3617225"/>
          </a:xfrm>
          <a:custGeom>
            <a:avLst/>
            <a:gdLst/>
            <a:ahLst/>
            <a:cxnLst>
              <a:cxn ang="0">
                <a:pos x="470" y="4101"/>
              </a:cxn>
              <a:cxn ang="0">
                <a:pos x="354" y="4181"/>
              </a:cxn>
              <a:cxn ang="0">
                <a:pos x="225" y="4306"/>
              </a:cxn>
              <a:cxn ang="0">
                <a:pos x="154" y="4402"/>
              </a:cxn>
              <a:cxn ang="0">
                <a:pos x="97" y="4505"/>
              </a:cxn>
              <a:cxn ang="0">
                <a:pos x="51" y="4615"/>
              </a:cxn>
              <a:cxn ang="0">
                <a:pos x="19" y="4731"/>
              </a:cxn>
              <a:cxn ang="0">
                <a:pos x="3" y="4849"/>
              </a:cxn>
              <a:cxn ang="0">
                <a:pos x="1" y="4971"/>
              </a:cxn>
              <a:cxn ang="0">
                <a:pos x="17" y="5094"/>
              </a:cxn>
              <a:cxn ang="0">
                <a:pos x="47" y="5215"/>
              </a:cxn>
              <a:cxn ang="0">
                <a:pos x="92" y="5329"/>
              </a:cxn>
              <a:cxn ang="0">
                <a:pos x="150" y="5435"/>
              </a:cxn>
              <a:cxn ang="0">
                <a:pos x="259" y="5576"/>
              </a:cxn>
              <a:cxn ang="0">
                <a:pos x="393" y="5693"/>
              </a:cxn>
              <a:cxn ang="0">
                <a:pos x="493" y="5756"/>
              </a:cxn>
              <a:cxn ang="0">
                <a:pos x="601" y="5806"/>
              </a:cxn>
              <a:cxn ang="0">
                <a:pos x="716" y="5842"/>
              </a:cxn>
              <a:cxn ang="0">
                <a:pos x="835" y="5862"/>
              </a:cxn>
              <a:cxn ang="0">
                <a:pos x="959" y="5867"/>
              </a:cxn>
              <a:cxn ang="0">
                <a:pos x="1081" y="5857"/>
              </a:cxn>
              <a:cxn ang="0">
                <a:pos x="1199" y="5831"/>
              </a:cxn>
              <a:cxn ang="0">
                <a:pos x="1311" y="5790"/>
              </a:cxn>
              <a:cxn ang="0">
                <a:pos x="1416" y="5735"/>
              </a:cxn>
              <a:cxn ang="0">
                <a:pos x="1513" y="5668"/>
              </a:cxn>
              <a:cxn ang="0">
                <a:pos x="1667" y="5515"/>
              </a:cxn>
              <a:cxn ang="0">
                <a:pos x="1745" y="5401"/>
              </a:cxn>
              <a:cxn ang="0">
                <a:pos x="1800" y="5292"/>
              </a:cxn>
              <a:cxn ang="0">
                <a:pos x="1839" y="5176"/>
              </a:cxn>
              <a:cxn ang="0">
                <a:pos x="1865" y="5053"/>
              </a:cxn>
              <a:cxn ang="0">
                <a:pos x="1874" y="4930"/>
              </a:cxn>
              <a:cxn ang="0">
                <a:pos x="1867" y="4809"/>
              </a:cxn>
              <a:cxn ang="0">
                <a:pos x="1846" y="4691"/>
              </a:cxn>
              <a:cxn ang="0">
                <a:pos x="1810" y="4578"/>
              </a:cxn>
              <a:cxn ang="0">
                <a:pos x="1761" y="4470"/>
              </a:cxn>
              <a:cxn ang="0">
                <a:pos x="1698" y="4369"/>
              </a:cxn>
              <a:cxn ang="0">
                <a:pos x="1623" y="4276"/>
              </a:cxn>
              <a:cxn ang="0">
                <a:pos x="1472" y="4145"/>
              </a:cxn>
              <a:cxn ang="0">
                <a:pos x="1368" y="4081"/>
              </a:cxn>
              <a:cxn ang="0">
                <a:pos x="1312" y="2452"/>
              </a:cxn>
              <a:cxn ang="0">
                <a:pos x="1312" y="784"/>
              </a:cxn>
              <a:cxn ang="0">
                <a:pos x="1312" y="569"/>
              </a:cxn>
              <a:cxn ang="0">
                <a:pos x="1312" y="521"/>
              </a:cxn>
              <a:cxn ang="0">
                <a:pos x="1312" y="408"/>
              </a:cxn>
              <a:cxn ang="0">
                <a:pos x="1309" y="344"/>
              </a:cxn>
              <a:cxn ang="0">
                <a:pos x="1304" y="298"/>
              </a:cxn>
              <a:cxn ang="0">
                <a:pos x="1270" y="204"/>
              </a:cxn>
              <a:cxn ang="0">
                <a:pos x="1214" y="123"/>
              </a:cxn>
              <a:cxn ang="0">
                <a:pos x="1140" y="60"/>
              </a:cxn>
              <a:cxn ang="0">
                <a:pos x="1053" y="18"/>
              </a:cxn>
              <a:cxn ang="0">
                <a:pos x="955" y="0"/>
              </a:cxn>
              <a:cxn ang="0">
                <a:pos x="854" y="9"/>
              </a:cxn>
              <a:cxn ang="0">
                <a:pos x="763" y="43"/>
              </a:cxn>
              <a:cxn ang="0">
                <a:pos x="683" y="100"/>
              </a:cxn>
              <a:cxn ang="0">
                <a:pos x="620" y="176"/>
              </a:cxn>
              <a:cxn ang="0">
                <a:pos x="580" y="265"/>
              </a:cxn>
              <a:cxn ang="0">
                <a:pos x="566" y="331"/>
              </a:cxn>
              <a:cxn ang="0">
                <a:pos x="563" y="378"/>
              </a:cxn>
              <a:cxn ang="0">
                <a:pos x="562" y="493"/>
              </a:cxn>
              <a:cxn ang="0">
                <a:pos x="562" y="556"/>
              </a:cxn>
              <a:cxn ang="0">
                <a:pos x="563" y="651"/>
              </a:cxn>
              <a:cxn ang="0">
                <a:pos x="563" y="1652"/>
              </a:cxn>
            </a:cxnLst>
            <a:rect l="0" t="0" r="r" b="b"/>
            <a:pathLst>
              <a:path w="1874" h="5869">
                <a:moveTo>
                  <a:pt x="563" y="4054"/>
                </a:moveTo>
                <a:lnTo>
                  <a:pt x="544" y="4063"/>
                </a:lnTo>
                <a:lnTo>
                  <a:pt x="525" y="4072"/>
                </a:lnTo>
                <a:lnTo>
                  <a:pt x="506" y="4081"/>
                </a:lnTo>
                <a:lnTo>
                  <a:pt x="488" y="4091"/>
                </a:lnTo>
                <a:lnTo>
                  <a:pt x="470" y="4101"/>
                </a:lnTo>
                <a:lnTo>
                  <a:pt x="453" y="4112"/>
                </a:lnTo>
                <a:lnTo>
                  <a:pt x="436" y="4122"/>
                </a:lnTo>
                <a:lnTo>
                  <a:pt x="418" y="4134"/>
                </a:lnTo>
                <a:lnTo>
                  <a:pt x="402" y="4145"/>
                </a:lnTo>
                <a:lnTo>
                  <a:pt x="385" y="4157"/>
                </a:lnTo>
                <a:lnTo>
                  <a:pt x="354" y="4181"/>
                </a:lnTo>
                <a:lnTo>
                  <a:pt x="323" y="4207"/>
                </a:lnTo>
                <a:lnTo>
                  <a:pt x="294" y="4234"/>
                </a:lnTo>
                <a:lnTo>
                  <a:pt x="266" y="4262"/>
                </a:lnTo>
                <a:lnTo>
                  <a:pt x="252" y="4276"/>
                </a:lnTo>
                <a:lnTo>
                  <a:pt x="238" y="4292"/>
                </a:lnTo>
                <a:lnTo>
                  <a:pt x="225" y="4306"/>
                </a:lnTo>
                <a:lnTo>
                  <a:pt x="212" y="4321"/>
                </a:lnTo>
                <a:lnTo>
                  <a:pt x="201" y="4336"/>
                </a:lnTo>
                <a:lnTo>
                  <a:pt x="188" y="4353"/>
                </a:lnTo>
                <a:lnTo>
                  <a:pt x="177" y="4369"/>
                </a:lnTo>
                <a:lnTo>
                  <a:pt x="165" y="4385"/>
                </a:lnTo>
                <a:lnTo>
                  <a:pt x="154" y="4402"/>
                </a:lnTo>
                <a:lnTo>
                  <a:pt x="144" y="4419"/>
                </a:lnTo>
                <a:lnTo>
                  <a:pt x="134" y="4435"/>
                </a:lnTo>
                <a:lnTo>
                  <a:pt x="123" y="4452"/>
                </a:lnTo>
                <a:lnTo>
                  <a:pt x="115" y="4470"/>
                </a:lnTo>
                <a:lnTo>
                  <a:pt x="104" y="4487"/>
                </a:lnTo>
                <a:lnTo>
                  <a:pt x="97" y="4505"/>
                </a:lnTo>
                <a:lnTo>
                  <a:pt x="88" y="4523"/>
                </a:lnTo>
                <a:lnTo>
                  <a:pt x="80" y="4541"/>
                </a:lnTo>
                <a:lnTo>
                  <a:pt x="71" y="4559"/>
                </a:lnTo>
                <a:lnTo>
                  <a:pt x="65" y="4578"/>
                </a:lnTo>
                <a:lnTo>
                  <a:pt x="57" y="4596"/>
                </a:lnTo>
                <a:lnTo>
                  <a:pt x="51" y="4615"/>
                </a:lnTo>
                <a:lnTo>
                  <a:pt x="45" y="4634"/>
                </a:lnTo>
                <a:lnTo>
                  <a:pt x="40" y="4652"/>
                </a:lnTo>
                <a:lnTo>
                  <a:pt x="33" y="4672"/>
                </a:lnTo>
                <a:lnTo>
                  <a:pt x="28" y="4691"/>
                </a:lnTo>
                <a:lnTo>
                  <a:pt x="24" y="4710"/>
                </a:lnTo>
                <a:lnTo>
                  <a:pt x="19" y="4731"/>
                </a:lnTo>
                <a:lnTo>
                  <a:pt x="15" y="4750"/>
                </a:lnTo>
                <a:lnTo>
                  <a:pt x="13" y="4769"/>
                </a:lnTo>
                <a:lnTo>
                  <a:pt x="9" y="4790"/>
                </a:lnTo>
                <a:lnTo>
                  <a:pt x="7" y="4809"/>
                </a:lnTo>
                <a:lnTo>
                  <a:pt x="5" y="4830"/>
                </a:lnTo>
                <a:lnTo>
                  <a:pt x="3" y="4849"/>
                </a:lnTo>
                <a:lnTo>
                  <a:pt x="1" y="4869"/>
                </a:lnTo>
                <a:lnTo>
                  <a:pt x="1" y="4890"/>
                </a:lnTo>
                <a:lnTo>
                  <a:pt x="0" y="4911"/>
                </a:lnTo>
                <a:lnTo>
                  <a:pt x="0" y="4930"/>
                </a:lnTo>
                <a:lnTo>
                  <a:pt x="1" y="4950"/>
                </a:lnTo>
                <a:lnTo>
                  <a:pt x="1" y="4971"/>
                </a:lnTo>
                <a:lnTo>
                  <a:pt x="3" y="4991"/>
                </a:lnTo>
                <a:lnTo>
                  <a:pt x="5" y="5012"/>
                </a:lnTo>
                <a:lnTo>
                  <a:pt x="7" y="5033"/>
                </a:lnTo>
                <a:lnTo>
                  <a:pt x="9" y="5053"/>
                </a:lnTo>
                <a:lnTo>
                  <a:pt x="13" y="5074"/>
                </a:lnTo>
                <a:lnTo>
                  <a:pt x="17" y="5094"/>
                </a:lnTo>
                <a:lnTo>
                  <a:pt x="21" y="5115"/>
                </a:lnTo>
                <a:lnTo>
                  <a:pt x="24" y="5135"/>
                </a:lnTo>
                <a:lnTo>
                  <a:pt x="29" y="5156"/>
                </a:lnTo>
                <a:lnTo>
                  <a:pt x="35" y="5176"/>
                </a:lnTo>
                <a:lnTo>
                  <a:pt x="41" y="5196"/>
                </a:lnTo>
                <a:lnTo>
                  <a:pt x="47" y="5215"/>
                </a:lnTo>
                <a:lnTo>
                  <a:pt x="54" y="5235"/>
                </a:lnTo>
                <a:lnTo>
                  <a:pt x="60" y="5255"/>
                </a:lnTo>
                <a:lnTo>
                  <a:pt x="68" y="5274"/>
                </a:lnTo>
                <a:lnTo>
                  <a:pt x="75" y="5292"/>
                </a:lnTo>
                <a:lnTo>
                  <a:pt x="83" y="5311"/>
                </a:lnTo>
                <a:lnTo>
                  <a:pt x="92" y="5329"/>
                </a:lnTo>
                <a:lnTo>
                  <a:pt x="101" y="5347"/>
                </a:lnTo>
                <a:lnTo>
                  <a:pt x="109" y="5365"/>
                </a:lnTo>
                <a:lnTo>
                  <a:pt x="120" y="5383"/>
                </a:lnTo>
                <a:lnTo>
                  <a:pt x="130" y="5401"/>
                </a:lnTo>
                <a:lnTo>
                  <a:pt x="140" y="5418"/>
                </a:lnTo>
                <a:lnTo>
                  <a:pt x="150" y="5435"/>
                </a:lnTo>
                <a:lnTo>
                  <a:pt x="162" y="5451"/>
                </a:lnTo>
                <a:lnTo>
                  <a:pt x="172" y="5468"/>
                </a:lnTo>
                <a:lnTo>
                  <a:pt x="183" y="5485"/>
                </a:lnTo>
                <a:lnTo>
                  <a:pt x="207" y="5515"/>
                </a:lnTo>
                <a:lnTo>
                  <a:pt x="233" y="5546"/>
                </a:lnTo>
                <a:lnTo>
                  <a:pt x="259" y="5576"/>
                </a:lnTo>
                <a:lnTo>
                  <a:pt x="287" y="5604"/>
                </a:lnTo>
                <a:lnTo>
                  <a:pt x="317" y="5631"/>
                </a:lnTo>
                <a:lnTo>
                  <a:pt x="346" y="5657"/>
                </a:lnTo>
                <a:lnTo>
                  <a:pt x="362" y="5668"/>
                </a:lnTo>
                <a:lnTo>
                  <a:pt x="378" y="5681"/>
                </a:lnTo>
                <a:lnTo>
                  <a:pt x="393" y="5693"/>
                </a:lnTo>
                <a:lnTo>
                  <a:pt x="409" y="5703"/>
                </a:lnTo>
                <a:lnTo>
                  <a:pt x="426" y="5714"/>
                </a:lnTo>
                <a:lnTo>
                  <a:pt x="443" y="5725"/>
                </a:lnTo>
                <a:lnTo>
                  <a:pt x="459" y="5735"/>
                </a:lnTo>
                <a:lnTo>
                  <a:pt x="476" y="5745"/>
                </a:lnTo>
                <a:lnTo>
                  <a:pt x="493" y="5756"/>
                </a:lnTo>
                <a:lnTo>
                  <a:pt x="511" y="5765"/>
                </a:lnTo>
                <a:lnTo>
                  <a:pt x="529" y="5774"/>
                </a:lnTo>
                <a:lnTo>
                  <a:pt x="547" y="5781"/>
                </a:lnTo>
                <a:lnTo>
                  <a:pt x="565" y="5790"/>
                </a:lnTo>
                <a:lnTo>
                  <a:pt x="582" y="5798"/>
                </a:lnTo>
                <a:lnTo>
                  <a:pt x="601" y="5806"/>
                </a:lnTo>
                <a:lnTo>
                  <a:pt x="619" y="5812"/>
                </a:lnTo>
                <a:lnTo>
                  <a:pt x="638" y="5818"/>
                </a:lnTo>
                <a:lnTo>
                  <a:pt x="657" y="5825"/>
                </a:lnTo>
                <a:lnTo>
                  <a:pt x="676" y="5831"/>
                </a:lnTo>
                <a:lnTo>
                  <a:pt x="695" y="5836"/>
                </a:lnTo>
                <a:lnTo>
                  <a:pt x="716" y="5842"/>
                </a:lnTo>
                <a:lnTo>
                  <a:pt x="735" y="5845"/>
                </a:lnTo>
                <a:lnTo>
                  <a:pt x="754" y="5851"/>
                </a:lnTo>
                <a:lnTo>
                  <a:pt x="774" y="5853"/>
                </a:lnTo>
                <a:lnTo>
                  <a:pt x="795" y="5857"/>
                </a:lnTo>
                <a:lnTo>
                  <a:pt x="815" y="5860"/>
                </a:lnTo>
                <a:lnTo>
                  <a:pt x="835" y="5862"/>
                </a:lnTo>
                <a:lnTo>
                  <a:pt x="856" y="5865"/>
                </a:lnTo>
                <a:lnTo>
                  <a:pt x="876" y="5866"/>
                </a:lnTo>
                <a:lnTo>
                  <a:pt x="896" y="5867"/>
                </a:lnTo>
                <a:lnTo>
                  <a:pt x="917" y="5867"/>
                </a:lnTo>
                <a:lnTo>
                  <a:pt x="937" y="5869"/>
                </a:lnTo>
                <a:lnTo>
                  <a:pt x="959" y="5867"/>
                </a:lnTo>
                <a:lnTo>
                  <a:pt x="979" y="5867"/>
                </a:lnTo>
                <a:lnTo>
                  <a:pt x="999" y="5866"/>
                </a:lnTo>
                <a:lnTo>
                  <a:pt x="1020" y="5865"/>
                </a:lnTo>
                <a:lnTo>
                  <a:pt x="1040" y="5862"/>
                </a:lnTo>
                <a:lnTo>
                  <a:pt x="1060" y="5860"/>
                </a:lnTo>
                <a:lnTo>
                  <a:pt x="1081" y="5857"/>
                </a:lnTo>
                <a:lnTo>
                  <a:pt x="1101" y="5853"/>
                </a:lnTo>
                <a:lnTo>
                  <a:pt x="1120" y="5851"/>
                </a:lnTo>
                <a:lnTo>
                  <a:pt x="1140" y="5845"/>
                </a:lnTo>
                <a:lnTo>
                  <a:pt x="1159" y="5842"/>
                </a:lnTo>
                <a:lnTo>
                  <a:pt x="1179" y="5836"/>
                </a:lnTo>
                <a:lnTo>
                  <a:pt x="1199" y="5831"/>
                </a:lnTo>
                <a:lnTo>
                  <a:pt x="1218" y="5825"/>
                </a:lnTo>
                <a:lnTo>
                  <a:pt x="1237" y="5818"/>
                </a:lnTo>
                <a:lnTo>
                  <a:pt x="1255" y="5812"/>
                </a:lnTo>
                <a:lnTo>
                  <a:pt x="1274" y="5806"/>
                </a:lnTo>
                <a:lnTo>
                  <a:pt x="1292" y="5798"/>
                </a:lnTo>
                <a:lnTo>
                  <a:pt x="1311" y="5790"/>
                </a:lnTo>
                <a:lnTo>
                  <a:pt x="1328" y="5781"/>
                </a:lnTo>
                <a:lnTo>
                  <a:pt x="1346" y="5774"/>
                </a:lnTo>
                <a:lnTo>
                  <a:pt x="1364" y="5765"/>
                </a:lnTo>
                <a:lnTo>
                  <a:pt x="1382" y="5756"/>
                </a:lnTo>
                <a:lnTo>
                  <a:pt x="1398" y="5745"/>
                </a:lnTo>
                <a:lnTo>
                  <a:pt x="1416" y="5735"/>
                </a:lnTo>
                <a:lnTo>
                  <a:pt x="1433" y="5725"/>
                </a:lnTo>
                <a:lnTo>
                  <a:pt x="1449" y="5714"/>
                </a:lnTo>
                <a:lnTo>
                  <a:pt x="1466" y="5703"/>
                </a:lnTo>
                <a:lnTo>
                  <a:pt x="1481" y="5693"/>
                </a:lnTo>
                <a:lnTo>
                  <a:pt x="1498" y="5681"/>
                </a:lnTo>
                <a:lnTo>
                  <a:pt x="1513" y="5668"/>
                </a:lnTo>
                <a:lnTo>
                  <a:pt x="1528" y="5657"/>
                </a:lnTo>
                <a:lnTo>
                  <a:pt x="1559" y="5631"/>
                </a:lnTo>
                <a:lnTo>
                  <a:pt x="1588" y="5604"/>
                </a:lnTo>
                <a:lnTo>
                  <a:pt x="1614" y="5576"/>
                </a:lnTo>
                <a:lnTo>
                  <a:pt x="1641" y="5546"/>
                </a:lnTo>
                <a:lnTo>
                  <a:pt x="1667" y="5515"/>
                </a:lnTo>
                <a:lnTo>
                  <a:pt x="1691" y="5485"/>
                </a:lnTo>
                <a:lnTo>
                  <a:pt x="1702" y="5468"/>
                </a:lnTo>
                <a:lnTo>
                  <a:pt x="1714" y="5451"/>
                </a:lnTo>
                <a:lnTo>
                  <a:pt x="1725" y="5435"/>
                </a:lnTo>
                <a:lnTo>
                  <a:pt x="1735" y="5418"/>
                </a:lnTo>
                <a:lnTo>
                  <a:pt x="1745" y="5401"/>
                </a:lnTo>
                <a:lnTo>
                  <a:pt x="1756" y="5383"/>
                </a:lnTo>
                <a:lnTo>
                  <a:pt x="1764" y="5365"/>
                </a:lnTo>
                <a:lnTo>
                  <a:pt x="1775" y="5347"/>
                </a:lnTo>
                <a:lnTo>
                  <a:pt x="1784" y="5329"/>
                </a:lnTo>
                <a:lnTo>
                  <a:pt x="1791" y="5311"/>
                </a:lnTo>
                <a:lnTo>
                  <a:pt x="1800" y="5292"/>
                </a:lnTo>
                <a:lnTo>
                  <a:pt x="1808" y="5274"/>
                </a:lnTo>
                <a:lnTo>
                  <a:pt x="1814" y="5255"/>
                </a:lnTo>
                <a:lnTo>
                  <a:pt x="1822" y="5235"/>
                </a:lnTo>
                <a:lnTo>
                  <a:pt x="1828" y="5215"/>
                </a:lnTo>
                <a:lnTo>
                  <a:pt x="1834" y="5196"/>
                </a:lnTo>
                <a:lnTo>
                  <a:pt x="1839" y="5176"/>
                </a:lnTo>
                <a:lnTo>
                  <a:pt x="1846" y="5156"/>
                </a:lnTo>
                <a:lnTo>
                  <a:pt x="1850" y="5135"/>
                </a:lnTo>
                <a:lnTo>
                  <a:pt x="1855" y="5115"/>
                </a:lnTo>
                <a:lnTo>
                  <a:pt x="1859" y="5094"/>
                </a:lnTo>
                <a:lnTo>
                  <a:pt x="1862" y="5074"/>
                </a:lnTo>
                <a:lnTo>
                  <a:pt x="1865" y="5053"/>
                </a:lnTo>
                <a:lnTo>
                  <a:pt x="1867" y="5033"/>
                </a:lnTo>
                <a:lnTo>
                  <a:pt x="1870" y="5012"/>
                </a:lnTo>
                <a:lnTo>
                  <a:pt x="1871" y="4991"/>
                </a:lnTo>
                <a:lnTo>
                  <a:pt x="1873" y="4971"/>
                </a:lnTo>
                <a:lnTo>
                  <a:pt x="1874" y="4950"/>
                </a:lnTo>
                <a:lnTo>
                  <a:pt x="1874" y="4930"/>
                </a:lnTo>
                <a:lnTo>
                  <a:pt x="1874" y="4911"/>
                </a:lnTo>
                <a:lnTo>
                  <a:pt x="1874" y="4890"/>
                </a:lnTo>
                <a:lnTo>
                  <a:pt x="1873" y="4869"/>
                </a:lnTo>
                <a:lnTo>
                  <a:pt x="1871" y="4849"/>
                </a:lnTo>
                <a:lnTo>
                  <a:pt x="1870" y="4830"/>
                </a:lnTo>
                <a:lnTo>
                  <a:pt x="1867" y="4809"/>
                </a:lnTo>
                <a:lnTo>
                  <a:pt x="1865" y="4790"/>
                </a:lnTo>
                <a:lnTo>
                  <a:pt x="1862" y="4769"/>
                </a:lnTo>
                <a:lnTo>
                  <a:pt x="1859" y="4750"/>
                </a:lnTo>
                <a:lnTo>
                  <a:pt x="1855" y="4731"/>
                </a:lnTo>
                <a:lnTo>
                  <a:pt x="1851" y="4710"/>
                </a:lnTo>
                <a:lnTo>
                  <a:pt x="1846" y="4691"/>
                </a:lnTo>
                <a:lnTo>
                  <a:pt x="1841" y="4672"/>
                </a:lnTo>
                <a:lnTo>
                  <a:pt x="1836" y="4652"/>
                </a:lnTo>
                <a:lnTo>
                  <a:pt x="1831" y="4634"/>
                </a:lnTo>
                <a:lnTo>
                  <a:pt x="1824" y="4615"/>
                </a:lnTo>
                <a:lnTo>
                  <a:pt x="1818" y="4596"/>
                </a:lnTo>
                <a:lnTo>
                  <a:pt x="1810" y="4578"/>
                </a:lnTo>
                <a:lnTo>
                  <a:pt x="1803" y="4559"/>
                </a:lnTo>
                <a:lnTo>
                  <a:pt x="1795" y="4541"/>
                </a:lnTo>
                <a:lnTo>
                  <a:pt x="1787" y="4523"/>
                </a:lnTo>
                <a:lnTo>
                  <a:pt x="1778" y="4505"/>
                </a:lnTo>
                <a:lnTo>
                  <a:pt x="1770" y="4487"/>
                </a:lnTo>
                <a:lnTo>
                  <a:pt x="1761" y="4470"/>
                </a:lnTo>
                <a:lnTo>
                  <a:pt x="1751" y="4452"/>
                </a:lnTo>
                <a:lnTo>
                  <a:pt x="1742" y="4435"/>
                </a:lnTo>
                <a:lnTo>
                  <a:pt x="1731" y="4419"/>
                </a:lnTo>
                <a:lnTo>
                  <a:pt x="1720" y="4402"/>
                </a:lnTo>
                <a:lnTo>
                  <a:pt x="1710" y="4385"/>
                </a:lnTo>
                <a:lnTo>
                  <a:pt x="1698" y="4369"/>
                </a:lnTo>
                <a:lnTo>
                  <a:pt x="1687" y="4353"/>
                </a:lnTo>
                <a:lnTo>
                  <a:pt x="1674" y="4336"/>
                </a:lnTo>
                <a:lnTo>
                  <a:pt x="1662" y="4321"/>
                </a:lnTo>
                <a:lnTo>
                  <a:pt x="1649" y="4306"/>
                </a:lnTo>
                <a:lnTo>
                  <a:pt x="1636" y="4292"/>
                </a:lnTo>
                <a:lnTo>
                  <a:pt x="1623" y="4276"/>
                </a:lnTo>
                <a:lnTo>
                  <a:pt x="1609" y="4262"/>
                </a:lnTo>
                <a:lnTo>
                  <a:pt x="1581" y="4234"/>
                </a:lnTo>
                <a:lnTo>
                  <a:pt x="1552" y="4207"/>
                </a:lnTo>
                <a:lnTo>
                  <a:pt x="1520" y="4181"/>
                </a:lnTo>
                <a:lnTo>
                  <a:pt x="1489" y="4157"/>
                </a:lnTo>
                <a:lnTo>
                  <a:pt x="1472" y="4145"/>
                </a:lnTo>
                <a:lnTo>
                  <a:pt x="1456" y="4134"/>
                </a:lnTo>
                <a:lnTo>
                  <a:pt x="1439" y="4122"/>
                </a:lnTo>
                <a:lnTo>
                  <a:pt x="1421" y="4112"/>
                </a:lnTo>
                <a:lnTo>
                  <a:pt x="1405" y="4101"/>
                </a:lnTo>
                <a:lnTo>
                  <a:pt x="1386" y="4091"/>
                </a:lnTo>
                <a:lnTo>
                  <a:pt x="1368" y="4081"/>
                </a:lnTo>
                <a:lnTo>
                  <a:pt x="1350" y="4072"/>
                </a:lnTo>
                <a:lnTo>
                  <a:pt x="1331" y="4063"/>
                </a:lnTo>
                <a:lnTo>
                  <a:pt x="1312" y="4054"/>
                </a:lnTo>
                <a:lnTo>
                  <a:pt x="1312" y="3520"/>
                </a:lnTo>
                <a:lnTo>
                  <a:pt x="1312" y="2987"/>
                </a:lnTo>
                <a:lnTo>
                  <a:pt x="1312" y="2452"/>
                </a:lnTo>
                <a:lnTo>
                  <a:pt x="1312" y="1918"/>
                </a:lnTo>
                <a:lnTo>
                  <a:pt x="1312" y="1651"/>
                </a:lnTo>
                <a:lnTo>
                  <a:pt x="1312" y="1384"/>
                </a:lnTo>
                <a:lnTo>
                  <a:pt x="1312" y="1117"/>
                </a:lnTo>
                <a:lnTo>
                  <a:pt x="1312" y="851"/>
                </a:lnTo>
                <a:lnTo>
                  <a:pt x="1312" y="784"/>
                </a:lnTo>
                <a:lnTo>
                  <a:pt x="1312" y="717"/>
                </a:lnTo>
                <a:lnTo>
                  <a:pt x="1312" y="651"/>
                </a:lnTo>
                <a:lnTo>
                  <a:pt x="1312" y="584"/>
                </a:lnTo>
                <a:lnTo>
                  <a:pt x="1312" y="580"/>
                </a:lnTo>
                <a:lnTo>
                  <a:pt x="1312" y="575"/>
                </a:lnTo>
                <a:lnTo>
                  <a:pt x="1312" y="569"/>
                </a:lnTo>
                <a:lnTo>
                  <a:pt x="1312" y="562"/>
                </a:lnTo>
                <a:lnTo>
                  <a:pt x="1312" y="554"/>
                </a:lnTo>
                <a:lnTo>
                  <a:pt x="1312" y="547"/>
                </a:lnTo>
                <a:lnTo>
                  <a:pt x="1312" y="539"/>
                </a:lnTo>
                <a:lnTo>
                  <a:pt x="1312" y="530"/>
                </a:lnTo>
                <a:lnTo>
                  <a:pt x="1312" y="521"/>
                </a:lnTo>
                <a:lnTo>
                  <a:pt x="1312" y="512"/>
                </a:lnTo>
                <a:lnTo>
                  <a:pt x="1312" y="491"/>
                </a:lnTo>
                <a:lnTo>
                  <a:pt x="1312" y="471"/>
                </a:lnTo>
                <a:lnTo>
                  <a:pt x="1312" y="449"/>
                </a:lnTo>
                <a:lnTo>
                  <a:pt x="1312" y="429"/>
                </a:lnTo>
                <a:lnTo>
                  <a:pt x="1312" y="408"/>
                </a:lnTo>
                <a:lnTo>
                  <a:pt x="1311" y="387"/>
                </a:lnTo>
                <a:lnTo>
                  <a:pt x="1311" y="378"/>
                </a:lnTo>
                <a:lnTo>
                  <a:pt x="1311" y="368"/>
                </a:lnTo>
                <a:lnTo>
                  <a:pt x="1311" y="360"/>
                </a:lnTo>
                <a:lnTo>
                  <a:pt x="1309" y="351"/>
                </a:lnTo>
                <a:lnTo>
                  <a:pt x="1309" y="344"/>
                </a:lnTo>
                <a:lnTo>
                  <a:pt x="1309" y="337"/>
                </a:lnTo>
                <a:lnTo>
                  <a:pt x="1308" y="331"/>
                </a:lnTo>
                <a:lnTo>
                  <a:pt x="1308" y="325"/>
                </a:lnTo>
                <a:lnTo>
                  <a:pt x="1308" y="319"/>
                </a:lnTo>
                <a:lnTo>
                  <a:pt x="1307" y="316"/>
                </a:lnTo>
                <a:lnTo>
                  <a:pt x="1304" y="298"/>
                </a:lnTo>
                <a:lnTo>
                  <a:pt x="1299" y="282"/>
                </a:lnTo>
                <a:lnTo>
                  <a:pt x="1295" y="265"/>
                </a:lnTo>
                <a:lnTo>
                  <a:pt x="1290" y="249"/>
                </a:lnTo>
                <a:lnTo>
                  <a:pt x="1284" y="233"/>
                </a:lnTo>
                <a:lnTo>
                  <a:pt x="1278" y="218"/>
                </a:lnTo>
                <a:lnTo>
                  <a:pt x="1270" y="204"/>
                </a:lnTo>
                <a:lnTo>
                  <a:pt x="1262" y="188"/>
                </a:lnTo>
                <a:lnTo>
                  <a:pt x="1253" y="176"/>
                </a:lnTo>
                <a:lnTo>
                  <a:pt x="1245" y="161"/>
                </a:lnTo>
                <a:lnTo>
                  <a:pt x="1234" y="149"/>
                </a:lnTo>
                <a:lnTo>
                  <a:pt x="1226" y="136"/>
                </a:lnTo>
                <a:lnTo>
                  <a:pt x="1214" y="123"/>
                </a:lnTo>
                <a:lnTo>
                  <a:pt x="1203" y="111"/>
                </a:lnTo>
                <a:lnTo>
                  <a:pt x="1191" y="100"/>
                </a:lnTo>
                <a:lnTo>
                  <a:pt x="1180" y="89"/>
                </a:lnTo>
                <a:lnTo>
                  <a:pt x="1167" y="79"/>
                </a:lnTo>
                <a:lnTo>
                  <a:pt x="1154" y="69"/>
                </a:lnTo>
                <a:lnTo>
                  <a:pt x="1140" y="60"/>
                </a:lnTo>
                <a:lnTo>
                  <a:pt x="1126" y="51"/>
                </a:lnTo>
                <a:lnTo>
                  <a:pt x="1112" y="43"/>
                </a:lnTo>
                <a:lnTo>
                  <a:pt x="1098" y="36"/>
                </a:lnTo>
                <a:lnTo>
                  <a:pt x="1083" y="29"/>
                </a:lnTo>
                <a:lnTo>
                  <a:pt x="1068" y="24"/>
                </a:lnTo>
                <a:lnTo>
                  <a:pt x="1053" y="18"/>
                </a:lnTo>
                <a:lnTo>
                  <a:pt x="1036" y="14"/>
                </a:lnTo>
                <a:lnTo>
                  <a:pt x="1021" y="9"/>
                </a:lnTo>
                <a:lnTo>
                  <a:pt x="1004" y="6"/>
                </a:lnTo>
                <a:lnTo>
                  <a:pt x="988" y="3"/>
                </a:lnTo>
                <a:lnTo>
                  <a:pt x="971" y="1"/>
                </a:lnTo>
                <a:lnTo>
                  <a:pt x="955" y="0"/>
                </a:lnTo>
                <a:lnTo>
                  <a:pt x="937" y="0"/>
                </a:lnTo>
                <a:lnTo>
                  <a:pt x="920" y="0"/>
                </a:lnTo>
                <a:lnTo>
                  <a:pt x="904" y="1"/>
                </a:lnTo>
                <a:lnTo>
                  <a:pt x="887" y="3"/>
                </a:lnTo>
                <a:lnTo>
                  <a:pt x="871" y="6"/>
                </a:lnTo>
                <a:lnTo>
                  <a:pt x="854" y="9"/>
                </a:lnTo>
                <a:lnTo>
                  <a:pt x="838" y="14"/>
                </a:lnTo>
                <a:lnTo>
                  <a:pt x="823" y="18"/>
                </a:lnTo>
                <a:lnTo>
                  <a:pt x="807" y="24"/>
                </a:lnTo>
                <a:lnTo>
                  <a:pt x="792" y="29"/>
                </a:lnTo>
                <a:lnTo>
                  <a:pt x="777" y="37"/>
                </a:lnTo>
                <a:lnTo>
                  <a:pt x="763" y="43"/>
                </a:lnTo>
                <a:lnTo>
                  <a:pt x="748" y="51"/>
                </a:lnTo>
                <a:lnTo>
                  <a:pt x="735" y="60"/>
                </a:lnTo>
                <a:lnTo>
                  <a:pt x="721" y="69"/>
                </a:lnTo>
                <a:lnTo>
                  <a:pt x="708" y="79"/>
                </a:lnTo>
                <a:lnTo>
                  <a:pt x="695" y="89"/>
                </a:lnTo>
                <a:lnTo>
                  <a:pt x="683" y="100"/>
                </a:lnTo>
                <a:lnTo>
                  <a:pt x="671" y="111"/>
                </a:lnTo>
                <a:lnTo>
                  <a:pt x="660" y="123"/>
                </a:lnTo>
                <a:lnTo>
                  <a:pt x="650" y="136"/>
                </a:lnTo>
                <a:lnTo>
                  <a:pt x="640" y="149"/>
                </a:lnTo>
                <a:lnTo>
                  <a:pt x="631" y="161"/>
                </a:lnTo>
                <a:lnTo>
                  <a:pt x="620" y="176"/>
                </a:lnTo>
                <a:lnTo>
                  <a:pt x="613" y="190"/>
                </a:lnTo>
                <a:lnTo>
                  <a:pt x="605" y="204"/>
                </a:lnTo>
                <a:lnTo>
                  <a:pt x="598" y="219"/>
                </a:lnTo>
                <a:lnTo>
                  <a:pt x="591" y="235"/>
                </a:lnTo>
                <a:lnTo>
                  <a:pt x="585" y="250"/>
                </a:lnTo>
                <a:lnTo>
                  <a:pt x="580" y="265"/>
                </a:lnTo>
                <a:lnTo>
                  <a:pt x="575" y="282"/>
                </a:lnTo>
                <a:lnTo>
                  <a:pt x="571" y="299"/>
                </a:lnTo>
                <a:lnTo>
                  <a:pt x="568" y="316"/>
                </a:lnTo>
                <a:lnTo>
                  <a:pt x="567" y="319"/>
                </a:lnTo>
                <a:lnTo>
                  <a:pt x="567" y="325"/>
                </a:lnTo>
                <a:lnTo>
                  <a:pt x="566" y="331"/>
                </a:lnTo>
                <a:lnTo>
                  <a:pt x="566" y="337"/>
                </a:lnTo>
                <a:lnTo>
                  <a:pt x="566" y="345"/>
                </a:lnTo>
                <a:lnTo>
                  <a:pt x="565" y="353"/>
                </a:lnTo>
                <a:lnTo>
                  <a:pt x="565" y="360"/>
                </a:lnTo>
                <a:lnTo>
                  <a:pt x="565" y="369"/>
                </a:lnTo>
                <a:lnTo>
                  <a:pt x="563" y="378"/>
                </a:lnTo>
                <a:lnTo>
                  <a:pt x="563" y="387"/>
                </a:lnTo>
                <a:lnTo>
                  <a:pt x="563" y="408"/>
                </a:lnTo>
                <a:lnTo>
                  <a:pt x="563" y="429"/>
                </a:lnTo>
                <a:lnTo>
                  <a:pt x="563" y="450"/>
                </a:lnTo>
                <a:lnTo>
                  <a:pt x="562" y="471"/>
                </a:lnTo>
                <a:lnTo>
                  <a:pt x="562" y="493"/>
                </a:lnTo>
                <a:lnTo>
                  <a:pt x="562" y="512"/>
                </a:lnTo>
                <a:lnTo>
                  <a:pt x="562" y="522"/>
                </a:lnTo>
                <a:lnTo>
                  <a:pt x="562" y="531"/>
                </a:lnTo>
                <a:lnTo>
                  <a:pt x="562" y="540"/>
                </a:lnTo>
                <a:lnTo>
                  <a:pt x="562" y="548"/>
                </a:lnTo>
                <a:lnTo>
                  <a:pt x="562" y="556"/>
                </a:lnTo>
                <a:lnTo>
                  <a:pt x="562" y="563"/>
                </a:lnTo>
                <a:lnTo>
                  <a:pt x="563" y="570"/>
                </a:lnTo>
                <a:lnTo>
                  <a:pt x="563" y="575"/>
                </a:lnTo>
                <a:lnTo>
                  <a:pt x="563" y="580"/>
                </a:lnTo>
                <a:lnTo>
                  <a:pt x="563" y="584"/>
                </a:lnTo>
                <a:lnTo>
                  <a:pt x="563" y="651"/>
                </a:lnTo>
                <a:lnTo>
                  <a:pt x="563" y="717"/>
                </a:lnTo>
                <a:lnTo>
                  <a:pt x="563" y="784"/>
                </a:lnTo>
                <a:lnTo>
                  <a:pt x="563" y="851"/>
                </a:lnTo>
                <a:lnTo>
                  <a:pt x="563" y="1118"/>
                </a:lnTo>
                <a:lnTo>
                  <a:pt x="563" y="1385"/>
                </a:lnTo>
                <a:lnTo>
                  <a:pt x="563" y="1652"/>
                </a:lnTo>
                <a:lnTo>
                  <a:pt x="563" y="1918"/>
                </a:lnTo>
                <a:lnTo>
                  <a:pt x="563" y="2452"/>
                </a:lnTo>
                <a:lnTo>
                  <a:pt x="563" y="2987"/>
                </a:lnTo>
                <a:lnTo>
                  <a:pt x="563" y="3520"/>
                </a:lnTo>
                <a:lnTo>
                  <a:pt x="563" y="4054"/>
                </a:lnTo>
              </a:path>
            </a:pathLst>
          </a:custGeom>
          <a:solidFill>
            <a:schemeClr val="accent1"/>
          </a:solidFill>
          <a:ln w="0">
            <a:noFill/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127000" prst="artDeco"/>
          </a:sp3d>
        </xdr:spPr>
        <xdr:txBody>
          <a:bodyPr anchor="ctr"/>
          <a:lstStyle/>
          <a:p>
            <a:endParaRPr lang="en-US"/>
          </a:p>
        </xdr:txBody>
      </xdr:sp>
      <xdr:sp macro="" textlink="">
        <xdr:nvSpPr>
          <xdr:cNvPr id="187" name="Rounded Rectangle 429"/>
          <xdr:cNvSpPr/>
        </xdr:nvSpPr>
        <xdr:spPr>
          <a:xfrm>
            <a:off x="9900840" y="2938391"/>
            <a:ext cx="172173" cy="2522538"/>
          </a:xfrm>
          <a:prstGeom prst="roundRect">
            <a:avLst>
              <a:gd name="adj" fmla="val 48342"/>
            </a:avLst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graphicFrame macro="">
        <xdr:nvGraphicFramePr>
          <xdr:cNvPr id="188" name="Chart 735"/>
          <xdr:cNvGraphicFramePr>
            <a:graphicFrameLocks/>
          </xdr:cNvGraphicFramePr>
        </xdr:nvGraphicFramePr>
        <xdr:xfrm>
          <a:off x="9078996" y="2893712"/>
          <a:ext cx="1309582" cy="259274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sp macro="" textlink="">
        <xdr:nvSpPr>
          <xdr:cNvPr id="189" name="Oval 431"/>
          <xdr:cNvSpPr/>
        </xdr:nvSpPr>
        <xdr:spPr>
          <a:xfrm>
            <a:off x="9537364" y="5318144"/>
            <a:ext cx="927821" cy="980458"/>
          </a:xfrm>
          <a:prstGeom prst="ellipse">
            <a:avLst/>
          </a:prstGeom>
          <a:solidFill>
            <a:srgbClr val="FF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sp macro="" textlink="'Dashboard Calculations '!Z52">
        <xdr:nvSpPr>
          <xdr:cNvPr id="190" name="TextBox 432"/>
          <xdr:cNvSpPr txBox="1"/>
        </xdr:nvSpPr>
        <xdr:spPr>
          <a:xfrm>
            <a:off x="9508668" y="5594196"/>
            <a:ext cx="975647" cy="390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fld id="{D835CE1A-B4DF-4C6C-977A-E38012263EF7}" type="TxLink">
              <a:rPr lang="en-US" sz="3000" b="1" i="0" u="none" strike="noStrike" cap="none" spc="50">
                <a:ln w="11430"/>
                <a:solidFill>
                  <a:srgbClr val="000000"/>
                </a:soli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  <a:latin typeface="Arial"/>
                <a:cs typeface="Arial"/>
              </a:rPr>
              <a:pPr algn="ctr"/>
              <a:t>56%</a:t>
            </a:fld>
            <a:endParaRPr lang="en-US" sz="3000" b="1" cap="none" spc="50">
              <a:ln w="11430"/>
              <a:solidFill>
                <a:schemeClr val="tx1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Arial" pitchFamily="34" charset="0"/>
              <a:cs typeface="Arial" pitchFamily="34" charset="0"/>
            </a:endParaRPr>
          </a:p>
        </xdr:txBody>
      </xdr:sp>
      <xdr:sp macro="" textlink="'Dashboard Conf Page'!U51">
        <xdr:nvSpPr>
          <xdr:cNvPr id="191" name="TextBox 433"/>
          <xdr:cNvSpPr txBox="1"/>
        </xdr:nvSpPr>
        <xdr:spPr>
          <a:xfrm>
            <a:off x="10369534" y="2776568"/>
            <a:ext cx="2649552" cy="83767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953CB1EE-9A3B-477F-87EE-9D9D4D5A7551}" type="TxLink">
              <a:rPr lang="en-US" sz="2400" b="1" i="0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pPr algn="ctr"/>
              <a:t>Daily Widget Outlook</a:t>
            </a:fld>
            <a:endParaRPr lang="en-US" sz="2400" b="1">
              <a:latin typeface="Arial" pitchFamily="34" charset="0"/>
              <a:cs typeface="Arial" pitchFamily="34" charset="0"/>
            </a:endParaRPr>
          </a:p>
        </xdr:txBody>
      </xdr:sp>
      <xdr:sp macro="" textlink="'Dashboard Calculations '!Y52">
        <xdr:nvSpPr>
          <xdr:cNvPr id="192" name="TextBox 434"/>
          <xdr:cNvSpPr txBox="1"/>
        </xdr:nvSpPr>
        <xdr:spPr>
          <a:xfrm>
            <a:off x="10465185" y="3623760"/>
            <a:ext cx="2649552" cy="11613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fld id="{045A5BB4-3695-4DAA-8616-89F0CC667BE1}" type="TxLink">
              <a:rPr lang="en-US" sz="6000" b="1" i="0" u="none" strike="noStrike" cap="none" spc="50">
                <a:ln w="11430"/>
                <a:solidFill>
                  <a:srgbClr val="000000"/>
                </a:soli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  <a:latin typeface="Arialri"/>
                <a:cs typeface="Arial" pitchFamily="34" charset="0"/>
              </a:rPr>
              <a:pPr algn="ctr"/>
              <a:t>56,0%</a:t>
            </a:fld>
            <a:endParaRPr lang="en-US" sz="6000" b="1" cap="none" spc="50">
              <a:ln w="11430"/>
              <a:solidFill>
                <a:schemeClr val="tx1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16</xdr:col>
      <xdr:colOff>217714</xdr:colOff>
      <xdr:row>93</xdr:row>
      <xdr:rowOff>178591</xdr:rowOff>
    </xdr:from>
    <xdr:to>
      <xdr:col>20</xdr:col>
      <xdr:colOff>285749</xdr:colOff>
      <xdr:row>104</xdr:row>
      <xdr:rowOff>39121</xdr:rowOff>
    </xdr:to>
    <xdr:sp macro="" textlink="'Dashboard Calculations '!Y54">
      <xdr:nvSpPr>
        <xdr:cNvPr id="193" name="TextBox 435"/>
        <xdr:cNvSpPr txBox="1"/>
      </xdr:nvSpPr>
      <xdr:spPr>
        <a:xfrm>
          <a:off x="10352314" y="18638041"/>
          <a:ext cx="2506435" cy="19560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fld id="{A04D99F8-BABE-4D3E-8A53-89D04D2AE550}" type="TxLink">
            <a:rPr lang="en-US" sz="13000" b="1" i="0" u="none" strike="noStrike" cap="none" spc="50">
              <a:ln w="11430"/>
              <a:solidFill>
                <a:schemeClr val="tx1">
                  <a:lumMod val="95000"/>
                  <a:lumOff val="5000"/>
                </a:schemeClr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Wingdings"/>
            </a:rPr>
            <a:pPr algn="ctr"/>
            <a:t>ñ</a:t>
          </a:fld>
          <a:endParaRPr lang="en-US" sz="13000" b="1" cap="none" spc="50">
            <a:ln w="11430"/>
            <a:solidFill>
              <a:schemeClr val="tx1">
                <a:lumMod val="95000"/>
                <a:lumOff val="5000"/>
              </a:schemeClr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6</xdr:col>
      <xdr:colOff>513882</xdr:colOff>
      <xdr:row>84</xdr:row>
      <xdr:rowOff>36201</xdr:rowOff>
    </xdr:from>
    <xdr:to>
      <xdr:col>13</xdr:col>
      <xdr:colOff>485978</xdr:colOff>
      <xdr:row>103</xdr:row>
      <xdr:rowOff>189497</xdr:rowOff>
    </xdr:to>
    <xdr:grpSp>
      <xdr:nvGrpSpPr>
        <xdr:cNvPr id="194" name="Group 238"/>
        <xdr:cNvGrpSpPr>
          <a:grpSpLocks/>
        </xdr:cNvGrpSpPr>
      </xdr:nvGrpSpPr>
      <xdr:grpSpPr bwMode="auto">
        <a:xfrm>
          <a:off x="4538195" y="16788295"/>
          <a:ext cx="4222627" cy="3772796"/>
          <a:chOff x="182630" y="2690897"/>
          <a:chExt cx="4256500" cy="3769529"/>
        </a:xfrm>
      </xdr:grpSpPr>
      <xdr:sp macro="" textlink="">
        <xdr:nvSpPr>
          <xdr:cNvPr id="195" name="Rounded Rectangle 437"/>
          <xdr:cNvSpPr/>
        </xdr:nvSpPr>
        <xdr:spPr>
          <a:xfrm>
            <a:off x="182630" y="2690897"/>
            <a:ext cx="4256500" cy="3769529"/>
          </a:xfrm>
          <a:prstGeom prst="roundRect">
            <a:avLst>
              <a:gd name="adj" fmla="val 10723"/>
            </a:avLst>
          </a:prstGeom>
          <a:gradFill flip="none" rotWithShape="1">
            <a:gsLst>
              <a:gs pos="0">
                <a:srgbClr val="FFFFFF"/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5400000" scaled="0"/>
            <a:tileRect/>
          </a:gra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grpSp>
        <xdr:nvGrpSpPr>
          <xdr:cNvPr id="196" name="Group 427"/>
          <xdr:cNvGrpSpPr>
            <a:grpSpLocks/>
          </xdr:cNvGrpSpPr>
        </xdr:nvGrpSpPr>
        <xdr:grpSpPr bwMode="auto">
          <a:xfrm>
            <a:off x="443139" y="3753976"/>
            <a:ext cx="3680279" cy="1795402"/>
            <a:chOff x="193063" y="1155645"/>
            <a:chExt cx="3658893" cy="1807321"/>
          </a:xfrm>
        </xdr:grpSpPr>
        <xdr:sp macro="" textlink="">
          <xdr:nvSpPr>
            <xdr:cNvPr id="209" name="Freeform 362"/>
            <xdr:cNvSpPr>
              <a:spLocks/>
            </xdr:cNvSpPr>
          </xdr:nvSpPr>
          <xdr:spPr bwMode="auto">
            <a:xfrm>
              <a:off x="1495146" y="1155645"/>
              <a:ext cx="1054728" cy="663196"/>
            </a:xfrm>
            <a:custGeom>
              <a:avLst/>
              <a:gdLst>
                <a:gd name="T0" fmla="*/ 2147483647 w 2344"/>
                <a:gd name="T1" fmla="*/ 2147483647 h 1470"/>
                <a:gd name="T2" fmla="*/ 2147483647 w 2344"/>
                <a:gd name="T3" fmla="*/ 2147483647 h 1470"/>
                <a:gd name="T4" fmla="*/ 2147483647 w 2344"/>
                <a:gd name="T5" fmla="*/ 2147483647 h 1470"/>
                <a:gd name="T6" fmla="*/ 2147483647 w 2344"/>
                <a:gd name="T7" fmla="*/ 2147483647 h 1470"/>
                <a:gd name="T8" fmla="*/ 2147483647 w 2344"/>
                <a:gd name="T9" fmla="*/ 2147483647 h 1470"/>
                <a:gd name="T10" fmla="*/ 2147483647 w 2344"/>
                <a:gd name="T11" fmla="*/ 2147483647 h 1470"/>
                <a:gd name="T12" fmla="*/ 2147483647 w 2344"/>
                <a:gd name="T13" fmla="*/ 2147483647 h 1470"/>
                <a:gd name="T14" fmla="*/ 2147483647 w 2344"/>
                <a:gd name="T15" fmla="*/ 2147483647 h 1470"/>
                <a:gd name="T16" fmla="*/ 2147483647 w 2344"/>
                <a:gd name="T17" fmla="*/ 2147483647 h 1470"/>
                <a:gd name="T18" fmla="*/ 2147483647 w 2344"/>
                <a:gd name="T19" fmla="*/ 2147483647 h 1470"/>
                <a:gd name="T20" fmla="*/ 2147483647 w 2344"/>
                <a:gd name="T21" fmla="*/ 2147483647 h 1470"/>
                <a:gd name="T22" fmla="*/ 2147483647 w 2344"/>
                <a:gd name="T23" fmla="*/ 2147483647 h 1470"/>
                <a:gd name="T24" fmla="*/ 2147483647 w 2344"/>
                <a:gd name="T25" fmla="*/ 2147483647 h 1470"/>
                <a:gd name="T26" fmla="*/ 2147483647 w 2344"/>
                <a:gd name="T27" fmla="*/ 2147483647 h 1470"/>
                <a:gd name="T28" fmla="*/ 2147483647 w 2344"/>
                <a:gd name="T29" fmla="*/ 2147483647 h 1470"/>
                <a:gd name="T30" fmla="*/ 2147483647 w 2344"/>
                <a:gd name="T31" fmla="*/ 2147483647 h 1470"/>
                <a:gd name="T32" fmla="*/ 2147483647 w 2344"/>
                <a:gd name="T33" fmla="*/ 2147483647 h 1470"/>
                <a:gd name="T34" fmla="*/ 2147483647 w 2344"/>
                <a:gd name="T35" fmla="*/ 0 h 1470"/>
                <a:gd name="T36" fmla="*/ 2147483647 w 2344"/>
                <a:gd name="T37" fmla="*/ 0 h 1470"/>
                <a:gd name="T38" fmla="*/ 2147483647 w 2344"/>
                <a:gd name="T39" fmla="*/ 2147483647 h 1470"/>
                <a:gd name="T40" fmla="*/ 2147483647 w 2344"/>
                <a:gd name="T41" fmla="*/ 2147483647 h 1470"/>
                <a:gd name="T42" fmla="*/ 2147483647 w 2344"/>
                <a:gd name="T43" fmla="*/ 2147483647 h 1470"/>
                <a:gd name="T44" fmla="*/ 2147483647 w 2344"/>
                <a:gd name="T45" fmla="*/ 2147483647 h 1470"/>
                <a:gd name="T46" fmla="*/ 2147483647 w 2344"/>
                <a:gd name="T47" fmla="*/ 2147483647 h 1470"/>
                <a:gd name="T48" fmla="*/ 2147483647 w 2344"/>
                <a:gd name="T49" fmla="*/ 2147483647 h 1470"/>
                <a:gd name="T50" fmla="*/ 2147483647 w 2344"/>
                <a:gd name="T51" fmla="*/ 2147483647 h 1470"/>
                <a:gd name="T52" fmla="*/ 2147483647 w 2344"/>
                <a:gd name="T53" fmla="*/ 2147483647 h 1470"/>
                <a:gd name="T54" fmla="*/ 2147483647 w 2344"/>
                <a:gd name="T55" fmla="*/ 2147483647 h 1470"/>
                <a:gd name="T56" fmla="*/ 2147483647 w 2344"/>
                <a:gd name="T57" fmla="*/ 2147483647 h 1470"/>
                <a:gd name="T58" fmla="*/ 2147483647 w 2344"/>
                <a:gd name="T59" fmla="*/ 2147483647 h 1470"/>
                <a:gd name="T60" fmla="*/ 2147483647 w 2344"/>
                <a:gd name="T61" fmla="*/ 2147483647 h 1470"/>
                <a:gd name="T62" fmla="*/ 2147483647 w 2344"/>
                <a:gd name="T63" fmla="*/ 2147483647 h 1470"/>
                <a:gd name="T64" fmla="*/ 2147483647 w 2344"/>
                <a:gd name="T65" fmla="*/ 2147483647 h 1470"/>
                <a:gd name="T66" fmla="*/ 2147483647 w 2344"/>
                <a:gd name="T67" fmla="*/ 2147483647 h 1470"/>
                <a:gd name="T68" fmla="*/ 2147483647 w 2344"/>
                <a:gd name="T69" fmla="*/ 2147483647 h 1470"/>
                <a:gd name="T70" fmla="*/ 2147483647 w 2344"/>
                <a:gd name="T71" fmla="*/ 2147483647 h 1470"/>
                <a:gd name="T72" fmla="*/ 2147483647 w 2344"/>
                <a:gd name="T73" fmla="*/ 2147483647 h 1470"/>
                <a:gd name="T74" fmla="*/ 2147483647 w 2344"/>
                <a:gd name="T75" fmla="*/ 2147483647 h 1470"/>
                <a:gd name="T76" fmla="*/ 2147483647 w 2344"/>
                <a:gd name="T77" fmla="*/ 2147483647 h 1470"/>
                <a:gd name="T78" fmla="*/ 2147483647 w 2344"/>
                <a:gd name="T79" fmla="*/ 2147483647 h 1470"/>
                <a:gd name="T80" fmla="*/ 2147483647 w 2344"/>
                <a:gd name="T81" fmla="*/ 2147483647 h 1470"/>
                <a:gd name="T82" fmla="*/ 2147483647 w 2344"/>
                <a:gd name="T83" fmla="*/ 2147483647 h 1470"/>
                <a:gd name="T84" fmla="*/ 2147483647 w 2344"/>
                <a:gd name="T85" fmla="*/ 2147483647 h 1470"/>
                <a:gd name="T86" fmla="*/ 2147483647 w 2344"/>
                <a:gd name="T87" fmla="*/ 2147483647 h 1470"/>
                <a:gd name="T88" fmla="*/ 2147483647 w 2344"/>
                <a:gd name="T89" fmla="*/ 2147483647 h 1470"/>
                <a:gd name="T90" fmla="*/ 2147483647 w 2344"/>
                <a:gd name="T91" fmla="*/ 2147483647 h 1470"/>
                <a:gd name="T92" fmla="*/ 2147483647 w 2344"/>
                <a:gd name="T93" fmla="*/ 2147483647 h 1470"/>
                <a:gd name="T94" fmla="*/ 2147483647 w 2344"/>
                <a:gd name="T95" fmla="*/ 2147483647 h 1470"/>
                <a:gd name="T96" fmla="*/ 2147483647 w 2344"/>
                <a:gd name="T97" fmla="*/ 2147483647 h 1470"/>
                <a:gd name="T98" fmla="*/ 2147483647 w 2344"/>
                <a:gd name="T99" fmla="*/ 2147483647 h 1470"/>
                <a:gd name="T100" fmla="*/ 2147483647 w 2344"/>
                <a:gd name="T101" fmla="*/ 2147483647 h 1470"/>
                <a:gd name="T102" fmla="*/ 2147483647 w 2344"/>
                <a:gd name="T103" fmla="*/ 2147483647 h 1470"/>
                <a:gd name="T104" fmla="*/ 2147483647 w 2344"/>
                <a:gd name="T105" fmla="*/ 2147483647 h 1470"/>
                <a:gd name="T106" fmla="*/ 2147483647 w 2344"/>
                <a:gd name="T107" fmla="*/ 2147483647 h 1470"/>
                <a:gd name="T108" fmla="*/ 2147483647 w 2344"/>
                <a:gd name="T109" fmla="*/ 2147483647 h 1470"/>
                <a:gd name="T110" fmla="*/ 2147483647 w 2344"/>
                <a:gd name="T111" fmla="*/ 2147483647 h 1470"/>
                <a:gd name="T112" fmla="*/ 2147483647 w 2344"/>
                <a:gd name="T113" fmla="*/ 2147483647 h 1470"/>
                <a:gd name="T114" fmla="*/ 2147483647 w 2344"/>
                <a:gd name="T115" fmla="*/ 2147483647 h 1470"/>
                <a:gd name="T116" fmla="*/ 2147483647 w 2344"/>
                <a:gd name="T117" fmla="*/ 2147483647 h 1470"/>
                <a:gd name="T118" fmla="*/ 2147483647 w 2344"/>
                <a:gd name="T119" fmla="*/ 2147483647 h 1470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4"/>
                <a:gd name="T181" fmla="*/ 0 h 1470"/>
                <a:gd name="T182" fmla="*/ 2344 w 2344"/>
                <a:gd name="T183" fmla="*/ 1470 h 1470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4" h="1470">
                  <a:moveTo>
                    <a:pt x="1953" y="1470"/>
                  </a:moveTo>
                  <a:lnTo>
                    <a:pt x="1986" y="1362"/>
                  </a:lnTo>
                  <a:lnTo>
                    <a:pt x="2018" y="1254"/>
                  </a:lnTo>
                  <a:lnTo>
                    <a:pt x="2051" y="1146"/>
                  </a:lnTo>
                  <a:lnTo>
                    <a:pt x="2083" y="1038"/>
                  </a:lnTo>
                  <a:lnTo>
                    <a:pt x="2116" y="929"/>
                  </a:lnTo>
                  <a:lnTo>
                    <a:pt x="2149" y="821"/>
                  </a:lnTo>
                  <a:lnTo>
                    <a:pt x="2181" y="713"/>
                  </a:lnTo>
                  <a:lnTo>
                    <a:pt x="2214" y="605"/>
                  </a:lnTo>
                  <a:lnTo>
                    <a:pt x="2246" y="497"/>
                  </a:lnTo>
                  <a:lnTo>
                    <a:pt x="2279" y="389"/>
                  </a:lnTo>
                  <a:lnTo>
                    <a:pt x="2311" y="281"/>
                  </a:lnTo>
                  <a:lnTo>
                    <a:pt x="2344" y="172"/>
                  </a:lnTo>
                  <a:lnTo>
                    <a:pt x="2296" y="158"/>
                  </a:lnTo>
                  <a:lnTo>
                    <a:pt x="2249" y="145"/>
                  </a:lnTo>
                  <a:lnTo>
                    <a:pt x="2201" y="132"/>
                  </a:lnTo>
                  <a:lnTo>
                    <a:pt x="2153" y="120"/>
                  </a:lnTo>
                  <a:lnTo>
                    <a:pt x="2105" y="108"/>
                  </a:lnTo>
                  <a:lnTo>
                    <a:pt x="2057" y="97"/>
                  </a:lnTo>
                  <a:lnTo>
                    <a:pt x="2008" y="87"/>
                  </a:lnTo>
                  <a:lnTo>
                    <a:pt x="1960" y="77"/>
                  </a:lnTo>
                  <a:lnTo>
                    <a:pt x="1911" y="68"/>
                  </a:lnTo>
                  <a:lnTo>
                    <a:pt x="1862" y="59"/>
                  </a:lnTo>
                  <a:lnTo>
                    <a:pt x="1813" y="51"/>
                  </a:lnTo>
                  <a:lnTo>
                    <a:pt x="1764" y="43"/>
                  </a:lnTo>
                  <a:lnTo>
                    <a:pt x="1715" y="36"/>
                  </a:lnTo>
                  <a:lnTo>
                    <a:pt x="1666" y="30"/>
                  </a:lnTo>
                  <a:lnTo>
                    <a:pt x="1617" y="24"/>
                  </a:lnTo>
                  <a:lnTo>
                    <a:pt x="1568" y="19"/>
                  </a:lnTo>
                  <a:lnTo>
                    <a:pt x="1518" y="15"/>
                  </a:lnTo>
                  <a:lnTo>
                    <a:pt x="1469" y="11"/>
                  </a:lnTo>
                  <a:lnTo>
                    <a:pt x="1420" y="7"/>
                  </a:lnTo>
                  <a:lnTo>
                    <a:pt x="1370" y="5"/>
                  </a:lnTo>
                  <a:lnTo>
                    <a:pt x="1321" y="3"/>
                  </a:lnTo>
                  <a:lnTo>
                    <a:pt x="1271" y="1"/>
                  </a:lnTo>
                  <a:lnTo>
                    <a:pt x="1222" y="0"/>
                  </a:lnTo>
                  <a:lnTo>
                    <a:pt x="1172" y="0"/>
                  </a:lnTo>
                  <a:lnTo>
                    <a:pt x="1123" y="0"/>
                  </a:lnTo>
                  <a:lnTo>
                    <a:pt x="1073" y="1"/>
                  </a:lnTo>
                  <a:lnTo>
                    <a:pt x="1024" y="3"/>
                  </a:lnTo>
                  <a:lnTo>
                    <a:pt x="974" y="5"/>
                  </a:lnTo>
                  <a:lnTo>
                    <a:pt x="925" y="7"/>
                  </a:lnTo>
                  <a:lnTo>
                    <a:pt x="875" y="11"/>
                  </a:lnTo>
                  <a:lnTo>
                    <a:pt x="826" y="15"/>
                  </a:lnTo>
                  <a:lnTo>
                    <a:pt x="777" y="19"/>
                  </a:lnTo>
                  <a:lnTo>
                    <a:pt x="727" y="24"/>
                  </a:lnTo>
                  <a:lnTo>
                    <a:pt x="678" y="30"/>
                  </a:lnTo>
                  <a:lnTo>
                    <a:pt x="629" y="36"/>
                  </a:lnTo>
                  <a:lnTo>
                    <a:pt x="580" y="43"/>
                  </a:lnTo>
                  <a:lnTo>
                    <a:pt x="531" y="51"/>
                  </a:lnTo>
                  <a:lnTo>
                    <a:pt x="482" y="59"/>
                  </a:lnTo>
                  <a:lnTo>
                    <a:pt x="433" y="68"/>
                  </a:lnTo>
                  <a:lnTo>
                    <a:pt x="385" y="77"/>
                  </a:lnTo>
                  <a:lnTo>
                    <a:pt x="336" y="87"/>
                  </a:lnTo>
                  <a:lnTo>
                    <a:pt x="288" y="97"/>
                  </a:lnTo>
                  <a:lnTo>
                    <a:pt x="239" y="108"/>
                  </a:lnTo>
                  <a:lnTo>
                    <a:pt x="191" y="120"/>
                  </a:lnTo>
                  <a:lnTo>
                    <a:pt x="143" y="132"/>
                  </a:lnTo>
                  <a:lnTo>
                    <a:pt x="96" y="145"/>
                  </a:lnTo>
                  <a:lnTo>
                    <a:pt x="48" y="158"/>
                  </a:lnTo>
                  <a:lnTo>
                    <a:pt x="0" y="172"/>
                  </a:lnTo>
                  <a:lnTo>
                    <a:pt x="33" y="281"/>
                  </a:lnTo>
                  <a:lnTo>
                    <a:pt x="66" y="389"/>
                  </a:lnTo>
                  <a:lnTo>
                    <a:pt x="98" y="497"/>
                  </a:lnTo>
                  <a:lnTo>
                    <a:pt x="131" y="605"/>
                  </a:lnTo>
                  <a:lnTo>
                    <a:pt x="163" y="713"/>
                  </a:lnTo>
                  <a:lnTo>
                    <a:pt x="196" y="821"/>
                  </a:lnTo>
                  <a:lnTo>
                    <a:pt x="228" y="929"/>
                  </a:lnTo>
                  <a:lnTo>
                    <a:pt x="261" y="1038"/>
                  </a:lnTo>
                  <a:lnTo>
                    <a:pt x="293" y="1146"/>
                  </a:lnTo>
                  <a:lnTo>
                    <a:pt x="326" y="1254"/>
                  </a:lnTo>
                  <a:lnTo>
                    <a:pt x="358" y="1362"/>
                  </a:lnTo>
                  <a:lnTo>
                    <a:pt x="391" y="1470"/>
                  </a:lnTo>
                  <a:lnTo>
                    <a:pt x="423" y="1461"/>
                  </a:lnTo>
                  <a:lnTo>
                    <a:pt x="454" y="1452"/>
                  </a:lnTo>
                  <a:lnTo>
                    <a:pt x="486" y="1443"/>
                  </a:lnTo>
                  <a:lnTo>
                    <a:pt x="518" y="1435"/>
                  </a:lnTo>
                  <a:lnTo>
                    <a:pt x="550" y="1427"/>
                  </a:lnTo>
                  <a:lnTo>
                    <a:pt x="583" y="1420"/>
                  </a:lnTo>
                  <a:lnTo>
                    <a:pt x="615" y="1413"/>
                  </a:lnTo>
                  <a:lnTo>
                    <a:pt x="647" y="1406"/>
                  </a:lnTo>
                  <a:lnTo>
                    <a:pt x="680" y="1400"/>
                  </a:lnTo>
                  <a:lnTo>
                    <a:pt x="712" y="1394"/>
                  </a:lnTo>
                  <a:lnTo>
                    <a:pt x="745" y="1389"/>
                  </a:lnTo>
                  <a:lnTo>
                    <a:pt x="777" y="1384"/>
                  </a:lnTo>
                  <a:lnTo>
                    <a:pt x="810" y="1379"/>
                  </a:lnTo>
                  <a:lnTo>
                    <a:pt x="843" y="1375"/>
                  </a:lnTo>
                  <a:lnTo>
                    <a:pt x="876" y="1371"/>
                  </a:lnTo>
                  <a:lnTo>
                    <a:pt x="909" y="1368"/>
                  </a:lnTo>
                  <a:lnTo>
                    <a:pt x="941" y="1365"/>
                  </a:lnTo>
                  <a:lnTo>
                    <a:pt x="974" y="1362"/>
                  </a:lnTo>
                  <a:lnTo>
                    <a:pt x="1007" y="1360"/>
                  </a:lnTo>
                  <a:lnTo>
                    <a:pt x="1040" y="1358"/>
                  </a:lnTo>
                  <a:lnTo>
                    <a:pt x="1073" y="1357"/>
                  </a:lnTo>
                  <a:lnTo>
                    <a:pt x="1106" y="1356"/>
                  </a:lnTo>
                  <a:lnTo>
                    <a:pt x="1139" y="1355"/>
                  </a:lnTo>
                  <a:lnTo>
                    <a:pt x="1172" y="1355"/>
                  </a:lnTo>
                  <a:lnTo>
                    <a:pt x="1205" y="1355"/>
                  </a:lnTo>
                  <a:lnTo>
                    <a:pt x="1238" y="1356"/>
                  </a:lnTo>
                  <a:lnTo>
                    <a:pt x="1271" y="1357"/>
                  </a:lnTo>
                  <a:lnTo>
                    <a:pt x="1304" y="1358"/>
                  </a:lnTo>
                  <a:lnTo>
                    <a:pt x="1337" y="1360"/>
                  </a:lnTo>
                  <a:lnTo>
                    <a:pt x="1370" y="1362"/>
                  </a:lnTo>
                  <a:lnTo>
                    <a:pt x="1403" y="1365"/>
                  </a:lnTo>
                  <a:lnTo>
                    <a:pt x="1436" y="1368"/>
                  </a:lnTo>
                  <a:lnTo>
                    <a:pt x="1469" y="1371"/>
                  </a:lnTo>
                  <a:lnTo>
                    <a:pt x="1501" y="1375"/>
                  </a:lnTo>
                  <a:lnTo>
                    <a:pt x="1534" y="1379"/>
                  </a:lnTo>
                  <a:lnTo>
                    <a:pt x="1567" y="1384"/>
                  </a:lnTo>
                  <a:lnTo>
                    <a:pt x="1600" y="1389"/>
                  </a:lnTo>
                  <a:lnTo>
                    <a:pt x="1632" y="1394"/>
                  </a:lnTo>
                  <a:lnTo>
                    <a:pt x="1665" y="1400"/>
                  </a:lnTo>
                  <a:lnTo>
                    <a:pt x="1697" y="1406"/>
                  </a:lnTo>
                  <a:lnTo>
                    <a:pt x="1730" y="1413"/>
                  </a:lnTo>
                  <a:lnTo>
                    <a:pt x="1762" y="1420"/>
                  </a:lnTo>
                  <a:lnTo>
                    <a:pt x="1794" y="1427"/>
                  </a:lnTo>
                  <a:lnTo>
                    <a:pt x="1826" y="1435"/>
                  </a:lnTo>
                  <a:lnTo>
                    <a:pt x="1858" y="1443"/>
                  </a:lnTo>
                  <a:lnTo>
                    <a:pt x="1890" y="1452"/>
                  </a:lnTo>
                  <a:lnTo>
                    <a:pt x="1922" y="1461"/>
                  </a:lnTo>
                  <a:lnTo>
                    <a:pt x="1953" y="1470"/>
                  </a:lnTo>
                </a:path>
              </a:pathLst>
            </a:custGeom>
            <a:solidFill>
              <a:srgbClr val="FAC090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10" name="Freeform 367"/>
            <xdr:cNvSpPr>
              <a:spLocks/>
            </xdr:cNvSpPr>
          </xdr:nvSpPr>
          <xdr:spPr bwMode="auto">
            <a:xfrm>
              <a:off x="2424832" y="1258057"/>
              <a:ext cx="1054247" cy="991636"/>
            </a:xfrm>
            <a:custGeom>
              <a:avLst/>
              <a:gdLst>
                <a:gd name="T0" fmla="*/ 2147483647 w 2342"/>
                <a:gd name="T1" fmla="*/ 2147483647 h 2198"/>
                <a:gd name="T2" fmla="*/ 2147483647 w 2342"/>
                <a:gd name="T3" fmla="*/ 2147483647 h 2198"/>
                <a:gd name="T4" fmla="*/ 2147483647 w 2342"/>
                <a:gd name="T5" fmla="*/ 2147483647 h 2198"/>
                <a:gd name="T6" fmla="*/ 2147483647 w 2342"/>
                <a:gd name="T7" fmla="*/ 2147483647 h 2198"/>
                <a:gd name="T8" fmla="*/ 2147483647 w 2342"/>
                <a:gd name="T9" fmla="*/ 2147483647 h 2198"/>
                <a:gd name="T10" fmla="*/ 2147483647 w 2342"/>
                <a:gd name="T11" fmla="*/ 2147483647 h 2198"/>
                <a:gd name="T12" fmla="*/ 2147483647 w 2342"/>
                <a:gd name="T13" fmla="*/ 2147483647 h 2198"/>
                <a:gd name="T14" fmla="*/ 2147483647 w 2342"/>
                <a:gd name="T15" fmla="*/ 2147483647 h 2198"/>
                <a:gd name="T16" fmla="*/ 2147483647 w 2342"/>
                <a:gd name="T17" fmla="*/ 2147483647 h 2198"/>
                <a:gd name="T18" fmla="*/ 2147483647 w 2342"/>
                <a:gd name="T19" fmla="*/ 2147483647 h 2198"/>
                <a:gd name="T20" fmla="*/ 2147483647 w 2342"/>
                <a:gd name="T21" fmla="*/ 2147483647 h 2198"/>
                <a:gd name="T22" fmla="*/ 2147483647 w 2342"/>
                <a:gd name="T23" fmla="*/ 2147483647 h 2198"/>
                <a:gd name="T24" fmla="*/ 2147483647 w 2342"/>
                <a:gd name="T25" fmla="*/ 2147483647 h 2198"/>
                <a:gd name="T26" fmla="*/ 2147483647 w 2342"/>
                <a:gd name="T27" fmla="*/ 2147483647 h 2198"/>
                <a:gd name="T28" fmla="*/ 2147483647 w 2342"/>
                <a:gd name="T29" fmla="*/ 2147483647 h 2198"/>
                <a:gd name="T30" fmla="*/ 2147483647 w 2342"/>
                <a:gd name="T31" fmla="*/ 2147483647 h 2198"/>
                <a:gd name="T32" fmla="*/ 2147483647 w 2342"/>
                <a:gd name="T33" fmla="*/ 2147483647 h 2198"/>
                <a:gd name="T34" fmla="*/ 2147483647 w 2342"/>
                <a:gd name="T35" fmla="*/ 2147483647 h 2198"/>
                <a:gd name="T36" fmla="*/ 2147483647 w 2342"/>
                <a:gd name="T37" fmla="*/ 2147483647 h 2198"/>
                <a:gd name="T38" fmla="*/ 2147483647 w 2342"/>
                <a:gd name="T39" fmla="*/ 2147483647 h 2198"/>
                <a:gd name="T40" fmla="*/ 2147483647 w 2342"/>
                <a:gd name="T41" fmla="*/ 2147483647 h 2198"/>
                <a:gd name="T42" fmla="*/ 2147483647 w 2342"/>
                <a:gd name="T43" fmla="*/ 2147483647 h 2198"/>
                <a:gd name="T44" fmla="*/ 2147483647 w 2342"/>
                <a:gd name="T45" fmla="*/ 2147483647 h 2198"/>
                <a:gd name="T46" fmla="*/ 2147483647 w 2342"/>
                <a:gd name="T47" fmla="*/ 2147483647 h 2198"/>
                <a:gd name="T48" fmla="*/ 2147483647 w 2342"/>
                <a:gd name="T49" fmla="*/ 2147483647 h 2198"/>
                <a:gd name="T50" fmla="*/ 2147483647 w 2342"/>
                <a:gd name="T51" fmla="*/ 2147483647 h 2198"/>
                <a:gd name="T52" fmla="*/ 2147483647 w 2342"/>
                <a:gd name="T53" fmla="*/ 2147483647 h 2198"/>
                <a:gd name="T54" fmla="*/ 2147483647 w 2342"/>
                <a:gd name="T55" fmla="*/ 2147483647 h 2198"/>
                <a:gd name="T56" fmla="*/ 2147483647 w 2342"/>
                <a:gd name="T57" fmla="*/ 2147483647 h 2198"/>
                <a:gd name="T58" fmla="*/ 2147483647 w 2342"/>
                <a:gd name="T59" fmla="*/ 2147483647 h 2198"/>
                <a:gd name="T60" fmla="*/ 2147483647 w 2342"/>
                <a:gd name="T61" fmla="*/ 2147483647 h 2198"/>
                <a:gd name="T62" fmla="*/ 2147483647 w 2342"/>
                <a:gd name="T63" fmla="*/ 2147483647 h 2198"/>
                <a:gd name="T64" fmla="*/ 2147483647 w 2342"/>
                <a:gd name="T65" fmla="*/ 2147483647 h 2198"/>
                <a:gd name="T66" fmla="*/ 2147483647 w 2342"/>
                <a:gd name="T67" fmla="*/ 2147483647 h 2198"/>
                <a:gd name="T68" fmla="*/ 2147483647 w 2342"/>
                <a:gd name="T69" fmla="*/ 2147483647 h 2198"/>
                <a:gd name="T70" fmla="*/ 2147483647 w 2342"/>
                <a:gd name="T71" fmla="*/ 2147483647 h 2198"/>
                <a:gd name="T72" fmla="*/ 2147483647 w 2342"/>
                <a:gd name="T73" fmla="*/ 2147483647 h 2198"/>
                <a:gd name="T74" fmla="*/ 2147483647 w 2342"/>
                <a:gd name="T75" fmla="*/ 2147483647 h 2198"/>
                <a:gd name="T76" fmla="*/ 2147483647 w 2342"/>
                <a:gd name="T77" fmla="*/ 2147483647 h 2198"/>
                <a:gd name="T78" fmla="*/ 2147483647 w 2342"/>
                <a:gd name="T79" fmla="*/ 2147483647 h 2198"/>
                <a:gd name="T80" fmla="*/ 2147483647 w 2342"/>
                <a:gd name="T81" fmla="*/ 2147483647 h 2198"/>
                <a:gd name="T82" fmla="*/ 2147483647 w 2342"/>
                <a:gd name="T83" fmla="*/ 2147483647 h 2198"/>
                <a:gd name="T84" fmla="*/ 2147483647 w 2342"/>
                <a:gd name="T85" fmla="*/ 2147483647 h 2198"/>
                <a:gd name="T86" fmla="*/ 2147483647 w 2342"/>
                <a:gd name="T87" fmla="*/ 2147483647 h 2198"/>
                <a:gd name="T88" fmla="*/ 2147483647 w 2342"/>
                <a:gd name="T89" fmla="*/ 2147483647 h 2198"/>
                <a:gd name="T90" fmla="*/ 2147483647 w 2342"/>
                <a:gd name="T91" fmla="*/ 2147483647 h 2198"/>
                <a:gd name="T92" fmla="*/ 2147483647 w 2342"/>
                <a:gd name="T93" fmla="*/ 2147483647 h 2198"/>
                <a:gd name="T94" fmla="*/ 2147483647 w 2342"/>
                <a:gd name="T95" fmla="*/ 2147483647 h 2198"/>
                <a:gd name="T96" fmla="*/ 2147483647 w 2342"/>
                <a:gd name="T97" fmla="*/ 2147483647 h 2198"/>
                <a:gd name="T98" fmla="*/ 2147483647 w 2342"/>
                <a:gd name="T99" fmla="*/ 2147483647 h 2198"/>
                <a:gd name="T100" fmla="*/ 2147483647 w 2342"/>
                <a:gd name="T101" fmla="*/ 2147483647 h 2198"/>
                <a:gd name="T102" fmla="*/ 2147483647 w 2342"/>
                <a:gd name="T103" fmla="*/ 2147483647 h 2198"/>
                <a:gd name="T104" fmla="*/ 2147483647 w 2342"/>
                <a:gd name="T105" fmla="*/ 2147483647 h 2198"/>
                <a:gd name="T106" fmla="*/ 2147483647 w 2342"/>
                <a:gd name="T107" fmla="*/ 2147483647 h 2198"/>
                <a:gd name="T108" fmla="*/ 2147483647 w 2342"/>
                <a:gd name="T109" fmla="*/ 2147483647 h 2198"/>
                <a:gd name="T110" fmla="*/ 2147483647 w 2342"/>
                <a:gd name="T111" fmla="*/ 2147483647 h 2198"/>
                <a:gd name="T112" fmla="*/ 2147483647 w 2342"/>
                <a:gd name="T113" fmla="*/ 2147483647 h 2198"/>
                <a:gd name="T114" fmla="*/ 2147483647 w 2342"/>
                <a:gd name="T115" fmla="*/ 2147483647 h 2198"/>
                <a:gd name="T116" fmla="*/ 2147483647 w 2342"/>
                <a:gd name="T117" fmla="*/ 2147483647 h 2198"/>
                <a:gd name="T118" fmla="*/ 2147483647 w 2342"/>
                <a:gd name="T119" fmla="*/ 2147483647 h 219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2"/>
                <a:gd name="T181" fmla="*/ 0 h 2198"/>
                <a:gd name="T182" fmla="*/ 2342 w 2342"/>
                <a:gd name="T183" fmla="*/ 2198 h 219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2" h="2198">
                  <a:moveTo>
                    <a:pt x="1264" y="2198"/>
                  </a:moveTo>
                  <a:lnTo>
                    <a:pt x="1354" y="2130"/>
                  </a:lnTo>
                  <a:lnTo>
                    <a:pt x="1443" y="2061"/>
                  </a:lnTo>
                  <a:lnTo>
                    <a:pt x="1533" y="1993"/>
                  </a:lnTo>
                  <a:lnTo>
                    <a:pt x="1623" y="1924"/>
                  </a:lnTo>
                  <a:lnTo>
                    <a:pt x="1713" y="1856"/>
                  </a:lnTo>
                  <a:lnTo>
                    <a:pt x="1803" y="1788"/>
                  </a:lnTo>
                  <a:lnTo>
                    <a:pt x="1893" y="1719"/>
                  </a:lnTo>
                  <a:lnTo>
                    <a:pt x="1983" y="1651"/>
                  </a:lnTo>
                  <a:lnTo>
                    <a:pt x="2073" y="1583"/>
                  </a:lnTo>
                  <a:lnTo>
                    <a:pt x="2163" y="1514"/>
                  </a:lnTo>
                  <a:lnTo>
                    <a:pt x="2252" y="1446"/>
                  </a:lnTo>
                  <a:lnTo>
                    <a:pt x="2342" y="1378"/>
                  </a:lnTo>
                  <a:lnTo>
                    <a:pt x="2312" y="1338"/>
                  </a:lnTo>
                  <a:lnTo>
                    <a:pt x="2282" y="1300"/>
                  </a:lnTo>
                  <a:lnTo>
                    <a:pt x="2250" y="1261"/>
                  </a:lnTo>
                  <a:lnTo>
                    <a:pt x="2219" y="1223"/>
                  </a:lnTo>
                  <a:lnTo>
                    <a:pt x="2187" y="1185"/>
                  </a:lnTo>
                  <a:lnTo>
                    <a:pt x="2154" y="1148"/>
                  </a:lnTo>
                  <a:lnTo>
                    <a:pt x="2121" y="1111"/>
                  </a:lnTo>
                  <a:lnTo>
                    <a:pt x="2088" y="1075"/>
                  </a:lnTo>
                  <a:lnTo>
                    <a:pt x="2054" y="1038"/>
                  </a:lnTo>
                  <a:lnTo>
                    <a:pt x="2019" y="1003"/>
                  </a:lnTo>
                  <a:lnTo>
                    <a:pt x="1985" y="967"/>
                  </a:lnTo>
                  <a:lnTo>
                    <a:pt x="1949" y="933"/>
                  </a:lnTo>
                  <a:lnTo>
                    <a:pt x="1914" y="898"/>
                  </a:lnTo>
                  <a:lnTo>
                    <a:pt x="1878" y="864"/>
                  </a:lnTo>
                  <a:lnTo>
                    <a:pt x="1841" y="831"/>
                  </a:lnTo>
                  <a:lnTo>
                    <a:pt x="1805" y="797"/>
                  </a:lnTo>
                  <a:lnTo>
                    <a:pt x="1767" y="765"/>
                  </a:lnTo>
                  <a:lnTo>
                    <a:pt x="1730" y="733"/>
                  </a:lnTo>
                  <a:lnTo>
                    <a:pt x="1692" y="701"/>
                  </a:lnTo>
                  <a:lnTo>
                    <a:pt x="1653" y="670"/>
                  </a:lnTo>
                  <a:lnTo>
                    <a:pt x="1614" y="639"/>
                  </a:lnTo>
                  <a:lnTo>
                    <a:pt x="1575" y="609"/>
                  </a:lnTo>
                  <a:lnTo>
                    <a:pt x="1536" y="579"/>
                  </a:lnTo>
                  <a:lnTo>
                    <a:pt x="1496" y="549"/>
                  </a:lnTo>
                  <a:lnTo>
                    <a:pt x="1456" y="521"/>
                  </a:lnTo>
                  <a:lnTo>
                    <a:pt x="1415" y="492"/>
                  </a:lnTo>
                  <a:lnTo>
                    <a:pt x="1374" y="464"/>
                  </a:lnTo>
                  <a:lnTo>
                    <a:pt x="1333" y="437"/>
                  </a:lnTo>
                  <a:lnTo>
                    <a:pt x="1291" y="410"/>
                  </a:lnTo>
                  <a:lnTo>
                    <a:pt x="1249" y="384"/>
                  </a:lnTo>
                  <a:lnTo>
                    <a:pt x="1207" y="358"/>
                  </a:lnTo>
                  <a:lnTo>
                    <a:pt x="1165" y="333"/>
                  </a:lnTo>
                  <a:lnTo>
                    <a:pt x="1122" y="308"/>
                  </a:lnTo>
                  <a:lnTo>
                    <a:pt x="1079" y="283"/>
                  </a:lnTo>
                  <a:lnTo>
                    <a:pt x="1035" y="260"/>
                  </a:lnTo>
                  <a:lnTo>
                    <a:pt x="991" y="236"/>
                  </a:lnTo>
                  <a:lnTo>
                    <a:pt x="947" y="214"/>
                  </a:lnTo>
                  <a:lnTo>
                    <a:pt x="903" y="192"/>
                  </a:lnTo>
                  <a:lnTo>
                    <a:pt x="858" y="170"/>
                  </a:lnTo>
                  <a:lnTo>
                    <a:pt x="813" y="149"/>
                  </a:lnTo>
                  <a:lnTo>
                    <a:pt x="768" y="128"/>
                  </a:lnTo>
                  <a:lnTo>
                    <a:pt x="723" y="108"/>
                  </a:lnTo>
                  <a:lnTo>
                    <a:pt x="678" y="89"/>
                  </a:lnTo>
                  <a:lnTo>
                    <a:pt x="632" y="70"/>
                  </a:lnTo>
                  <a:lnTo>
                    <a:pt x="586" y="52"/>
                  </a:lnTo>
                  <a:lnTo>
                    <a:pt x="540" y="34"/>
                  </a:lnTo>
                  <a:lnTo>
                    <a:pt x="493" y="17"/>
                  </a:lnTo>
                  <a:lnTo>
                    <a:pt x="447" y="0"/>
                  </a:lnTo>
                  <a:lnTo>
                    <a:pt x="409" y="107"/>
                  </a:lnTo>
                  <a:lnTo>
                    <a:pt x="372" y="213"/>
                  </a:lnTo>
                  <a:lnTo>
                    <a:pt x="335" y="320"/>
                  </a:lnTo>
                  <a:lnTo>
                    <a:pt x="298" y="427"/>
                  </a:lnTo>
                  <a:lnTo>
                    <a:pt x="260" y="533"/>
                  </a:lnTo>
                  <a:lnTo>
                    <a:pt x="223" y="640"/>
                  </a:lnTo>
                  <a:lnTo>
                    <a:pt x="186" y="747"/>
                  </a:lnTo>
                  <a:lnTo>
                    <a:pt x="149" y="853"/>
                  </a:lnTo>
                  <a:lnTo>
                    <a:pt x="111" y="960"/>
                  </a:lnTo>
                  <a:lnTo>
                    <a:pt x="74" y="1066"/>
                  </a:lnTo>
                  <a:lnTo>
                    <a:pt x="37" y="1173"/>
                  </a:lnTo>
                  <a:lnTo>
                    <a:pt x="0" y="1280"/>
                  </a:lnTo>
                  <a:lnTo>
                    <a:pt x="31" y="1291"/>
                  </a:lnTo>
                  <a:lnTo>
                    <a:pt x="62" y="1302"/>
                  </a:lnTo>
                  <a:lnTo>
                    <a:pt x="93" y="1314"/>
                  </a:lnTo>
                  <a:lnTo>
                    <a:pt x="123" y="1326"/>
                  </a:lnTo>
                  <a:lnTo>
                    <a:pt x="154" y="1339"/>
                  </a:lnTo>
                  <a:lnTo>
                    <a:pt x="184" y="1352"/>
                  </a:lnTo>
                  <a:lnTo>
                    <a:pt x="214" y="1365"/>
                  </a:lnTo>
                  <a:lnTo>
                    <a:pt x="244" y="1379"/>
                  </a:lnTo>
                  <a:lnTo>
                    <a:pt x="274" y="1393"/>
                  </a:lnTo>
                  <a:lnTo>
                    <a:pt x="304" y="1407"/>
                  </a:lnTo>
                  <a:lnTo>
                    <a:pt x="334" y="1422"/>
                  </a:lnTo>
                  <a:lnTo>
                    <a:pt x="363" y="1437"/>
                  </a:lnTo>
                  <a:lnTo>
                    <a:pt x="392" y="1453"/>
                  </a:lnTo>
                  <a:lnTo>
                    <a:pt x="421" y="1468"/>
                  </a:lnTo>
                  <a:lnTo>
                    <a:pt x="450" y="1485"/>
                  </a:lnTo>
                  <a:lnTo>
                    <a:pt x="478" y="1501"/>
                  </a:lnTo>
                  <a:lnTo>
                    <a:pt x="507" y="1518"/>
                  </a:lnTo>
                  <a:lnTo>
                    <a:pt x="535" y="1535"/>
                  </a:lnTo>
                  <a:lnTo>
                    <a:pt x="563" y="1553"/>
                  </a:lnTo>
                  <a:lnTo>
                    <a:pt x="591" y="1571"/>
                  </a:lnTo>
                  <a:lnTo>
                    <a:pt x="618" y="1589"/>
                  </a:lnTo>
                  <a:lnTo>
                    <a:pt x="645" y="1608"/>
                  </a:lnTo>
                  <a:lnTo>
                    <a:pt x="672" y="1626"/>
                  </a:lnTo>
                  <a:lnTo>
                    <a:pt x="699" y="1646"/>
                  </a:lnTo>
                  <a:lnTo>
                    <a:pt x="726" y="1665"/>
                  </a:lnTo>
                  <a:lnTo>
                    <a:pt x="752" y="1685"/>
                  </a:lnTo>
                  <a:lnTo>
                    <a:pt x="778" y="1705"/>
                  </a:lnTo>
                  <a:lnTo>
                    <a:pt x="804" y="1726"/>
                  </a:lnTo>
                  <a:lnTo>
                    <a:pt x="830" y="1747"/>
                  </a:lnTo>
                  <a:lnTo>
                    <a:pt x="855" y="1768"/>
                  </a:lnTo>
                  <a:lnTo>
                    <a:pt x="880" y="1789"/>
                  </a:lnTo>
                  <a:lnTo>
                    <a:pt x="905" y="1811"/>
                  </a:lnTo>
                  <a:lnTo>
                    <a:pt x="930" y="1833"/>
                  </a:lnTo>
                  <a:lnTo>
                    <a:pt x="954" y="1856"/>
                  </a:lnTo>
                  <a:lnTo>
                    <a:pt x="978" y="1878"/>
                  </a:lnTo>
                  <a:lnTo>
                    <a:pt x="1002" y="1901"/>
                  </a:lnTo>
                  <a:lnTo>
                    <a:pt x="1025" y="1924"/>
                  </a:lnTo>
                  <a:lnTo>
                    <a:pt x="1048" y="1948"/>
                  </a:lnTo>
                  <a:lnTo>
                    <a:pt x="1071" y="1972"/>
                  </a:lnTo>
                  <a:lnTo>
                    <a:pt x="1094" y="1996"/>
                  </a:lnTo>
                  <a:lnTo>
                    <a:pt x="1116" y="2020"/>
                  </a:lnTo>
                  <a:lnTo>
                    <a:pt x="1138" y="2045"/>
                  </a:lnTo>
                  <a:lnTo>
                    <a:pt x="1160" y="2070"/>
                  </a:lnTo>
                  <a:lnTo>
                    <a:pt x="1181" y="2095"/>
                  </a:lnTo>
                  <a:lnTo>
                    <a:pt x="1202" y="2120"/>
                  </a:lnTo>
                  <a:lnTo>
                    <a:pt x="1223" y="2146"/>
                  </a:lnTo>
                  <a:lnTo>
                    <a:pt x="1244" y="2172"/>
                  </a:lnTo>
                  <a:lnTo>
                    <a:pt x="1264" y="2198"/>
                  </a:lnTo>
                </a:path>
              </a:pathLst>
            </a:custGeom>
            <a:solidFill>
              <a:srgbClr val="FFFF57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11" name="Freeform 372"/>
            <xdr:cNvSpPr>
              <a:spLocks/>
            </xdr:cNvSpPr>
          </xdr:nvSpPr>
          <xdr:spPr bwMode="auto">
            <a:xfrm>
              <a:off x="3024822" y="1944261"/>
              <a:ext cx="827134" cy="1018705"/>
            </a:xfrm>
            <a:custGeom>
              <a:avLst/>
              <a:gdLst>
                <a:gd name="T0" fmla="*/ 2147483647 w 1838"/>
                <a:gd name="T1" fmla="*/ 2147483647 h 2258"/>
                <a:gd name="T2" fmla="*/ 2147483647 w 1838"/>
                <a:gd name="T3" fmla="*/ 2147483647 h 2258"/>
                <a:gd name="T4" fmla="*/ 2147483647 w 1838"/>
                <a:gd name="T5" fmla="*/ 2147483647 h 2258"/>
                <a:gd name="T6" fmla="*/ 2147483647 w 1838"/>
                <a:gd name="T7" fmla="*/ 2147483647 h 2258"/>
                <a:gd name="T8" fmla="*/ 2147483647 w 1838"/>
                <a:gd name="T9" fmla="*/ 2147483647 h 2258"/>
                <a:gd name="T10" fmla="*/ 2147483647 w 1838"/>
                <a:gd name="T11" fmla="*/ 2147483647 h 2258"/>
                <a:gd name="T12" fmla="*/ 2147483647 w 1838"/>
                <a:gd name="T13" fmla="*/ 2147483647 h 2258"/>
                <a:gd name="T14" fmla="*/ 2147483647 w 1838"/>
                <a:gd name="T15" fmla="*/ 2147483647 h 2258"/>
                <a:gd name="T16" fmla="*/ 2147483647 w 1838"/>
                <a:gd name="T17" fmla="*/ 2147483647 h 2258"/>
                <a:gd name="T18" fmla="*/ 2147483647 w 1838"/>
                <a:gd name="T19" fmla="*/ 2147483647 h 2258"/>
                <a:gd name="T20" fmla="*/ 2147483647 w 1838"/>
                <a:gd name="T21" fmla="*/ 2147483647 h 2258"/>
                <a:gd name="T22" fmla="*/ 2147483647 w 1838"/>
                <a:gd name="T23" fmla="*/ 2147483647 h 2258"/>
                <a:gd name="T24" fmla="*/ 2147483647 w 1838"/>
                <a:gd name="T25" fmla="*/ 2147483647 h 2258"/>
                <a:gd name="T26" fmla="*/ 2147483647 w 1838"/>
                <a:gd name="T27" fmla="*/ 2147483647 h 2258"/>
                <a:gd name="T28" fmla="*/ 2147483647 w 1838"/>
                <a:gd name="T29" fmla="*/ 2147483647 h 2258"/>
                <a:gd name="T30" fmla="*/ 2147483647 w 1838"/>
                <a:gd name="T31" fmla="*/ 2147483647 h 2258"/>
                <a:gd name="T32" fmla="*/ 2147483647 w 1838"/>
                <a:gd name="T33" fmla="*/ 2147483647 h 2258"/>
                <a:gd name="T34" fmla="*/ 2147483647 w 1838"/>
                <a:gd name="T35" fmla="*/ 2147483647 h 2258"/>
                <a:gd name="T36" fmla="*/ 2147483647 w 1838"/>
                <a:gd name="T37" fmla="*/ 2147483647 h 2258"/>
                <a:gd name="T38" fmla="*/ 2147483647 w 1838"/>
                <a:gd name="T39" fmla="*/ 2147483647 h 2258"/>
                <a:gd name="T40" fmla="*/ 2147483647 w 1838"/>
                <a:gd name="T41" fmla="*/ 2147483647 h 2258"/>
                <a:gd name="T42" fmla="*/ 2147483647 w 1838"/>
                <a:gd name="T43" fmla="*/ 2147483647 h 2258"/>
                <a:gd name="T44" fmla="*/ 2147483647 w 1838"/>
                <a:gd name="T45" fmla="*/ 2147483647 h 2258"/>
                <a:gd name="T46" fmla="*/ 2147483647 w 1838"/>
                <a:gd name="T47" fmla="*/ 2147483647 h 2258"/>
                <a:gd name="T48" fmla="*/ 2147483647 w 1838"/>
                <a:gd name="T49" fmla="*/ 2147483647 h 2258"/>
                <a:gd name="T50" fmla="*/ 2147483647 w 1838"/>
                <a:gd name="T51" fmla="*/ 2147483647 h 2258"/>
                <a:gd name="T52" fmla="*/ 2147483647 w 1838"/>
                <a:gd name="T53" fmla="*/ 2147483647 h 2258"/>
                <a:gd name="T54" fmla="*/ 2147483647 w 1838"/>
                <a:gd name="T55" fmla="*/ 2147483647 h 2258"/>
                <a:gd name="T56" fmla="*/ 2147483647 w 1838"/>
                <a:gd name="T57" fmla="*/ 2147483647 h 2258"/>
                <a:gd name="T58" fmla="*/ 2147483647 w 1838"/>
                <a:gd name="T59" fmla="*/ 2147483647 h 2258"/>
                <a:gd name="T60" fmla="*/ 2147483647 w 1838"/>
                <a:gd name="T61" fmla="*/ 2147483647 h 2258"/>
                <a:gd name="T62" fmla="*/ 2147483647 w 1838"/>
                <a:gd name="T63" fmla="*/ 2147483647 h 2258"/>
                <a:gd name="T64" fmla="*/ 2147483647 w 1838"/>
                <a:gd name="T65" fmla="*/ 2147483647 h 2258"/>
                <a:gd name="T66" fmla="*/ 2147483647 w 1838"/>
                <a:gd name="T67" fmla="*/ 2147483647 h 2258"/>
                <a:gd name="T68" fmla="*/ 2147483647 w 1838"/>
                <a:gd name="T69" fmla="*/ 2147483647 h 2258"/>
                <a:gd name="T70" fmla="*/ 2147483647 w 1838"/>
                <a:gd name="T71" fmla="*/ 2147483647 h 2258"/>
                <a:gd name="T72" fmla="*/ 2147483647 w 1838"/>
                <a:gd name="T73" fmla="*/ 2147483647 h 2258"/>
                <a:gd name="T74" fmla="*/ 2147483647 w 1838"/>
                <a:gd name="T75" fmla="*/ 2147483647 h 2258"/>
                <a:gd name="T76" fmla="*/ 2147483647 w 1838"/>
                <a:gd name="T77" fmla="*/ 2147483647 h 2258"/>
                <a:gd name="T78" fmla="*/ 2147483647 w 1838"/>
                <a:gd name="T79" fmla="*/ 2147483647 h 2258"/>
                <a:gd name="T80" fmla="*/ 2147483647 w 1838"/>
                <a:gd name="T81" fmla="*/ 2147483647 h 2258"/>
                <a:gd name="T82" fmla="*/ 2147483647 w 1838"/>
                <a:gd name="T83" fmla="*/ 2147483647 h 2258"/>
                <a:gd name="T84" fmla="*/ 2147483647 w 1838"/>
                <a:gd name="T85" fmla="*/ 2147483647 h 2258"/>
                <a:gd name="T86" fmla="*/ 2147483647 w 1838"/>
                <a:gd name="T87" fmla="*/ 2147483647 h 2258"/>
                <a:gd name="T88" fmla="*/ 2147483647 w 1838"/>
                <a:gd name="T89" fmla="*/ 2147483647 h 2258"/>
                <a:gd name="T90" fmla="*/ 2147483647 w 1838"/>
                <a:gd name="T91" fmla="*/ 2147483647 h 2258"/>
                <a:gd name="T92" fmla="*/ 2147483647 w 1838"/>
                <a:gd name="T93" fmla="*/ 2147483647 h 2258"/>
                <a:gd name="T94" fmla="*/ 2147483647 w 1838"/>
                <a:gd name="T95" fmla="*/ 2147483647 h 2258"/>
                <a:gd name="T96" fmla="*/ 2147483647 w 1838"/>
                <a:gd name="T97" fmla="*/ 2147483647 h 2258"/>
                <a:gd name="T98" fmla="*/ 2147483647 w 1838"/>
                <a:gd name="T99" fmla="*/ 2147483647 h 2258"/>
                <a:gd name="T100" fmla="*/ 2147483647 w 1838"/>
                <a:gd name="T101" fmla="*/ 2147483647 h 2258"/>
                <a:gd name="T102" fmla="*/ 2147483647 w 1838"/>
                <a:gd name="T103" fmla="*/ 2147483647 h 2258"/>
                <a:gd name="T104" fmla="*/ 2147483647 w 1838"/>
                <a:gd name="T105" fmla="*/ 2147483647 h 2258"/>
                <a:gd name="T106" fmla="*/ 2147483647 w 1838"/>
                <a:gd name="T107" fmla="*/ 2147483647 h 2258"/>
                <a:gd name="T108" fmla="*/ 2147483647 w 1838"/>
                <a:gd name="T109" fmla="*/ 2147483647 h 2258"/>
                <a:gd name="T110" fmla="*/ 2147483647 w 1838"/>
                <a:gd name="T111" fmla="*/ 2147483647 h 2258"/>
                <a:gd name="T112" fmla="*/ 2147483647 w 1838"/>
                <a:gd name="T113" fmla="*/ 2147483647 h 2258"/>
                <a:gd name="T114" fmla="*/ 2147483647 w 1838"/>
                <a:gd name="T115" fmla="*/ 2147483647 h 2258"/>
                <a:gd name="T116" fmla="*/ 2147483647 w 1838"/>
                <a:gd name="T117" fmla="*/ 2147483647 h 2258"/>
                <a:gd name="T118" fmla="*/ 2147483647 w 1838"/>
                <a:gd name="T119" fmla="*/ 2147483647 h 225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1838"/>
                <a:gd name="T181" fmla="*/ 0 h 2258"/>
                <a:gd name="T182" fmla="*/ 1838 w 1838"/>
                <a:gd name="T183" fmla="*/ 2258 h 225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1838" h="2258">
                  <a:moveTo>
                    <a:pt x="483" y="2258"/>
                  </a:moveTo>
                  <a:lnTo>
                    <a:pt x="596" y="2256"/>
                  </a:lnTo>
                  <a:lnTo>
                    <a:pt x="709" y="2253"/>
                  </a:lnTo>
                  <a:lnTo>
                    <a:pt x="822" y="2251"/>
                  </a:lnTo>
                  <a:lnTo>
                    <a:pt x="935" y="2248"/>
                  </a:lnTo>
                  <a:lnTo>
                    <a:pt x="1047" y="2246"/>
                  </a:lnTo>
                  <a:lnTo>
                    <a:pt x="1160" y="2243"/>
                  </a:lnTo>
                  <a:lnTo>
                    <a:pt x="1273" y="2241"/>
                  </a:lnTo>
                  <a:lnTo>
                    <a:pt x="1386" y="2239"/>
                  </a:lnTo>
                  <a:lnTo>
                    <a:pt x="1499" y="2236"/>
                  </a:lnTo>
                  <a:lnTo>
                    <a:pt x="1612" y="2234"/>
                  </a:lnTo>
                  <a:lnTo>
                    <a:pt x="1725" y="2231"/>
                  </a:lnTo>
                  <a:lnTo>
                    <a:pt x="1838" y="2229"/>
                  </a:lnTo>
                  <a:lnTo>
                    <a:pt x="1836" y="2179"/>
                  </a:lnTo>
                  <a:lnTo>
                    <a:pt x="1834" y="2130"/>
                  </a:lnTo>
                  <a:lnTo>
                    <a:pt x="1832" y="2080"/>
                  </a:lnTo>
                  <a:lnTo>
                    <a:pt x="1829" y="2031"/>
                  </a:lnTo>
                  <a:lnTo>
                    <a:pt x="1825" y="1982"/>
                  </a:lnTo>
                  <a:lnTo>
                    <a:pt x="1820" y="1932"/>
                  </a:lnTo>
                  <a:lnTo>
                    <a:pt x="1815" y="1883"/>
                  </a:lnTo>
                  <a:lnTo>
                    <a:pt x="1810" y="1834"/>
                  </a:lnTo>
                  <a:lnTo>
                    <a:pt x="1804" y="1785"/>
                  </a:lnTo>
                  <a:lnTo>
                    <a:pt x="1797" y="1736"/>
                  </a:lnTo>
                  <a:lnTo>
                    <a:pt x="1789" y="1687"/>
                  </a:lnTo>
                  <a:lnTo>
                    <a:pt x="1782" y="1638"/>
                  </a:lnTo>
                  <a:lnTo>
                    <a:pt x="1773" y="1589"/>
                  </a:lnTo>
                  <a:lnTo>
                    <a:pt x="1764" y="1540"/>
                  </a:lnTo>
                  <a:lnTo>
                    <a:pt x="1754" y="1492"/>
                  </a:lnTo>
                  <a:lnTo>
                    <a:pt x="1744" y="1443"/>
                  </a:lnTo>
                  <a:lnTo>
                    <a:pt x="1733" y="1395"/>
                  </a:lnTo>
                  <a:lnTo>
                    <a:pt x="1721" y="1347"/>
                  </a:lnTo>
                  <a:lnTo>
                    <a:pt x="1709" y="1299"/>
                  </a:lnTo>
                  <a:lnTo>
                    <a:pt x="1696" y="1251"/>
                  </a:lnTo>
                  <a:lnTo>
                    <a:pt x="1683" y="1203"/>
                  </a:lnTo>
                  <a:lnTo>
                    <a:pt x="1669" y="1156"/>
                  </a:lnTo>
                  <a:lnTo>
                    <a:pt x="1655" y="1108"/>
                  </a:lnTo>
                  <a:lnTo>
                    <a:pt x="1640" y="1061"/>
                  </a:lnTo>
                  <a:lnTo>
                    <a:pt x="1624" y="1014"/>
                  </a:lnTo>
                  <a:lnTo>
                    <a:pt x="1608" y="967"/>
                  </a:lnTo>
                  <a:lnTo>
                    <a:pt x="1591" y="921"/>
                  </a:lnTo>
                  <a:lnTo>
                    <a:pt x="1574" y="874"/>
                  </a:lnTo>
                  <a:lnTo>
                    <a:pt x="1556" y="828"/>
                  </a:lnTo>
                  <a:lnTo>
                    <a:pt x="1538" y="782"/>
                  </a:lnTo>
                  <a:lnTo>
                    <a:pt x="1519" y="736"/>
                  </a:lnTo>
                  <a:lnTo>
                    <a:pt x="1499" y="691"/>
                  </a:lnTo>
                  <a:lnTo>
                    <a:pt x="1479" y="646"/>
                  </a:lnTo>
                  <a:lnTo>
                    <a:pt x="1458" y="601"/>
                  </a:lnTo>
                  <a:lnTo>
                    <a:pt x="1437" y="556"/>
                  </a:lnTo>
                  <a:lnTo>
                    <a:pt x="1416" y="511"/>
                  </a:lnTo>
                  <a:lnTo>
                    <a:pt x="1393" y="467"/>
                  </a:lnTo>
                  <a:lnTo>
                    <a:pt x="1370" y="423"/>
                  </a:lnTo>
                  <a:lnTo>
                    <a:pt x="1347" y="379"/>
                  </a:lnTo>
                  <a:lnTo>
                    <a:pt x="1323" y="336"/>
                  </a:lnTo>
                  <a:lnTo>
                    <a:pt x="1299" y="293"/>
                  </a:lnTo>
                  <a:lnTo>
                    <a:pt x="1274" y="250"/>
                  </a:lnTo>
                  <a:lnTo>
                    <a:pt x="1248" y="208"/>
                  </a:lnTo>
                  <a:lnTo>
                    <a:pt x="1222" y="165"/>
                  </a:lnTo>
                  <a:lnTo>
                    <a:pt x="1196" y="124"/>
                  </a:lnTo>
                  <a:lnTo>
                    <a:pt x="1169" y="82"/>
                  </a:lnTo>
                  <a:lnTo>
                    <a:pt x="1142" y="41"/>
                  </a:lnTo>
                  <a:lnTo>
                    <a:pt x="1114" y="0"/>
                  </a:lnTo>
                  <a:lnTo>
                    <a:pt x="1021" y="64"/>
                  </a:lnTo>
                  <a:lnTo>
                    <a:pt x="928" y="129"/>
                  </a:lnTo>
                  <a:lnTo>
                    <a:pt x="835" y="193"/>
                  </a:lnTo>
                  <a:lnTo>
                    <a:pt x="742" y="258"/>
                  </a:lnTo>
                  <a:lnTo>
                    <a:pt x="650" y="322"/>
                  </a:lnTo>
                  <a:lnTo>
                    <a:pt x="557" y="386"/>
                  </a:lnTo>
                  <a:lnTo>
                    <a:pt x="464" y="451"/>
                  </a:lnTo>
                  <a:lnTo>
                    <a:pt x="371" y="515"/>
                  </a:lnTo>
                  <a:lnTo>
                    <a:pt x="279" y="579"/>
                  </a:lnTo>
                  <a:lnTo>
                    <a:pt x="186" y="644"/>
                  </a:lnTo>
                  <a:lnTo>
                    <a:pt x="93" y="708"/>
                  </a:lnTo>
                  <a:lnTo>
                    <a:pt x="0" y="773"/>
                  </a:lnTo>
                  <a:lnTo>
                    <a:pt x="19" y="800"/>
                  </a:lnTo>
                  <a:lnTo>
                    <a:pt x="37" y="827"/>
                  </a:lnTo>
                  <a:lnTo>
                    <a:pt x="55" y="855"/>
                  </a:lnTo>
                  <a:lnTo>
                    <a:pt x="73" y="883"/>
                  </a:lnTo>
                  <a:lnTo>
                    <a:pt x="90" y="911"/>
                  </a:lnTo>
                  <a:lnTo>
                    <a:pt x="107" y="939"/>
                  </a:lnTo>
                  <a:lnTo>
                    <a:pt x="124" y="968"/>
                  </a:lnTo>
                  <a:lnTo>
                    <a:pt x="140" y="996"/>
                  </a:lnTo>
                  <a:lnTo>
                    <a:pt x="156" y="1025"/>
                  </a:lnTo>
                  <a:lnTo>
                    <a:pt x="171" y="1055"/>
                  </a:lnTo>
                  <a:lnTo>
                    <a:pt x="187" y="1084"/>
                  </a:lnTo>
                  <a:lnTo>
                    <a:pt x="201" y="1113"/>
                  </a:lnTo>
                  <a:lnTo>
                    <a:pt x="216" y="1143"/>
                  </a:lnTo>
                  <a:lnTo>
                    <a:pt x="230" y="1173"/>
                  </a:lnTo>
                  <a:lnTo>
                    <a:pt x="244" y="1203"/>
                  </a:lnTo>
                  <a:lnTo>
                    <a:pt x="257" y="1233"/>
                  </a:lnTo>
                  <a:lnTo>
                    <a:pt x="270" y="1263"/>
                  </a:lnTo>
                  <a:lnTo>
                    <a:pt x="283" y="1294"/>
                  </a:lnTo>
                  <a:lnTo>
                    <a:pt x="295" y="1325"/>
                  </a:lnTo>
                  <a:lnTo>
                    <a:pt x="307" y="1355"/>
                  </a:lnTo>
                  <a:lnTo>
                    <a:pt x="319" y="1386"/>
                  </a:lnTo>
                  <a:lnTo>
                    <a:pt x="330" y="1417"/>
                  </a:lnTo>
                  <a:lnTo>
                    <a:pt x="341" y="1449"/>
                  </a:lnTo>
                  <a:lnTo>
                    <a:pt x="351" y="1480"/>
                  </a:lnTo>
                  <a:lnTo>
                    <a:pt x="361" y="1511"/>
                  </a:lnTo>
                  <a:lnTo>
                    <a:pt x="371" y="1543"/>
                  </a:lnTo>
                  <a:lnTo>
                    <a:pt x="380" y="1575"/>
                  </a:lnTo>
                  <a:lnTo>
                    <a:pt x="389" y="1606"/>
                  </a:lnTo>
                  <a:lnTo>
                    <a:pt x="397" y="1638"/>
                  </a:lnTo>
                  <a:lnTo>
                    <a:pt x="405" y="1670"/>
                  </a:lnTo>
                  <a:lnTo>
                    <a:pt x="413" y="1702"/>
                  </a:lnTo>
                  <a:lnTo>
                    <a:pt x="420" y="1735"/>
                  </a:lnTo>
                  <a:lnTo>
                    <a:pt x="427" y="1767"/>
                  </a:lnTo>
                  <a:lnTo>
                    <a:pt x="434" y="1799"/>
                  </a:lnTo>
                  <a:lnTo>
                    <a:pt x="440" y="1832"/>
                  </a:lnTo>
                  <a:lnTo>
                    <a:pt x="445" y="1864"/>
                  </a:lnTo>
                  <a:lnTo>
                    <a:pt x="451" y="1897"/>
                  </a:lnTo>
                  <a:lnTo>
                    <a:pt x="456" y="1930"/>
                  </a:lnTo>
                  <a:lnTo>
                    <a:pt x="460" y="1962"/>
                  </a:lnTo>
                  <a:lnTo>
                    <a:pt x="464" y="1995"/>
                  </a:lnTo>
                  <a:lnTo>
                    <a:pt x="468" y="2028"/>
                  </a:lnTo>
                  <a:lnTo>
                    <a:pt x="471" y="2061"/>
                  </a:lnTo>
                  <a:lnTo>
                    <a:pt x="474" y="2094"/>
                  </a:lnTo>
                  <a:lnTo>
                    <a:pt x="477" y="2126"/>
                  </a:lnTo>
                  <a:lnTo>
                    <a:pt x="479" y="2159"/>
                  </a:lnTo>
                  <a:lnTo>
                    <a:pt x="481" y="2192"/>
                  </a:lnTo>
                  <a:lnTo>
                    <a:pt x="482" y="2225"/>
                  </a:lnTo>
                  <a:lnTo>
                    <a:pt x="483" y="2258"/>
                  </a:lnTo>
                </a:path>
              </a:pathLst>
            </a:custGeom>
            <a:solidFill>
              <a:srgbClr val="54E349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12" name="Freeform 377"/>
            <xdr:cNvSpPr>
              <a:spLocks/>
            </xdr:cNvSpPr>
          </xdr:nvSpPr>
          <xdr:spPr bwMode="auto">
            <a:xfrm>
              <a:off x="193063" y="1944261"/>
              <a:ext cx="827134" cy="1018705"/>
            </a:xfrm>
            <a:custGeom>
              <a:avLst/>
              <a:gdLst>
                <a:gd name="T0" fmla="*/ 2147483647 w 1838"/>
                <a:gd name="T1" fmla="*/ 2147483647 h 2258"/>
                <a:gd name="T2" fmla="*/ 2147483647 w 1838"/>
                <a:gd name="T3" fmla="*/ 2147483647 h 2258"/>
                <a:gd name="T4" fmla="*/ 2147483647 w 1838"/>
                <a:gd name="T5" fmla="*/ 2147483647 h 2258"/>
                <a:gd name="T6" fmla="*/ 2147483647 w 1838"/>
                <a:gd name="T7" fmla="*/ 2147483647 h 2258"/>
                <a:gd name="T8" fmla="*/ 2147483647 w 1838"/>
                <a:gd name="T9" fmla="*/ 2147483647 h 2258"/>
                <a:gd name="T10" fmla="*/ 2147483647 w 1838"/>
                <a:gd name="T11" fmla="*/ 2147483647 h 2258"/>
                <a:gd name="T12" fmla="*/ 2147483647 w 1838"/>
                <a:gd name="T13" fmla="*/ 2147483647 h 2258"/>
                <a:gd name="T14" fmla="*/ 2147483647 w 1838"/>
                <a:gd name="T15" fmla="*/ 2147483647 h 2258"/>
                <a:gd name="T16" fmla="*/ 2147483647 w 1838"/>
                <a:gd name="T17" fmla="*/ 2147483647 h 2258"/>
                <a:gd name="T18" fmla="*/ 2147483647 w 1838"/>
                <a:gd name="T19" fmla="*/ 2147483647 h 2258"/>
                <a:gd name="T20" fmla="*/ 2147483647 w 1838"/>
                <a:gd name="T21" fmla="*/ 2147483647 h 2258"/>
                <a:gd name="T22" fmla="*/ 2147483647 w 1838"/>
                <a:gd name="T23" fmla="*/ 2147483647 h 2258"/>
                <a:gd name="T24" fmla="*/ 2147483647 w 1838"/>
                <a:gd name="T25" fmla="*/ 2147483647 h 2258"/>
                <a:gd name="T26" fmla="*/ 2147483647 w 1838"/>
                <a:gd name="T27" fmla="*/ 2147483647 h 2258"/>
                <a:gd name="T28" fmla="*/ 2147483647 w 1838"/>
                <a:gd name="T29" fmla="*/ 2147483647 h 2258"/>
                <a:gd name="T30" fmla="*/ 2147483647 w 1838"/>
                <a:gd name="T31" fmla="*/ 2147483647 h 2258"/>
                <a:gd name="T32" fmla="*/ 2147483647 w 1838"/>
                <a:gd name="T33" fmla="*/ 2147483647 h 2258"/>
                <a:gd name="T34" fmla="*/ 2147483647 w 1838"/>
                <a:gd name="T35" fmla="*/ 2147483647 h 2258"/>
                <a:gd name="T36" fmla="*/ 2147483647 w 1838"/>
                <a:gd name="T37" fmla="*/ 2147483647 h 2258"/>
                <a:gd name="T38" fmla="*/ 2147483647 w 1838"/>
                <a:gd name="T39" fmla="*/ 2147483647 h 2258"/>
                <a:gd name="T40" fmla="*/ 2147483647 w 1838"/>
                <a:gd name="T41" fmla="*/ 2147483647 h 2258"/>
                <a:gd name="T42" fmla="*/ 2147483647 w 1838"/>
                <a:gd name="T43" fmla="*/ 2147483647 h 2258"/>
                <a:gd name="T44" fmla="*/ 2147483647 w 1838"/>
                <a:gd name="T45" fmla="*/ 2147483647 h 2258"/>
                <a:gd name="T46" fmla="*/ 2147483647 w 1838"/>
                <a:gd name="T47" fmla="*/ 2147483647 h 2258"/>
                <a:gd name="T48" fmla="*/ 2147483647 w 1838"/>
                <a:gd name="T49" fmla="*/ 2147483647 h 2258"/>
                <a:gd name="T50" fmla="*/ 2147483647 w 1838"/>
                <a:gd name="T51" fmla="*/ 2147483647 h 2258"/>
                <a:gd name="T52" fmla="*/ 2147483647 w 1838"/>
                <a:gd name="T53" fmla="*/ 2147483647 h 2258"/>
                <a:gd name="T54" fmla="*/ 2147483647 w 1838"/>
                <a:gd name="T55" fmla="*/ 2147483647 h 2258"/>
                <a:gd name="T56" fmla="*/ 2147483647 w 1838"/>
                <a:gd name="T57" fmla="*/ 2147483647 h 2258"/>
                <a:gd name="T58" fmla="*/ 2147483647 w 1838"/>
                <a:gd name="T59" fmla="*/ 2147483647 h 2258"/>
                <a:gd name="T60" fmla="*/ 2147483647 w 1838"/>
                <a:gd name="T61" fmla="*/ 2147483647 h 2258"/>
                <a:gd name="T62" fmla="*/ 2147483647 w 1838"/>
                <a:gd name="T63" fmla="*/ 2147483647 h 2258"/>
                <a:gd name="T64" fmla="*/ 2147483647 w 1838"/>
                <a:gd name="T65" fmla="*/ 2147483647 h 2258"/>
                <a:gd name="T66" fmla="*/ 2147483647 w 1838"/>
                <a:gd name="T67" fmla="*/ 2147483647 h 2258"/>
                <a:gd name="T68" fmla="*/ 2147483647 w 1838"/>
                <a:gd name="T69" fmla="*/ 2147483647 h 2258"/>
                <a:gd name="T70" fmla="*/ 2147483647 w 1838"/>
                <a:gd name="T71" fmla="*/ 2147483647 h 2258"/>
                <a:gd name="T72" fmla="*/ 2147483647 w 1838"/>
                <a:gd name="T73" fmla="*/ 2147483647 h 2258"/>
                <a:gd name="T74" fmla="*/ 2147483647 w 1838"/>
                <a:gd name="T75" fmla="*/ 2147483647 h 2258"/>
                <a:gd name="T76" fmla="*/ 2147483647 w 1838"/>
                <a:gd name="T77" fmla="*/ 2147483647 h 2258"/>
                <a:gd name="T78" fmla="*/ 2147483647 w 1838"/>
                <a:gd name="T79" fmla="*/ 2147483647 h 2258"/>
                <a:gd name="T80" fmla="*/ 2147483647 w 1838"/>
                <a:gd name="T81" fmla="*/ 2147483647 h 2258"/>
                <a:gd name="T82" fmla="*/ 2147483647 w 1838"/>
                <a:gd name="T83" fmla="*/ 2147483647 h 2258"/>
                <a:gd name="T84" fmla="*/ 2147483647 w 1838"/>
                <a:gd name="T85" fmla="*/ 2147483647 h 2258"/>
                <a:gd name="T86" fmla="*/ 2147483647 w 1838"/>
                <a:gd name="T87" fmla="*/ 2147483647 h 2258"/>
                <a:gd name="T88" fmla="*/ 2147483647 w 1838"/>
                <a:gd name="T89" fmla="*/ 2147483647 h 2258"/>
                <a:gd name="T90" fmla="*/ 2147483647 w 1838"/>
                <a:gd name="T91" fmla="*/ 2147483647 h 2258"/>
                <a:gd name="T92" fmla="*/ 2147483647 w 1838"/>
                <a:gd name="T93" fmla="*/ 2147483647 h 2258"/>
                <a:gd name="T94" fmla="*/ 2147483647 w 1838"/>
                <a:gd name="T95" fmla="*/ 2147483647 h 2258"/>
                <a:gd name="T96" fmla="*/ 2147483647 w 1838"/>
                <a:gd name="T97" fmla="*/ 2147483647 h 2258"/>
                <a:gd name="T98" fmla="*/ 2147483647 w 1838"/>
                <a:gd name="T99" fmla="*/ 2147483647 h 2258"/>
                <a:gd name="T100" fmla="*/ 2147483647 w 1838"/>
                <a:gd name="T101" fmla="*/ 2147483647 h 2258"/>
                <a:gd name="T102" fmla="*/ 2147483647 w 1838"/>
                <a:gd name="T103" fmla="*/ 2147483647 h 2258"/>
                <a:gd name="T104" fmla="*/ 2147483647 w 1838"/>
                <a:gd name="T105" fmla="*/ 2147483647 h 2258"/>
                <a:gd name="T106" fmla="*/ 2147483647 w 1838"/>
                <a:gd name="T107" fmla="*/ 2147483647 h 2258"/>
                <a:gd name="T108" fmla="*/ 2147483647 w 1838"/>
                <a:gd name="T109" fmla="*/ 2147483647 h 2258"/>
                <a:gd name="T110" fmla="*/ 2147483647 w 1838"/>
                <a:gd name="T111" fmla="*/ 2147483647 h 2258"/>
                <a:gd name="T112" fmla="*/ 2147483647 w 1838"/>
                <a:gd name="T113" fmla="*/ 2147483647 h 2258"/>
                <a:gd name="T114" fmla="*/ 2147483647 w 1838"/>
                <a:gd name="T115" fmla="*/ 2147483647 h 2258"/>
                <a:gd name="T116" fmla="*/ 2147483647 w 1838"/>
                <a:gd name="T117" fmla="*/ 2147483647 h 2258"/>
                <a:gd name="T118" fmla="*/ 2147483647 w 1838"/>
                <a:gd name="T119" fmla="*/ 2147483647 h 225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1838"/>
                <a:gd name="T181" fmla="*/ 0 h 2258"/>
                <a:gd name="T182" fmla="*/ 1838 w 1838"/>
                <a:gd name="T183" fmla="*/ 2258 h 225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1838" h="2258">
                  <a:moveTo>
                    <a:pt x="1838" y="773"/>
                  </a:moveTo>
                  <a:lnTo>
                    <a:pt x="1745" y="708"/>
                  </a:lnTo>
                  <a:lnTo>
                    <a:pt x="1653" y="644"/>
                  </a:lnTo>
                  <a:lnTo>
                    <a:pt x="1560" y="579"/>
                  </a:lnTo>
                  <a:lnTo>
                    <a:pt x="1467" y="515"/>
                  </a:lnTo>
                  <a:lnTo>
                    <a:pt x="1374" y="451"/>
                  </a:lnTo>
                  <a:lnTo>
                    <a:pt x="1281" y="386"/>
                  </a:lnTo>
                  <a:lnTo>
                    <a:pt x="1189" y="322"/>
                  </a:lnTo>
                  <a:lnTo>
                    <a:pt x="1096" y="258"/>
                  </a:lnTo>
                  <a:lnTo>
                    <a:pt x="1003" y="193"/>
                  </a:lnTo>
                  <a:lnTo>
                    <a:pt x="910" y="129"/>
                  </a:lnTo>
                  <a:lnTo>
                    <a:pt x="817" y="64"/>
                  </a:lnTo>
                  <a:lnTo>
                    <a:pt x="725" y="0"/>
                  </a:lnTo>
                  <a:lnTo>
                    <a:pt x="697" y="41"/>
                  </a:lnTo>
                  <a:lnTo>
                    <a:pt x="669" y="82"/>
                  </a:lnTo>
                  <a:lnTo>
                    <a:pt x="642" y="124"/>
                  </a:lnTo>
                  <a:lnTo>
                    <a:pt x="616" y="165"/>
                  </a:lnTo>
                  <a:lnTo>
                    <a:pt x="590" y="208"/>
                  </a:lnTo>
                  <a:lnTo>
                    <a:pt x="564" y="250"/>
                  </a:lnTo>
                  <a:lnTo>
                    <a:pt x="540" y="293"/>
                  </a:lnTo>
                  <a:lnTo>
                    <a:pt x="515" y="336"/>
                  </a:lnTo>
                  <a:lnTo>
                    <a:pt x="491" y="379"/>
                  </a:lnTo>
                  <a:lnTo>
                    <a:pt x="468" y="423"/>
                  </a:lnTo>
                  <a:lnTo>
                    <a:pt x="445" y="467"/>
                  </a:lnTo>
                  <a:lnTo>
                    <a:pt x="423" y="511"/>
                  </a:lnTo>
                  <a:lnTo>
                    <a:pt x="401" y="556"/>
                  </a:lnTo>
                  <a:lnTo>
                    <a:pt x="380" y="601"/>
                  </a:lnTo>
                  <a:lnTo>
                    <a:pt x="359" y="646"/>
                  </a:lnTo>
                  <a:lnTo>
                    <a:pt x="339" y="691"/>
                  </a:lnTo>
                  <a:lnTo>
                    <a:pt x="320" y="736"/>
                  </a:lnTo>
                  <a:lnTo>
                    <a:pt x="301" y="782"/>
                  </a:lnTo>
                  <a:lnTo>
                    <a:pt x="282" y="828"/>
                  </a:lnTo>
                  <a:lnTo>
                    <a:pt x="264" y="874"/>
                  </a:lnTo>
                  <a:lnTo>
                    <a:pt x="247" y="921"/>
                  </a:lnTo>
                  <a:lnTo>
                    <a:pt x="230" y="967"/>
                  </a:lnTo>
                  <a:lnTo>
                    <a:pt x="214" y="1014"/>
                  </a:lnTo>
                  <a:lnTo>
                    <a:pt x="199" y="1061"/>
                  </a:lnTo>
                  <a:lnTo>
                    <a:pt x="183" y="1108"/>
                  </a:lnTo>
                  <a:lnTo>
                    <a:pt x="169" y="1156"/>
                  </a:lnTo>
                  <a:lnTo>
                    <a:pt x="155" y="1203"/>
                  </a:lnTo>
                  <a:lnTo>
                    <a:pt x="142" y="1251"/>
                  </a:lnTo>
                  <a:lnTo>
                    <a:pt x="129" y="1299"/>
                  </a:lnTo>
                  <a:lnTo>
                    <a:pt x="117" y="1347"/>
                  </a:lnTo>
                  <a:lnTo>
                    <a:pt x="106" y="1395"/>
                  </a:lnTo>
                  <a:lnTo>
                    <a:pt x="95" y="1443"/>
                  </a:lnTo>
                  <a:lnTo>
                    <a:pt x="84" y="1492"/>
                  </a:lnTo>
                  <a:lnTo>
                    <a:pt x="75" y="1540"/>
                  </a:lnTo>
                  <a:lnTo>
                    <a:pt x="65" y="1589"/>
                  </a:lnTo>
                  <a:lnTo>
                    <a:pt x="57" y="1638"/>
                  </a:lnTo>
                  <a:lnTo>
                    <a:pt x="49" y="1687"/>
                  </a:lnTo>
                  <a:lnTo>
                    <a:pt x="41" y="1736"/>
                  </a:lnTo>
                  <a:lnTo>
                    <a:pt x="35" y="1785"/>
                  </a:lnTo>
                  <a:lnTo>
                    <a:pt x="28" y="1834"/>
                  </a:lnTo>
                  <a:lnTo>
                    <a:pt x="23" y="1883"/>
                  </a:lnTo>
                  <a:lnTo>
                    <a:pt x="18" y="1932"/>
                  </a:lnTo>
                  <a:lnTo>
                    <a:pt x="13" y="1982"/>
                  </a:lnTo>
                  <a:lnTo>
                    <a:pt x="10" y="2031"/>
                  </a:lnTo>
                  <a:lnTo>
                    <a:pt x="6" y="2080"/>
                  </a:lnTo>
                  <a:lnTo>
                    <a:pt x="4" y="2130"/>
                  </a:lnTo>
                  <a:lnTo>
                    <a:pt x="2" y="2179"/>
                  </a:lnTo>
                  <a:lnTo>
                    <a:pt x="0" y="2229"/>
                  </a:lnTo>
                  <a:lnTo>
                    <a:pt x="113" y="2231"/>
                  </a:lnTo>
                  <a:lnTo>
                    <a:pt x="226" y="2234"/>
                  </a:lnTo>
                  <a:lnTo>
                    <a:pt x="339" y="2236"/>
                  </a:lnTo>
                  <a:lnTo>
                    <a:pt x="452" y="2239"/>
                  </a:lnTo>
                  <a:lnTo>
                    <a:pt x="565" y="2241"/>
                  </a:lnTo>
                  <a:lnTo>
                    <a:pt x="678" y="2243"/>
                  </a:lnTo>
                  <a:lnTo>
                    <a:pt x="791" y="2246"/>
                  </a:lnTo>
                  <a:lnTo>
                    <a:pt x="904" y="2248"/>
                  </a:lnTo>
                  <a:lnTo>
                    <a:pt x="1017" y="2251"/>
                  </a:lnTo>
                  <a:lnTo>
                    <a:pt x="1130" y="2253"/>
                  </a:lnTo>
                  <a:lnTo>
                    <a:pt x="1242" y="2256"/>
                  </a:lnTo>
                  <a:lnTo>
                    <a:pt x="1355" y="2258"/>
                  </a:lnTo>
                  <a:lnTo>
                    <a:pt x="1356" y="2225"/>
                  </a:lnTo>
                  <a:lnTo>
                    <a:pt x="1358" y="2192"/>
                  </a:lnTo>
                  <a:lnTo>
                    <a:pt x="1359" y="2159"/>
                  </a:lnTo>
                  <a:lnTo>
                    <a:pt x="1361" y="2126"/>
                  </a:lnTo>
                  <a:lnTo>
                    <a:pt x="1364" y="2094"/>
                  </a:lnTo>
                  <a:lnTo>
                    <a:pt x="1367" y="2061"/>
                  </a:lnTo>
                  <a:lnTo>
                    <a:pt x="1370" y="2028"/>
                  </a:lnTo>
                  <a:lnTo>
                    <a:pt x="1374" y="1995"/>
                  </a:lnTo>
                  <a:lnTo>
                    <a:pt x="1378" y="1962"/>
                  </a:lnTo>
                  <a:lnTo>
                    <a:pt x="1383" y="1930"/>
                  </a:lnTo>
                  <a:lnTo>
                    <a:pt x="1388" y="1897"/>
                  </a:lnTo>
                  <a:lnTo>
                    <a:pt x="1393" y="1864"/>
                  </a:lnTo>
                  <a:lnTo>
                    <a:pt x="1399" y="1832"/>
                  </a:lnTo>
                  <a:lnTo>
                    <a:pt x="1405" y="1799"/>
                  </a:lnTo>
                  <a:lnTo>
                    <a:pt x="1411" y="1767"/>
                  </a:lnTo>
                  <a:lnTo>
                    <a:pt x="1418" y="1735"/>
                  </a:lnTo>
                  <a:lnTo>
                    <a:pt x="1425" y="1702"/>
                  </a:lnTo>
                  <a:lnTo>
                    <a:pt x="1433" y="1670"/>
                  </a:lnTo>
                  <a:lnTo>
                    <a:pt x="1441" y="1638"/>
                  </a:lnTo>
                  <a:lnTo>
                    <a:pt x="1450" y="1606"/>
                  </a:lnTo>
                  <a:lnTo>
                    <a:pt x="1459" y="1575"/>
                  </a:lnTo>
                  <a:lnTo>
                    <a:pt x="1468" y="1543"/>
                  </a:lnTo>
                  <a:lnTo>
                    <a:pt x="1477" y="1511"/>
                  </a:lnTo>
                  <a:lnTo>
                    <a:pt x="1487" y="1480"/>
                  </a:lnTo>
                  <a:lnTo>
                    <a:pt x="1498" y="1449"/>
                  </a:lnTo>
                  <a:lnTo>
                    <a:pt x="1509" y="1417"/>
                  </a:lnTo>
                  <a:lnTo>
                    <a:pt x="1520" y="1386"/>
                  </a:lnTo>
                  <a:lnTo>
                    <a:pt x="1531" y="1355"/>
                  </a:lnTo>
                  <a:lnTo>
                    <a:pt x="1543" y="1325"/>
                  </a:lnTo>
                  <a:lnTo>
                    <a:pt x="1555" y="1294"/>
                  </a:lnTo>
                  <a:lnTo>
                    <a:pt x="1568" y="1263"/>
                  </a:lnTo>
                  <a:lnTo>
                    <a:pt x="1581" y="1233"/>
                  </a:lnTo>
                  <a:lnTo>
                    <a:pt x="1595" y="1203"/>
                  </a:lnTo>
                  <a:lnTo>
                    <a:pt x="1608" y="1173"/>
                  </a:lnTo>
                  <a:lnTo>
                    <a:pt x="1622" y="1143"/>
                  </a:lnTo>
                  <a:lnTo>
                    <a:pt x="1637" y="1113"/>
                  </a:lnTo>
                  <a:lnTo>
                    <a:pt x="1652" y="1084"/>
                  </a:lnTo>
                  <a:lnTo>
                    <a:pt x="1667" y="1055"/>
                  </a:lnTo>
                  <a:lnTo>
                    <a:pt x="1683" y="1025"/>
                  </a:lnTo>
                  <a:lnTo>
                    <a:pt x="1698" y="996"/>
                  </a:lnTo>
                  <a:lnTo>
                    <a:pt x="1715" y="968"/>
                  </a:lnTo>
                  <a:lnTo>
                    <a:pt x="1731" y="939"/>
                  </a:lnTo>
                  <a:lnTo>
                    <a:pt x="1748" y="911"/>
                  </a:lnTo>
                  <a:lnTo>
                    <a:pt x="1766" y="883"/>
                  </a:lnTo>
                  <a:lnTo>
                    <a:pt x="1783" y="855"/>
                  </a:lnTo>
                  <a:lnTo>
                    <a:pt x="1801" y="827"/>
                  </a:lnTo>
                  <a:lnTo>
                    <a:pt x="1820" y="800"/>
                  </a:lnTo>
                  <a:lnTo>
                    <a:pt x="1838" y="773"/>
                  </a:lnTo>
                </a:path>
              </a:pathLst>
            </a:custGeom>
            <a:solidFill>
              <a:srgbClr val="FF3333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13" name="Freeform 383"/>
            <xdr:cNvSpPr>
              <a:spLocks/>
            </xdr:cNvSpPr>
          </xdr:nvSpPr>
          <xdr:spPr bwMode="auto">
            <a:xfrm>
              <a:off x="565940" y="1258057"/>
              <a:ext cx="1054698" cy="991636"/>
            </a:xfrm>
            <a:custGeom>
              <a:avLst/>
              <a:gdLst>
                <a:gd name="T0" fmla="*/ 2147483647 w 2343"/>
                <a:gd name="T1" fmla="*/ 2147483647 h 2198"/>
                <a:gd name="T2" fmla="*/ 2147483647 w 2343"/>
                <a:gd name="T3" fmla="*/ 2147483647 h 2198"/>
                <a:gd name="T4" fmla="*/ 2147483647 w 2343"/>
                <a:gd name="T5" fmla="*/ 2147483647 h 2198"/>
                <a:gd name="T6" fmla="*/ 2147483647 w 2343"/>
                <a:gd name="T7" fmla="*/ 2147483647 h 2198"/>
                <a:gd name="T8" fmla="*/ 2147483647 w 2343"/>
                <a:gd name="T9" fmla="*/ 2147483647 h 2198"/>
                <a:gd name="T10" fmla="*/ 2147483647 w 2343"/>
                <a:gd name="T11" fmla="*/ 2147483647 h 2198"/>
                <a:gd name="T12" fmla="*/ 2147483647 w 2343"/>
                <a:gd name="T13" fmla="*/ 2147483647 h 2198"/>
                <a:gd name="T14" fmla="*/ 2147483647 w 2343"/>
                <a:gd name="T15" fmla="*/ 2147483647 h 2198"/>
                <a:gd name="T16" fmla="*/ 2147483647 w 2343"/>
                <a:gd name="T17" fmla="*/ 2147483647 h 2198"/>
                <a:gd name="T18" fmla="*/ 2147483647 w 2343"/>
                <a:gd name="T19" fmla="*/ 2147483647 h 2198"/>
                <a:gd name="T20" fmla="*/ 2147483647 w 2343"/>
                <a:gd name="T21" fmla="*/ 2147483647 h 2198"/>
                <a:gd name="T22" fmla="*/ 2147483647 w 2343"/>
                <a:gd name="T23" fmla="*/ 2147483647 h 2198"/>
                <a:gd name="T24" fmla="*/ 2147483647 w 2343"/>
                <a:gd name="T25" fmla="*/ 2147483647 h 2198"/>
                <a:gd name="T26" fmla="*/ 2147483647 w 2343"/>
                <a:gd name="T27" fmla="*/ 2147483647 h 2198"/>
                <a:gd name="T28" fmla="*/ 2147483647 w 2343"/>
                <a:gd name="T29" fmla="*/ 2147483647 h 2198"/>
                <a:gd name="T30" fmla="*/ 2147483647 w 2343"/>
                <a:gd name="T31" fmla="*/ 2147483647 h 2198"/>
                <a:gd name="T32" fmla="*/ 2147483647 w 2343"/>
                <a:gd name="T33" fmla="*/ 2147483647 h 2198"/>
                <a:gd name="T34" fmla="*/ 2147483647 w 2343"/>
                <a:gd name="T35" fmla="*/ 2147483647 h 2198"/>
                <a:gd name="T36" fmla="*/ 2147483647 w 2343"/>
                <a:gd name="T37" fmla="*/ 2147483647 h 2198"/>
                <a:gd name="T38" fmla="*/ 2147483647 w 2343"/>
                <a:gd name="T39" fmla="*/ 2147483647 h 2198"/>
                <a:gd name="T40" fmla="*/ 2147483647 w 2343"/>
                <a:gd name="T41" fmla="*/ 2147483647 h 2198"/>
                <a:gd name="T42" fmla="*/ 2147483647 w 2343"/>
                <a:gd name="T43" fmla="*/ 2147483647 h 2198"/>
                <a:gd name="T44" fmla="*/ 2147483647 w 2343"/>
                <a:gd name="T45" fmla="*/ 2147483647 h 2198"/>
                <a:gd name="T46" fmla="*/ 2147483647 w 2343"/>
                <a:gd name="T47" fmla="*/ 2147483647 h 2198"/>
                <a:gd name="T48" fmla="*/ 2147483647 w 2343"/>
                <a:gd name="T49" fmla="*/ 2147483647 h 2198"/>
                <a:gd name="T50" fmla="*/ 2147483647 w 2343"/>
                <a:gd name="T51" fmla="*/ 2147483647 h 2198"/>
                <a:gd name="T52" fmla="*/ 2147483647 w 2343"/>
                <a:gd name="T53" fmla="*/ 2147483647 h 2198"/>
                <a:gd name="T54" fmla="*/ 2147483647 w 2343"/>
                <a:gd name="T55" fmla="*/ 2147483647 h 2198"/>
                <a:gd name="T56" fmla="*/ 2147483647 w 2343"/>
                <a:gd name="T57" fmla="*/ 2147483647 h 2198"/>
                <a:gd name="T58" fmla="*/ 2147483647 w 2343"/>
                <a:gd name="T59" fmla="*/ 2147483647 h 2198"/>
                <a:gd name="T60" fmla="*/ 2147483647 w 2343"/>
                <a:gd name="T61" fmla="*/ 2147483647 h 2198"/>
                <a:gd name="T62" fmla="*/ 2147483647 w 2343"/>
                <a:gd name="T63" fmla="*/ 2147483647 h 2198"/>
                <a:gd name="T64" fmla="*/ 2147483647 w 2343"/>
                <a:gd name="T65" fmla="*/ 2147483647 h 2198"/>
                <a:gd name="T66" fmla="*/ 2147483647 w 2343"/>
                <a:gd name="T67" fmla="*/ 2147483647 h 2198"/>
                <a:gd name="T68" fmla="*/ 2147483647 w 2343"/>
                <a:gd name="T69" fmla="*/ 2147483647 h 2198"/>
                <a:gd name="T70" fmla="*/ 2147483647 w 2343"/>
                <a:gd name="T71" fmla="*/ 2147483647 h 2198"/>
                <a:gd name="T72" fmla="*/ 2147483647 w 2343"/>
                <a:gd name="T73" fmla="*/ 2147483647 h 2198"/>
                <a:gd name="T74" fmla="*/ 2147483647 w 2343"/>
                <a:gd name="T75" fmla="*/ 2147483647 h 2198"/>
                <a:gd name="T76" fmla="*/ 2147483647 w 2343"/>
                <a:gd name="T77" fmla="*/ 2147483647 h 2198"/>
                <a:gd name="T78" fmla="*/ 2147483647 w 2343"/>
                <a:gd name="T79" fmla="*/ 2147483647 h 2198"/>
                <a:gd name="T80" fmla="*/ 2147483647 w 2343"/>
                <a:gd name="T81" fmla="*/ 2147483647 h 2198"/>
                <a:gd name="T82" fmla="*/ 2147483647 w 2343"/>
                <a:gd name="T83" fmla="*/ 2147483647 h 2198"/>
                <a:gd name="T84" fmla="*/ 2147483647 w 2343"/>
                <a:gd name="T85" fmla="*/ 2147483647 h 2198"/>
                <a:gd name="T86" fmla="*/ 2147483647 w 2343"/>
                <a:gd name="T87" fmla="*/ 2147483647 h 2198"/>
                <a:gd name="T88" fmla="*/ 2147483647 w 2343"/>
                <a:gd name="T89" fmla="*/ 2147483647 h 2198"/>
                <a:gd name="T90" fmla="*/ 2147483647 w 2343"/>
                <a:gd name="T91" fmla="*/ 2147483647 h 2198"/>
                <a:gd name="T92" fmla="*/ 2147483647 w 2343"/>
                <a:gd name="T93" fmla="*/ 2147483647 h 2198"/>
                <a:gd name="T94" fmla="*/ 2147483647 w 2343"/>
                <a:gd name="T95" fmla="*/ 2147483647 h 2198"/>
                <a:gd name="T96" fmla="*/ 2147483647 w 2343"/>
                <a:gd name="T97" fmla="*/ 2147483647 h 2198"/>
                <a:gd name="T98" fmla="*/ 2147483647 w 2343"/>
                <a:gd name="T99" fmla="*/ 2147483647 h 2198"/>
                <a:gd name="T100" fmla="*/ 2147483647 w 2343"/>
                <a:gd name="T101" fmla="*/ 2147483647 h 2198"/>
                <a:gd name="T102" fmla="*/ 2147483647 w 2343"/>
                <a:gd name="T103" fmla="*/ 2147483647 h 2198"/>
                <a:gd name="T104" fmla="*/ 2147483647 w 2343"/>
                <a:gd name="T105" fmla="*/ 2147483647 h 2198"/>
                <a:gd name="T106" fmla="*/ 2147483647 w 2343"/>
                <a:gd name="T107" fmla="*/ 2147483647 h 2198"/>
                <a:gd name="T108" fmla="*/ 2147483647 w 2343"/>
                <a:gd name="T109" fmla="*/ 2147483647 h 2198"/>
                <a:gd name="T110" fmla="*/ 2147483647 w 2343"/>
                <a:gd name="T111" fmla="*/ 2147483647 h 2198"/>
                <a:gd name="T112" fmla="*/ 2147483647 w 2343"/>
                <a:gd name="T113" fmla="*/ 2147483647 h 2198"/>
                <a:gd name="T114" fmla="*/ 2147483647 w 2343"/>
                <a:gd name="T115" fmla="*/ 2147483647 h 2198"/>
                <a:gd name="T116" fmla="*/ 2147483647 w 2343"/>
                <a:gd name="T117" fmla="*/ 2147483647 h 2198"/>
                <a:gd name="T118" fmla="*/ 2147483647 w 2343"/>
                <a:gd name="T119" fmla="*/ 2147483647 h 219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3"/>
                <a:gd name="T181" fmla="*/ 0 h 2198"/>
                <a:gd name="T182" fmla="*/ 2343 w 2343"/>
                <a:gd name="T183" fmla="*/ 2198 h 219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3" h="2198">
                  <a:moveTo>
                    <a:pt x="2343" y="1280"/>
                  </a:moveTo>
                  <a:lnTo>
                    <a:pt x="2305" y="1173"/>
                  </a:lnTo>
                  <a:lnTo>
                    <a:pt x="2268" y="1066"/>
                  </a:lnTo>
                  <a:lnTo>
                    <a:pt x="2231" y="960"/>
                  </a:lnTo>
                  <a:lnTo>
                    <a:pt x="2194" y="853"/>
                  </a:lnTo>
                  <a:lnTo>
                    <a:pt x="2156" y="747"/>
                  </a:lnTo>
                  <a:lnTo>
                    <a:pt x="2119" y="640"/>
                  </a:lnTo>
                  <a:lnTo>
                    <a:pt x="2082" y="533"/>
                  </a:lnTo>
                  <a:lnTo>
                    <a:pt x="2045" y="427"/>
                  </a:lnTo>
                  <a:lnTo>
                    <a:pt x="2007" y="320"/>
                  </a:lnTo>
                  <a:lnTo>
                    <a:pt x="1970" y="213"/>
                  </a:lnTo>
                  <a:lnTo>
                    <a:pt x="1933" y="107"/>
                  </a:lnTo>
                  <a:lnTo>
                    <a:pt x="1896" y="0"/>
                  </a:lnTo>
                  <a:lnTo>
                    <a:pt x="1849" y="17"/>
                  </a:lnTo>
                  <a:lnTo>
                    <a:pt x="1803" y="34"/>
                  </a:lnTo>
                  <a:lnTo>
                    <a:pt x="1757" y="52"/>
                  </a:lnTo>
                  <a:lnTo>
                    <a:pt x="1711" y="70"/>
                  </a:lnTo>
                  <a:lnTo>
                    <a:pt x="1665" y="89"/>
                  </a:lnTo>
                  <a:lnTo>
                    <a:pt x="1619" y="108"/>
                  </a:lnTo>
                  <a:lnTo>
                    <a:pt x="1574" y="128"/>
                  </a:lnTo>
                  <a:lnTo>
                    <a:pt x="1529" y="149"/>
                  </a:lnTo>
                  <a:lnTo>
                    <a:pt x="1484" y="170"/>
                  </a:lnTo>
                  <a:lnTo>
                    <a:pt x="1439" y="192"/>
                  </a:lnTo>
                  <a:lnTo>
                    <a:pt x="1395" y="214"/>
                  </a:lnTo>
                  <a:lnTo>
                    <a:pt x="1351" y="236"/>
                  </a:lnTo>
                  <a:lnTo>
                    <a:pt x="1307" y="260"/>
                  </a:lnTo>
                  <a:lnTo>
                    <a:pt x="1264" y="283"/>
                  </a:lnTo>
                  <a:lnTo>
                    <a:pt x="1221" y="308"/>
                  </a:lnTo>
                  <a:lnTo>
                    <a:pt x="1178" y="333"/>
                  </a:lnTo>
                  <a:lnTo>
                    <a:pt x="1135" y="358"/>
                  </a:lnTo>
                  <a:lnTo>
                    <a:pt x="1093" y="384"/>
                  </a:lnTo>
                  <a:lnTo>
                    <a:pt x="1051" y="410"/>
                  </a:lnTo>
                  <a:lnTo>
                    <a:pt x="1009" y="437"/>
                  </a:lnTo>
                  <a:lnTo>
                    <a:pt x="968" y="464"/>
                  </a:lnTo>
                  <a:lnTo>
                    <a:pt x="927" y="492"/>
                  </a:lnTo>
                  <a:lnTo>
                    <a:pt x="887" y="520"/>
                  </a:lnTo>
                  <a:lnTo>
                    <a:pt x="846" y="549"/>
                  </a:lnTo>
                  <a:lnTo>
                    <a:pt x="807" y="579"/>
                  </a:lnTo>
                  <a:lnTo>
                    <a:pt x="767" y="609"/>
                  </a:lnTo>
                  <a:lnTo>
                    <a:pt x="728" y="639"/>
                  </a:lnTo>
                  <a:lnTo>
                    <a:pt x="689" y="670"/>
                  </a:lnTo>
                  <a:lnTo>
                    <a:pt x="651" y="701"/>
                  </a:lnTo>
                  <a:lnTo>
                    <a:pt x="613" y="733"/>
                  </a:lnTo>
                  <a:lnTo>
                    <a:pt x="575" y="765"/>
                  </a:lnTo>
                  <a:lnTo>
                    <a:pt x="538" y="797"/>
                  </a:lnTo>
                  <a:lnTo>
                    <a:pt x="501" y="831"/>
                  </a:lnTo>
                  <a:lnTo>
                    <a:pt x="465" y="864"/>
                  </a:lnTo>
                  <a:lnTo>
                    <a:pt x="428" y="898"/>
                  </a:lnTo>
                  <a:lnTo>
                    <a:pt x="393" y="933"/>
                  </a:lnTo>
                  <a:lnTo>
                    <a:pt x="358" y="967"/>
                  </a:lnTo>
                  <a:lnTo>
                    <a:pt x="323" y="1003"/>
                  </a:lnTo>
                  <a:lnTo>
                    <a:pt x="289" y="1038"/>
                  </a:lnTo>
                  <a:lnTo>
                    <a:pt x="255" y="1075"/>
                  </a:lnTo>
                  <a:lnTo>
                    <a:pt x="221" y="1111"/>
                  </a:lnTo>
                  <a:lnTo>
                    <a:pt x="188" y="1148"/>
                  </a:lnTo>
                  <a:lnTo>
                    <a:pt x="156" y="1185"/>
                  </a:lnTo>
                  <a:lnTo>
                    <a:pt x="124" y="1223"/>
                  </a:lnTo>
                  <a:lnTo>
                    <a:pt x="92" y="1261"/>
                  </a:lnTo>
                  <a:lnTo>
                    <a:pt x="61" y="1300"/>
                  </a:lnTo>
                  <a:lnTo>
                    <a:pt x="30" y="1338"/>
                  </a:lnTo>
                  <a:lnTo>
                    <a:pt x="0" y="1378"/>
                  </a:lnTo>
                  <a:lnTo>
                    <a:pt x="90" y="1446"/>
                  </a:lnTo>
                  <a:lnTo>
                    <a:pt x="180" y="1514"/>
                  </a:lnTo>
                  <a:lnTo>
                    <a:pt x="270" y="1583"/>
                  </a:lnTo>
                  <a:lnTo>
                    <a:pt x="359" y="1651"/>
                  </a:lnTo>
                  <a:lnTo>
                    <a:pt x="449" y="1719"/>
                  </a:lnTo>
                  <a:lnTo>
                    <a:pt x="539" y="1788"/>
                  </a:lnTo>
                  <a:lnTo>
                    <a:pt x="629" y="1856"/>
                  </a:lnTo>
                  <a:lnTo>
                    <a:pt x="719" y="1924"/>
                  </a:lnTo>
                  <a:lnTo>
                    <a:pt x="809" y="1993"/>
                  </a:lnTo>
                  <a:lnTo>
                    <a:pt x="899" y="2061"/>
                  </a:lnTo>
                  <a:lnTo>
                    <a:pt x="989" y="2130"/>
                  </a:lnTo>
                  <a:lnTo>
                    <a:pt x="1079" y="2198"/>
                  </a:lnTo>
                  <a:lnTo>
                    <a:pt x="1099" y="2172"/>
                  </a:lnTo>
                  <a:lnTo>
                    <a:pt x="1119" y="2146"/>
                  </a:lnTo>
                  <a:lnTo>
                    <a:pt x="1140" y="2120"/>
                  </a:lnTo>
                  <a:lnTo>
                    <a:pt x="1161" y="2095"/>
                  </a:lnTo>
                  <a:lnTo>
                    <a:pt x="1182" y="2070"/>
                  </a:lnTo>
                  <a:lnTo>
                    <a:pt x="1204" y="2045"/>
                  </a:lnTo>
                  <a:lnTo>
                    <a:pt x="1226" y="2020"/>
                  </a:lnTo>
                  <a:lnTo>
                    <a:pt x="1248" y="1996"/>
                  </a:lnTo>
                  <a:lnTo>
                    <a:pt x="1271" y="1972"/>
                  </a:lnTo>
                  <a:lnTo>
                    <a:pt x="1294" y="1948"/>
                  </a:lnTo>
                  <a:lnTo>
                    <a:pt x="1317" y="1924"/>
                  </a:lnTo>
                  <a:lnTo>
                    <a:pt x="1341" y="1901"/>
                  </a:lnTo>
                  <a:lnTo>
                    <a:pt x="1364" y="1878"/>
                  </a:lnTo>
                  <a:lnTo>
                    <a:pt x="1388" y="1856"/>
                  </a:lnTo>
                  <a:lnTo>
                    <a:pt x="1413" y="1833"/>
                  </a:lnTo>
                  <a:lnTo>
                    <a:pt x="1437" y="1811"/>
                  </a:lnTo>
                  <a:lnTo>
                    <a:pt x="1462" y="1789"/>
                  </a:lnTo>
                  <a:lnTo>
                    <a:pt x="1487" y="1768"/>
                  </a:lnTo>
                  <a:lnTo>
                    <a:pt x="1513" y="1747"/>
                  </a:lnTo>
                  <a:lnTo>
                    <a:pt x="1538" y="1726"/>
                  </a:lnTo>
                  <a:lnTo>
                    <a:pt x="1564" y="1705"/>
                  </a:lnTo>
                  <a:lnTo>
                    <a:pt x="1590" y="1685"/>
                  </a:lnTo>
                  <a:lnTo>
                    <a:pt x="1616" y="1665"/>
                  </a:lnTo>
                  <a:lnTo>
                    <a:pt x="1643" y="1646"/>
                  </a:lnTo>
                  <a:lnTo>
                    <a:pt x="1670" y="1626"/>
                  </a:lnTo>
                  <a:lnTo>
                    <a:pt x="1697" y="1608"/>
                  </a:lnTo>
                  <a:lnTo>
                    <a:pt x="1724" y="1589"/>
                  </a:lnTo>
                  <a:lnTo>
                    <a:pt x="1752" y="1571"/>
                  </a:lnTo>
                  <a:lnTo>
                    <a:pt x="1779" y="1553"/>
                  </a:lnTo>
                  <a:lnTo>
                    <a:pt x="1807" y="1535"/>
                  </a:lnTo>
                  <a:lnTo>
                    <a:pt x="1836" y="1518"/>
                  </a:lnTo>
                  <a:lnTo>
                    <a:pt x="1864" y="1501"/>
                  </a:lnTo>
                  <a:lnTo>
                    <a:pt x="1892" y="1485"/>
                  </a:lnTo>
                  <a:lnTo>
                    <a:pt x="1921" y="1468"/>
                  </a:lnTo>
                  <a:lnTo>
                    <a:pt x="1950" y="1453"/>
                  </a:lnTo>
                  <a:lnTo>
                    <a:pt x="1979" y="1437"/>
                  </a:lnTo>
                  <a:lnTo>
                    <a:pt x="2009" y="1422"/>
                  </a:lnTo>
                  <a:lnTo>
                    <a:pt x="2038" y="1407"/>
                  </a:lnTo>
                  <a:lnTo>
                    <a:pt x="2068" y="1393"/>
                  </a:lnTo>
                  <a:lnTo>
                    <a:pt x="2098" y="1379"/>
                  </a:lnTo>
                  <a:lnTo>
                    <a:pt x="2128" y="1365"/>
                  </a:lnTo>
                  <a:lnTo>
                    <a:pt x="2158" y="1352"/>
                  </a:lnTo>
                  <a:lnTo>
                    <a:pt x="2189" y="1339"/>
                  </a:lnTo>
                  <a:lnTo>
                    <a:pt x="2219" y="1326"/>
                  </a:lnTo>
                  <a:lnTo>
                    <a:pt x="2250" y="1314"/>
                  </a:lnTo>
                  <a:lnTo>
                    <a:pt x="2281" y="1302"/>
                  </a:lnTo>
                  <a:lnTo>
                    <a:pt x="2311" y="1291"/>
                  </a:lnTo>
                  <a:lnTo>
                    <a:pt x="2343" y="1280"/>
                  </a:lnTo>
                </a:path>
              </a:pathLst>
            </a:custGeom>
            <a:solidFill>
              <a:srgbClr val="FFC229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</xdr:grpSp>
      <xdr:graphicFrame macro="">
        <xdr:nvGraphicFramePr>
          <xdr:cNvPr id="197" name="Chart 2"/>
          <xdr:cNvGraphicFramePr>
            <a:graphicFrameLocks/>
          </xdr:cNvGraphicFramePr>
        </xdr:nvGraphicFramePr>
        <xdr:xfrm>
          <a:off x="252639" y="3220575"/>
          <a:ext cx="4064454" cy="272009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sp macro="" textlink="'Dashboard Conf Page'!N53">
        <xdr:nvSpPr>
          <xdr:cNvPr id="198" name="TextBox 440"/>
          <xdr:cNvSpPr txBox="1"/>
        </xdr:nvSpPr>
        <xdr:spPr>
          <a:xfrm>
            <a:off x="498280" y="6022551"/>
            <a:ext cx="3586939" cy="4283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B09F5445-6D7D-41DB-B524-FB6D5F31C7AA}" type="TxLink">
              <a:rPr lang="en-US" sz="1200" b="1" i="0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pPr algn="ctr"/>
              <a:t>x 1,000,000 Widgets / Day</a:t>
            </a:fld>
            <a:endParaRPr lang="en-US" sz="1200" b="1">
              <a:latin typeface="Arial" pitchFamily="34" charset="0"/>
              <a:cs typeface="Arial" pitchFamily="34" charset="0"/>
            </a:endParaRPr>
          </a:p>
        </xdr:txBody>
      </xdr:sp>
      <xdr:sp macro="" textlink="'Dashboard Conf Page'!N51">
        <xdr:nvSpPr>
          <xdr:cNvPr id="199" name="TextBox 441"/>
          <xdr:cNvSpPr txBox="1"/>
        </xdr:nvSpPr>
        <xdr:spPr>
          <a:xfrm>
            <a:off x="632193" y="2776568"/>
            <a:ext cx="3299983" cy="8471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513A6E42-5270-47D1-8D01-D7AA13C77AB9}" type="TxLink">
              <a:rPr lang="en-US" sz="2400" b="1" i="0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pPr algn="ctr"/>
              <a:t>Daily Widget Production</a:t>
            </a:fld>
            <a:endParaRPr lang="en-US" sz="2400" b="1">
              <a:latin typeface="Arial" pitchFamily="34" charset="0"/>
              <a:cs typeface="Arial" pitchFamily="34" charset="0"/>
            </a:endParaRPr>
          </a:p>
        </xdr:txBody>
      </xdr:sp>
      <xdr:sp macro="" textlink="'Dashboard Calculations '!N52">
        <xdr:nvSpPr>
          <xdr:cNvPr id="200" name="TextBox 442"/>
          <xdr:cNvSpPr txBox="1"/>
        </xdr:nvSpPr>
        <xdr:spPr>
          <a:xfrm>
            <a:off x="976539" y="5394296"/>
            <a:ext cx="54521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8822763B-880B-4BA0-9BC4-2FE0D0FE3270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N55">
        <xdr:nvSpPr>
          <xdr:cNvPr id="201" name="TextBox 443"/>
          <xdr:cNvSpPr txBox="1"/>
        </xdr:nvSpPr>
        <xdr:spPr>
          <a:xfrm>
            <a:off x="1177407" y="4851713"/>
            <a:ext cx="554780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1F7EACDB-B3DB-4A4B-A31F-B84F945598BC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10,0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N56">
        <xdr:nvSpPr>
          <xdr:cNvPr id="202" name="TextBox 444"/>
          <xdr:cNvSpPr txBox="1"/>
        </xdr:nvSpPr>
        <xdr:spPr>
          <a:xfrm>
            <a:off x="1674796" y="4451914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D859FFA6-F8C9-4B7F-BDC4-B5048E390DEA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20,0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N57">
        <xdr:nvSpPr>
          <xdr:cNvPr id="203" name="TextBox 445"/>
          <xdr:cNvSpPr txBox="1"/>
        </xdr:nvSpPr>
        <xdr:spPr>
          <a:xfrm>
            <a:off x="2325227" y="4461433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294E6582-D5B2-4EAD-8E1F-DD481C99B054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30,0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N58">
        <xdr:nvSpPr>
          <xdr:cNvPr id="204" name="TextBox 446"/>
          <xdr:cNvSpPr txBox="1"/>
        </xdr:nvSpPr>
        <xdr:spPr>
          <a:xfrm>
            <a:off x="2813051" y="4861232"/>
            <a:ext cx="554780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B278DE9B-D945-4918-B03A-AF1F25CEC588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40,0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N53">
        <xdr:nvSpPr>
          <xdr:cNvPr id="205" name="TextBox 447"/>
          <xdr:cNvSpPr txBox="1"/>
        </xdr:nvSpPr>
        <xdr:spPr>
          <a:xfrm>
            <a:off x="2985224" y="5394296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5193CF1E-5725-47B1-8F39-59E1DCDB9CFA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50,0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grpSp>
        <xdr:nvGrpSpPr>
          <xdr:cNvPr id="206" name="Group 28"/>
          <xdr:cNvGrpSpPr>
            <a:grpSpLocks/>
          </xdr:cNvGrpSpPr>
        </xdr:nvGrpSpPr>
        <xdr:grpSpPr bwMode="auto">
          <a:xfrm>
            <a:off x="1751318" y="5023054"/>
            <a:ext cx="1052168" cy="999496"/>
            <a:chOff x="1988560" y="3128827"/>
            <a:chExt cx="1039902" cy="991213"/>
          </a:xfrm>
        </xdr:grpSpPr>
        <xdr:sp macro="" textlink="">
          <xdr:nvSpPr>
            <xdr:cNvPr id="207" name="Oval 449"/>
            <xdr:cNvSpPr/>
          </xdr:nvSpPr>
          <xdr:spPr>
            <a:xfrm>
              <a:off x="2026375" y="3128827"/>
              <a:ext cx="945366" cy="991213"/>
            </a:xfrm>
            <a:prstGeom prst="ellipse">
              <a:avLst/>
            </a:prstGeom>
            <a:solidFill>
              <a:schemeClr val="tx1">
                <a:lumMod val="85000"/>
                <a:lumOff val="15000"/>
              </a:schemeClr>
            </a:solidFill>
            <a:ln>
              <a:solidFill>
                <a:schemeClr val="tx1">
                  <a:lumMod val="95000"/>
                  <a:lumOff val="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sp macro="" textlink="'Dashboard Calculations '!N54">
          <xdr:nvSpPr>
            <xdr:cNvPr id="208" name="TextBox 450"/>
            <xdr:cNvSpPr txBox="1"/>
          </xdr:nvSpPr>
          <xdr:spPr>
            <a:xfrm>
              <a:off x="1988560" y="3423840"/>
              <a:ext cx="1039902" cy="4059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fld id="{11205036-4866-4119-ABCD-D4A26DC4A801}" type="TxLink">
                <a:rPr lang="en-US" sz="3000" b="1" i="0" u="none" strike="noStrike" cap="none" spc="50">
                  <a:ln w="12700" cmpd="sng">
                    <a:solidFill>
                      <a:schemeClr val="tx1"/>
                    </a:solidFill>
                    <a:prstDash val="solid"/>
                  </a:ln>
                  <a:solidFill>
                    <a:schemeClr val="bg1"/>
                  </a:solidFill>
                  <a:effectLst>
                    <a:glow rad="53100">
                      <a:schemeClr val="bg1">
                        <a:lumMod val="50000"/>
                        <a:alpha val="30000"/>
                      </a:schemeClr>
                    </a:glow>
                  </a:effectLst>
                  <a:latin typeface="Arialri"/>
                  <a:cs typeface="Arial" pitchFamily="34" charset="0"/>
                </a:rPr>
                <a:pPr algn="ctr"/>
                <a:t>39,9</a:t>
              </a:fld>
              <a:endParaRPr lang="en-US" sz="3000" b="1" cap="none" spc="50">
                <a:ln w="12700" cmpd="sng">
                  <a:solidFill>
                    <a:schemeClr val="tx1"/>
                  </a:solidFill>
                  <a:prstDash val="solid"/>
                </a:ln>
                <a:solidFill>
                  <a:schemeClr val="bg1"/>
                </a:solidFill>
                <a:effectLst>
                  <a:glow rad="53100">
                    <a:schemeClr val="bg1">
                      <a:lumMod val="50000"/>
                      <a:alpha val="30000"/>
                    </a:schemeClr>
                  </a:glow>
                </a:effectLst>
                <a:latin typeface="Arial" pitchFamily="34" charset="0"/>
                <a:cs typeface="Arial" pitchFamily="34" charset="0"/>
              </a:endParaRPr>
            </a:p>
          </xdr:txBody>
        </xdr:sp>
      </xdr:grpSp>
    </xdr:grpSp>
    <xdr:clientData/>
  </xdr:twoCellAnchor>
  <xdr:twoCellAnchor>
    <xdr:from>
      <xdr:col>0</xdr:col>
      <xdr:colOff>57150</xdr:colOff>
      <xdr:row>105</xdr:row>
      <xdr:rowOff>55097</xdr:rowOff>
    </xdr:from>
    <xdr:to>
      <xdr:col>21</xdr:col>
      <xdr:colOff>123825</xdr:colOff>
      <xdr:row>129</xdr:row>
      <xdr:rowOff>37129</xdr:rowOff>
    </xdr:to>
    <xdr:sp macro="" textlink="">
      <xdr:nvSpPr>
        <xdr:cNvPr id="214" name="Rounded Rectangle 456"/>
        <xdr:cNvSpPr/>
      </xdr:nvSpPr>
      <xdr:spPr bwMode="auto">
        <a:xfrm>
          <a:off x="57150" y="20800547"/>
          <a:ext cx="13249275" cy="4554032"/>
        </a:xfrm>
        <a:prstGeom prst="roundRect">
          <a:avLst>
            <a:gd name="adj" fmla="val 7743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0</xdr:col>
      <xdr:colOff>180508</xdr:colOff>
      <xdr:row>108</xdr:row>
      <xdr:rowOff>131451</xdr:rowOff>
    </xdr:from>
    <xdr:to>
      <xdr:col>6</xdr:col>
      <xdr:colOff>378822</xdr:colOff>
      <xdr:row>128</xdr:row>
      <xdr:rowOff>94247</xdr:rowOff>
    </xdr:to>
    <xdr:grpSp>
      <xdr:nvGrpSpPr>
        <xdr:cNvPr id="215" name="Group 238"/>
        <xdr:cNvGrpSpPr>
          <a:grpSpLocks/>
        </xdr:cNvGrpSpPr>
      </xdr:nvGrpSpPr>
      <xdr:grpSpPr bwMode="auto">
        <a:xfrm>
          <a:off x="180508" y="21455545"/>
          <a:ext cx="4222627" cy="3772796"/>
          <a:chOff x="182630" y="2690897"/>
          <a:chExt cx="4256500" cy="3769529"/>
        </a:xfrm>
      </xdr:grpSpPr>
      <xdr:sp macro="" textlink="">
        <xdr:nvSpPr>
          <xdr:cNvPr id="216" name="Rounded Rectangle 458"/>
          <xdr:cNvSpPr/>
        </xdr:nvSpPr>
        <xdr:spPr>
          <a:xfrm>
            <a:off x="182630" y="2690897"/>
            <a:ext cx="4256500" cy="3769529"/>
          </a:xfrm>
          <a:prstGeom prst="roundRect">
            <a:avLst>
              <a:gd name="adj" fmla="val 10723"/>
            </a:avLst>
          </a:prstGeom>
          <a:gradFill flip="none" rotWithShape="1">
            <a:gsLst>
              <a:gs pos="0">
                <a:srgbClr val="FFFFFF"/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5400000" scaled="0"/>
            <a:tileRect/>
          </a:gra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grpSp>
        <xdr:nvGrpSpPr>
          <xdr:cNvPr id="217" name="Group 427"/>
          <xdr:cNvGrpSpPr>
            <a:grpSpLocks/>
          </xdr:cNvGrpSpPr>
        </xdr:nvGrpSpPr>
        <xdr:grpSpPr bwMode="auto">
          <a:xfrm>
            <a:off x="443139" y="3753976"/>
            <a:ext cx="3680279" cy="1795402"/>
            <a:chOff x="193063" y="1155645"/>
            <a:chExt cx="3658893" cy="1807321"/>
          </a:xfrm>
        </xdr:grpSpPr>
        <xdr:sp macro="" textlink="">
          <xdr:nvSpPr>
            <xdr:cNvPr id="230" name="Freeform 362"/>
            <xdr:cNvSpPr>
              <a:spLocks/>
            </xdr:cNvSpPr>
          </xdr:nvSpPr>
          <xdr:spPr bwMode="auto">
            <a:xfrm>
              <a:off x="1495146" y="1155645"/>
              <a:ext cx="1054728" cy="663196"/>
            </a:xfrm>
            <a:custGeom>
              <a:avLst/>
              <a:gdLst>
                <a:gd name="T0" fmla="*/ 2147483647 w 2344"/>
                <a:gd name="T1" fmla="*/ 2147483647 h 1470"/>
                <a:gd name="T2" fmla="*/ 2147483647 w 2344"/>
                <a:gd name="T3" fmla="*/ 2147483647 h 1470"/>
                <a:gd name="T4" fmla="*/ 2147483647 w 2344"/>
                <a:gd name="T5" fmla="*/ 2147483647 h 1470"/>
                <a:gd name="T6" fmla="*/ 2147483647 w 2344"/>
                <a:gd name="T7" fmla="*/ 2147483647 h 1470"/>
                <a:gd name="T8" fmla="*/ 2147483647 w 2344"/>
                <a:gd name="T9" fmla="*/ 2147483647 h 1470"/>
                <a:gd name="T10" fmla="*/ 2147483647 w 2344"/>
                <a:gd name="T11" fmla="*/ 2147483647 h 1470"/>
                <a:gd name="T12" fmla="*/ 2147483647 w 2344"/>
                <a:gd name="T13" fmla="*/ 2147483647 h 1470"/>
                <a:gd name="T14" fmla="*/ 2147483647 w 2344"/>
                <a:gd name="T15" fmla="*/ 2147483647 h 1470"/>
                <a:gd name="T16" fmla="*/ 2147483647 w 2344"/>
                <a:gd name="T17" fmla="*/ 2147483647 h 1470"/>
                <a:gd name="T18" fmla="*/ 2147483647 w 2344"/>
                <a:gd name="T19" fmla="*/ 2147483647 h 1470"/>
                <a:gd name="T20" fmla="*/ 2147483647 w 2344"/>
                <a:gd name="T21" fmla="*/ 2147483647 h 1470"/>
                <a:gd name="T22" fmla="*/ 2147483647 w 2344"/>
                <a:gd name="T23" fmla="*/ 2147483647 h 1470"/>
                <a:gd name="T24" fmla="*/ 2147483647 w 2344"/>
                <a:gd name="T25" fmla="*/ 2147483647 h 1470"/>
                <a:gd name="T26" fmla="*/ 2147483647 w 2344"/>
                <a:gd name="T27" fmla="*/ 2147483647 h 1470"/>
                <a:gd name="T28" fmla="*/ 2147483647 w 2344"/>
                <a:gd name="T29" fmla="*/ 2147483647 h 1470"/>
                <a:gd name="T30" fmla="*/ 2147483647 w 2344"/>
                <a:gd name="T31" fmla="*/ 2147483647 h 1470"/>
                <a:gd name="T32" fmla="*/ 2147483647 w 2344"/>
                <a:gd name="T33" fmla="*/ 2147483647 h 1470"/>
                <a:gd name="T34" fmla="*/ 2147483647 w 2344"/>
                <a:gd name="T35" fmla="*/ 0 h 1470"/>
                <a:gd name="T36" fmla="*/ 2147483647 w 2344"/>
                <a:gd name="T37" fmla="*/ 0 h 1470"/>
                <a:gd name="T38" fmla="*/ 2147483647 w 2344"/>
                <a:gd name="T39" fmla="*/ 2147483647 h 1470"/>
                <a:gd name="T40" fmla="*/ 2147483647 w 2344"/>
                <a:gd name="T41" fmla="*/ 2147483647 h 1470"/>
                <a:gd name="T42" fmla="*/ 2147483647 w 2344"/>
                <a:gd name="T43" fmla="*/ 2147483647 h 1470"/>
                <a:gd name="T44" fmla="*/ 2147483647 w 2344"/>
                <a:gd name="T45" fmla="*/ 2147483647 h 1470"/>
                <a:gd name="T46" fmla="*/ 2147483647 w 2344"/>
                <a:gd name="T47" fmla="*/ 2147483647 h 1470"/>
                <a:gd name="T48" fmla="*/ 2147483647 w 2344"/>
                <a:gd name="T49" fmla="*/ 2147483647 h 1470"/>
                <a:gd name="T50" fmla="*/ 2147483647 w 2344"/>
                <a:gd name="T51" fmla="*/ 2147483647 h 1470"/>
                <a:gd name="T52" fmla="*/ 2147483647 w 2344"/>
                <a:gd name="T53" fmla="*/ 2147483647 h 1470"/>
                <a:gd name="T54" fmla="*/ 2147483647 w 2344"/>
                <a:gd name="T55" fmla="*/ 2147483647 h 1470"/>
                <a:gd name="T56" fmla="*/ 2147483647 w 2344"/>
                <a:gd name="T57" fmla="*/ 2147483647 h 1470"/>
                <a:gd name="T58" fmla="*/ 2147483647 w 2344"/>
                <a:gd name="T59" fmla="*/ 2147483647 h 1470"/>
                <a:gd name="T60" fmla="*/ 2147483647 w 2344"/>
                <a:gd name="T61" fmla="*/ 2147483647 h 1470"/>
                <a:gd name="T62" fmla="*/ 2147483647 w 2344"/>
                <a:gd name="T63" fmla="*/ 2147483647 h 1470"/>
                <a:gd name="T64" fmla="*/ 2147483647 w 2344"/>
                <a:gd name="T65" fmla="*/ 2147483647 h 1470"/>
                <a:gd name="T66" fmla="*/ 2147483647 w 2344"/>
                <a:gd name="T67" fmla="*/ 2147483647 h 1470"/>
                <a:gd name="T68" fmla="*/ 2147483647 w 2344"/>
                <a:gd name="T69" fmla="*/ 2147483647 h 1470"/>
                <a:gd name="T70" fmla="*/ 2147483647 w 2344"/>
                <a:gd name="T71" fmla="*/ 2147483647 h 1470"/>
                <a:gd name="T72" fmla="*/ 2147483647 w 2344"/>
                <a:gd name="T73" fmla="*/ 2147483647 h 1470"/>
                <a:gd name="T74" fmla="*/ 2147483647 w 2344"/>
                <a:gd name="T75" fmla="*/ 2147483647 h 1470"/>
                <a:gd name="T76" fmla="*/ 2147483647 w 2344"/>
                <a:gd name="T77" fmla="*/ 2147483647 h 1470"/>
                <a:gd name="T78" fmla="*/ 2147483647 w 2344"/>
                <a:gd name="T79" fmla="*/ 2147483647 h 1470"/>
                <a:gd name="T80" fmla="*/ 2147483647 w 2344"/>
                <a:gd name="T81" fmla="*/ 2147483647 h 1470"/>
                <a:gd name="T82" fmla="*/ 2147483647 w 2344"/>
                <a:gd name="T83" fmla="*/ 2147483647 h 1470"/>
                <a:gd name="T84" fmla="*/ 2147483647 w 2344"/>
                <a:gd name="T85" fmla="*/ 2147483647 h 1470"/>
                <a:gd name="T86" fmla="*/ 2147483647 w 2344"/>
                <a:gd name="T87" fmla="*/ 2147483647 h 1470"/>
                <a:gd name="T88" fmla="*/ 2147483647 w 2344"/>
                <a:gd name="T89" fmla="*/ 2147483647 h 1470"/>
                <a:gd name="T90" fmla="*/ 2147483647 w 2344"/>
                <a:gd name="T91" fmla="*/ 2147483647 h 1470"/>
                <a:gd name="T92" fmla="*/ 2147483647 w 2344"/>
                <a:gd name="T93" fmla="*/ 2147483647 h 1470"/>
                <a:gd name="T94" fmla="*/ 2147483647 w 2344"/>
                <a:gd name="T95" fmla="*/ 2147483647 h 1470"/>
                <a:gd name="T96" fmla="*/ 2147483647 w 2344"/>
                <a:gd name="T97" fmla="*/ 2147483647 h 1470"/>
                <a:gd name="T98" fmla="*/ 2147483647 w 2344"/>
                <a:gd name="T99" fmla="*/ 2147483647 h 1470"/>
                <a:gd name="T100" fmla="*/ 2147483647 w 2344"/>
                <a:gd name="T101" fmla="*/ 2147483647 h 1470"/>
                <a:gd name="T102" fmla="*/ 2147483647 w 2344"/>
                <a:gd name="T103" fmla="*/ 2147483647 h 1470"/>
                <a:gd name="T104" fmla="*/ 2147483647 w 2344"/>
                <a:gd name="T105" fmla="*/ 2147483647 h 1470"/>
                <a:gd name="T106" fmla="*/ 2147483647 w 2344"/>
                <a:gd name="T107" fmla="*/ 2147483647 h 1470"/>
                <a:gd name="T108" fmla="*/ 2147483647 w 2344"/>
                <a:gd name="T109" fmla="*/ 2147483647 h 1470"/>
                <a:gd name="T110" fmla="*/ 2147483647 w 2344"/>
                <a:gd name="T111" fmla="*/ 2147483647 h 1470"/>
                <a:gd name="T112" fmla="*/ 2147483647 w 2344"/>
                <a:gd name="T113" fmla="*/ 2147483647 h 1470"/>
                <a:gd name="T114" fmla="*/ 2147483647 w 2344"/>
                <a:gd name="T115" fmla="*/ 2147483647 h 1470"/>
                <a:gd name="T116" fmla="*/ 2147483647 w 2344"/>
                <a:gd name="T117" fmla="*/ 2147483647 h 1470"/>
                <a:gd name="T118" fmla="*/ 2147483647 w 2344"/>
                <a:gd name="T119" fmla="*/ 2147483647 h 1470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4"/>
                <a:gd name="T181" fmla="*/ 0 h 1470"/>
                <a:gd name="T182" fmla="*/ 2344 w 2344"/>
                <a:gd name="T183" fmla="*/ 1470 h 1470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4" h="1470">
                  <a:moveTo>
                    <a:pt x="1953" y="1470"/>
                  </a:moveTo>
                  <a:lnTo>
                    <a:pt x="1986" y="1362"/>
                  </a:lnTo>
                  <a:lnTo>
                    <a:pt x="2018" y="1254"/>
                  </a:lnTo>
                  <a:lnTo>
                    <a:pt x="2051" y="1146"/>
                  </a:lnTo>
                  <a:lnTo>
                    <a:pt x="2083" y="1038"/>
                  </a:lnTo>
                  <a:lnTo>
                    <a:pt x="2116" y="929"/>
                  </a:lnTo>
                  <a:lnTo>
                    <a:pt x="2149" y="821"/>
                  </a:lnTo>
                  <a:lnTo>
                    <a:pt x="2181" y="713"/>
                  </a:lnTo>
                  <a:lnTo>
                    <a:pt x="2214" y="605"/>
                  </a:lnTo>
                  <a:lnTo>
                    <a:pt x="2246" y="497"/>
                  </a:lnTo>
                  <a:lnTo>
                    <a:pt x="2279" y="389"/>
                  </a:lnTo>
                  <a:lnTo>
                    <a:pt x="2311" y="281"/>
                  </a:lnTo>
                  <a:lnTo>
                    <a:pt x="2344" y="172"/>
                  </a:lnTo>
                  <a:lnTo>
                    <a:pt x="2296" y="158"/>
                  </a:lnTo>
                  <a:lnTo>
                    <a:pt x="2249" y="145"/>
                  </a:lnTo>
                  <a:lnTo>
                    <a:pt x="2201" y="132"/>
                  </a:lnTo>
                  <a:lnTo>
                    <a:pt x="2153" y="120"/>
                  </a:lnTo>
                  <a:lnTo>
                    <a:pt x="2105" y="108"/>
                  </a:lnTo>
                  <a:lnTo>
                    <a:pt x="2057" y="97"/>
                  </a:lnTo>
                  <a:lnTo>
                    <a:pt x="2008" y="87"/>
                  </a:lnTo>
                  <a:lnTo>
                    <a:pt x="1960" y="77"/>
                  </a:lnTo>
                  <a:lnTo>
                    <a:pt x="1911" y="68"/>
                  </a:lnTo>
                  <a:lnTo>
                    <a:pt x="1862" y="59"/>
                  </a:lnTo>
                  <a:lnTo>
                    <a:pt x="1813" y="51"/>
                  </a:lnTo>
                  <a:lnTo>
                    <a:pt x="1764" y="43"/>
                  </a:lnTo>
                  <a:lnTo>
                    <a:pt x="1715" y="36"/>
                  </a:lnTo>
                  <a:lnTo>
                    <a:pt x="1666" y="30"/>
                  </a:lnTo>
                  <a:lnTo>
                    <a:pt x="1617" y="24"/>
                  </a:lnTo>
                  <a:lnTo>
                    <a:pt x="1568" y="19"/>
                  </a:lnTo>
                  <a:lnTo>
                    <a:pt x="1518" y="15"/>
                  </a:lnTo>
                  <a:lnTo>
                    <a:pt x="1469" y="11"/>
                  </a:lnTo>
                  <a:lnTo>
                    <a:pt x="1420" y="7"/>
                  </a:lnTo>
                  <a:lnTo>
                    <a:pt x="1370" y="5"/>
                  </a:lnTo>
                  <a:lnTo>
                    <a:pt x="1321" y="3"/>
                  </a:lnTo>
                  <a:lnTo>
                    <a:pt x="1271" y="1"/>
                  </a:lnTo>
                  <a:lnTo>
                    <a:pt x="1222" y="0"/>
                  </a:lnTo>
                  <a:lnTo>
                    <a:pt x="1172" y="0"/>
                  </a:lnTo>
                  <a:lnTo>
                    <a:pt x="1123" y="0"/>
                  </a:lnTo>
                  <a:lnTo>
                    <a:pt x="1073" y="1"/>
                  </a:lnTo>
                  <a:lnTo>
                    <a:pt x="1024" y="3"/>
                  </a:lnTo>
                  <a:lnTo>
                    <a:pt x="974" y="5"/>
                  </a:lnTo>
                  <a:lnTo>
                    <a:pt x="925" y="7"/>
                  </a:lnTo>
                  <a:lnTo>
                    <a:pt x="875" y="11"/>
                  </a:lnTo>
                  <a:lnTo>
                    <a:pt x="826" y="15"/>
                  </a:lnTo>
                  <a:lnTo>
                    <a:pt x="777" y="19"/>
                  </a:lnTo>
                  <a:lnTo>
                    <a:pt x="727" y="24"/>
                  </a:lnTo>
                  <a:lnTo>
                    <a:pt x="678" y="30"/>
                  </a:lnTo>
                  <a:lnTo>
                    <a:pt x="629" y="36"/>
                  </a:lnTo>
                  <a:lnTo>
                    <a:pt x="580" y="43"/>
                  </a:lnTo>
                  <a:lnTo>
                    <a:pt x="531" y="51"/>
                  </a:lnTo>
                  <a:lnTo>
                    <a:pt x="482" y="59"/>
                  </a:lnTo>
                  <a:lnTo>
                    <a:pt x="433" y="68"/>
                  </a:lnTo>
                  <a:lnTo>
                    <a:pt x="385" y="77"/>
                  </a:lnTo>
                  <a:lnTo>
                    <a:pt x="336" y="87"/>
                  </a:lnTo>
                  <a:lnTo>
                    <a:pt x="288" y="97"/>
                  </a:lnTo>
                  <a:lnTo>
                    <a:pt x="239" y="108"/>
                  </a:lnTo>
                  <a:lnTo>
                    <a:pt x="191" y="120"/>
                  </a:lnTo>
                  <a:lnTo>
                    <a:pt x="143" y="132"/>
                  </a:lnTo>
                  <a:lnTo>
                    <a:pt x="96" y="145"/>
                  </a:lnTo>
                  <a:lnTo>
                    <a:pt x="48" y="158"/>
                  </a:lnTo>
                  <a:lnTo>
                    <a:pt x="0" y="172"/>
                  </a:lnTo>
                  <a:lnTo>
                    <a:pt x="33" y="281"/>
                  </a:lnTo>
                  <a:lnTo>
                    <a:pt x="66" y="389"/>
                  </a:lnTo>
                  <a:lnTo>
                    <a:pt x="98" y="497"/>
                  </a:lnTo>
                  <a:lnTo>
                    <a:pt x="131" y="605"/>
                  </a:lnTo>
                  <a:lnTo>
                    <a:pt x="163" y="713"/>
                  </a:lnTo>
                  <a:lnTo>
                    <a:pt x="196" y="821"/>
                  </a:lnTo>
                  <a:lnTo>
                    <a:pt x="228" y="929"/>
                  </a:lnTo>
                  <a:lnTo>
                    <a:pt x="261" y="1038"/>
                  </a:lnTo>
                  <a:lnTo>
                    <a:pt x="293" y="1146"/>
                  </a:lnTo>
                  <a:lnTo>
                    <a:pt x="326" y="1254"/>
                  </a:lnTo>
                  <a:lnTo>
                    <a:pt x="358" y="1362"/>
                  </a:lnTo>
                  <a:lnTo>
                    <a:pt x="391" y="1470"/>
                  </a:lnTo>
                  <a:lnTo>
                    <a:pt x="423" y="1461"/>
                  </a:lnTo>
                  <a:lnTo>
                    <a:pt x="454" y="1452"/>
                  </a:lnTo>
                  <a:lnTo>
                    <a:pt x="486" y="1443"/>
                  </a:lnTo>
                  <a:lnTo>
                    <a:pt x="518" y="1435"/>
                  </a:lnTo>
                  <a:lnTo>
                    <a:pt x="550" y="1427"/>
                  </a:lnTo>
                  <a:lnTo>
                    <a:pt x="583" y="1420"/>
                  </a:lnTo>
                  <a:lnTo>
                    <a:pt x="615" y="1413"/>
                  </a:lnTo>
                  <a:lnTo>
                    <a:pt x="647" y="1406"/>
                  </a:lnTo>
                  <a:lnTo>
                    <a:pt x="680" y="1400"/>
                  </a:lnTo>
                  <a:lnTo>
                    <a:pt x="712" y="1394"/>
                  </a:lnTo>
                  <a:lnTo>
                    <a:pt x="745" y="1389"/>
                  </a:lnTo>
                  <a:lnTo>
                    <a:pt x="777" y="1384"/>
                  </a:lnTo>
                  <a:lnTo>
                    <a:pt x="810" y="1379"/>
                  </a:lnTo>
                  <a:lnTo>
                    <a:pt x="843" y="1375"/>
                  </a:lnTo>
                  <a:lnTo>
                    <a:pt x="876" y="1371"/>
                  </a:lnTo>
                  <a:lnTo>
                    <a:pt x="909" y="1368"/>
                  </a:lnTo>
                  <a:lnTo>
                    <a:pt x="941" y="1365"/>
                  </a:lnTo>
                  <a:lnTo>
                    <a:pt x="974" y="1362"/>
                  </a:lnTo>
                  <a:lnTo>
                    <a:pt x="1007" y="1360"/>
                  </a:lnTo>
                  <a:lnTo>
                    <a:pt x="1040" y="1358"/>
                  </a:lnTo>
                  <a:lnTo>
                    <a:pt x="1073" y="1357"/>
                  </a:lnTo>
                  <a:lnTo>
                    <a:pt x="1106" y="1356"/>
                  </a:lnTo>
                  <a:lnTo>
                    <a:pt x="1139" y="1355"/>
                  </a:lnTo>
                  <a:lnTo>
                    <a:pt x="1172" y="1355"/>
                  </a:lnTo>
                  <a:lnTo>
                    <a:pt x="1205" y="1355"/>
                  </a:lnTo>
                  <a:lnTo>
                    <a:pt x="1238" y="1356"/>
                  </a:lnTo>
                  <a:lnTo>
                    <a:pt x="1271" y="1357"/>
                  </a:lnTo>
                  <a:lnTo>
                    <a:pt x="1304" y="1358"/>
                  </a:lnTo>
                  <a:lnTo>
                    <a:pt x="1337" y="1360"/>
                  </a:lnTo>
                  <a:lnTo>
                    <a:pt x="1370" y="1362"/>
                  </a:lnTo>
                  <a:lnTo>
                    <a:pt x="1403" y="1365"/>
                  </a:lnTo>
                  <a:lnTo>
                    <a:pt x="1436" y="1368"/>
                  </a:lnTo>
                  <a:lnTo>
                    <a:pt x="1469" y="1371"/>
                  </a:lnTo>
                  <a:lnTo>
                    <a:pt x="1501" y="1375"/>
                  </a:lnTo>
                  <a:lnTo>
                    <a:pt x="1534" y="1379"/>
                  </a:lnTo>
                  <a:lnTo>
                    <a:pt x="1567" y="1384"/>
                  </a:lnTo>
                  <a:lnTo>
                    <a:pt x="1600" y="1389"/>
                  </a:lnTo>
                  <a:lnTo>
                    <a:pt x="1632" y="1394"/>
                  </a:lnTo>
                  <a:lnTo>
                    <a:pt x="1665" y="1400"/>
                  </a:lnTo>
                  <a:lnTo>
                    <a:pt x="1697" y="1406"/>
                  </a:lnTo>
                  <a:lnTo>
                    <a:pt x="1730" y="1413"/>
                  </a:lnTo>
                  <a:lnTo>
                    <a:pt x="1762" y="1420"/>
                  </a:lnTo>
                  <a:lnTo>
                    <a:pt x="1794" y="1427"/>
                  </a:lnTo>
                  <a:lnTo>
                    <a:pt x="1826" y="1435"/>
                  </a:lnTo>
                  <a:lnTo>
                    <a:pt x="1858" y="1443"/>
                  </a:lnTo>
                  <a:lnTo>
                    <a:pt x="1890" y="1452"/>
                  </a:lnTo>
                  <a:lnTo>
                    <a:pt x="1922" y="1461"/>
                  </a:lnTo>
                  <a:lnTo>
                    <a:pt x="1953" y="1470"/>
                  </a:lnTo>
                </a:path>
              </a:pathLst>
            </a:custGeom>
            <a:solidFill>
              <a:srgbClr val="FAC090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31" name="Freeform 367"/>
            <xdr:cNvSpPr>
              <a:spLocks/>
            </xdr:cNvSpPr>
          </xdr:nvSpPr>
          <xdr:spPr bwMode="auto">
            <a:xfrm>
              <a:off x="2424832" y="1258057"/>
              <a:ext cx="1054247" cy="991636"/>
            </a:xfrm>
            <a:custGeom>
              <a:avLst/>
              <a:gdLst>
                <a:gd name="T0" fmla="*/ 2147483647 w 2342"/>
                <a:gd name="T1" fmla="*/ 2147483647 h 2198"/>
                <a:gd name="T2" fmla="*/ 2147483647 w 2342"/>
                <a:gd name="T3" fmla="*/ 2147483647 h 2198"/>
                <a:gd name="T4" fmla="*/ 2147483647 w 2342"/>
                <a:gd name="T5" fmla="*/ 2147483647 h 2198"/>
                <a:gd name="T6" fmla="*/ 2147483647 w 2342"/>
                <a:gd name="T7" fmla="*/ 2147483647 h 2198"/>
                <a:gd name="T8" fmla="*/ 2147483647 w 2342"/>
                <a:gd name="T9" fmla="*/ 2147483647 h 2198"/>
                <a:gd name="T10" fmla="*/ 2147483647 w 2342"/>
                <a:gd name="T11" fmla="*/ 2147483647 h 2198"/>
                <a:gd name="T12" fmla="*/ 2147483647 w 2342"/>
                <a:gd name="T13" fmla="*/ 2147483647 h 2198"/>
                <a:gd name="T14" fmla="*/ 2147483647 w 2342"/>
                <a:gd name="T15" fmla="*/ 2147483647 h 2198"/>
                <a:gd name="T16" fmla="*/ 2147483647 w 2342"/>
                <a:gd name="T17" fmla="*/ 2147483647 h 2198"/>
                <a:gd name="T18" fmla="*/ 2147483647 w 2342"/>
                <a:gd name="T19" fmla="*/ 2147483647 h 2198"/>
                <a:gd name="T20" fmla="*/ 2147483647 w 2342"/>
                <a:gd name="T21" fmla="*/ 2147483647 h 2198"/>
                <a:gd name="T22" fmla="*/ 2147483647 w 2342"/>
                <a:gd name="T23" fmla="*/ 2147483647 h 2198"/>
                <a:gd name="T24" fmla="*/ 2147483647 w 2342"/>
                <a:gd name="T25" fmla="*/ 2147483647 h 2198"/>
                <a:gd name="T26" fmla="*/ 2147483647 w 2342"/>
                <a:gd name="T27" fmla="*/ 2147483647 h 2198"/>
                <a:gd name="T28" fmla="*/ 2147483647 w 2342"/>
                <a:gd name="T29" fmla="*/ 2147483647 h 2198"/>
                <a:gd name="T30" fmla="*/ 2147483647 w 2342"/>
                <a:gd name="T31" fmla="*/ 2147483647 h 2198"/>
                <a:gd name="T32" fmla="*/ 2147483647 w 2342"/>
                <a:gd name="T33" fmla="*/ 2147483647 h 2198"/>
                <a:gd name="T34" fmla="*/ 2147483647 w 2342"/>
                <a:gd name="T35" fmla="*/ 2147483647 h 2198"/>
                <a:gd name="T36" fmla="*/ 2147483647 w 2342"/>
                <a:gd name="T37" fmla="*/ 2147483647 h 2198"/>
                <a:gd name="T38" fmla="*/ 2147483647 w 2342"/>
                <a:gd name="T39" fmla="*/ 2147483647 h 2198"/>
                <a:gd name="T40" fmla="*/ 2147483647 w 2342"/>
                <a:gd name="T41" fmla="*/ 2147483647 h 2198"/>
                <a:gd name="T42" fmla="*/ 2147483647 w 2342"/>
                <a:gd name="T43" fmla="*/ 2147483647 h 2198"/>
                <a:gd name="T44" fmla="*/ 2147483647 w 2342"/>
                <a:gd name="T45" fmla="*/ 2147483647 h 2198"/>
                <a:gd name="T46" fmla="*/ 2147483647 w 2342"/>
                <a:gd name="T47" fmla="*/ 2147483647 h 2198"/>
                <a:gd name="T48" fmla="*/ 2147483647 w 2342"/>
                <a:gd name="T49" fmla="*/ 2147483647 h 2198"/>
                <a:gd name="T50" fmla="*/ 2147483647 w 2342"/>
                <a:gd name="T51" fmla="*/ 2147483647 h 2198"/>
                <a:gd name="T52" fmla="*/ 2147483647 w 2342"/>
                <a:gd name="T53" fmla="*/ 2147483647 h 2198"/>
                <a:gd name="T54" fmla="*/ 2147483647 w 2342"/>
                <a:gd name="T55" fmla="*/ 2147483647 h 2198"/>
                <a:gd name="T56" fmla="*/ 2147483647 w 2342"/>
                <a:gd name="T57" fmla="*/ 2147483647 h 2198"/>
                <a:gd name="T58" fmla="*/ 2147483647 w 2342"/>
                <a:gd name="T59" fmla="*/ 2147483647 h 2198"/>
                <a:gd name="T60" fmla="*/ 2147483647 w 2342"/>
                <a:gd name="T61" fmla="*/ 2147483647 h 2198"/>
                <a:gd name="T62" fmla="*/ 2147483647 w 2342"/>
                <a:gd name="T63" fmla="*/ 2147483647 h 2198"/>
                <a:gd name="T64" fmla="*/ 2147483647 w 2342"/>
                <a:gd name="T65" fmla="*/ 2147483647 h 2198"/>
                <a:gd name="T66" fmla="*/ 2147483647 w 2342"/>
                <a:gd name="T67" fmla="*/ 2147483647 h 2198"/>
                <a:gd name="T68" fmla="*/ 2147483647 w 2342"/>
                <a:gd name="T69" fmla="*/ 2147483647 h 2198"/>
                <a:gd name="T70" fmla="*/ 2147483647 w 2342"/>
                <a:gd name="T71" fmla="*/ 2147483647 h 2198"/>
                <a:gd name="T72" fmla="*/ 2147483647 w 2342"/>
                <a:gd name="T73" fmla="*/ 2147483647 h 2198"/>
                <a:gd name="T74" fmla="*/ 2147483647 w 2342"/>
                <a:gd name="T75" fmla="*/ 2147483647 h 2198"/>
                <a:gd name="T76" fmla="*/ 2147483647 w 2342"/>
                <a:gd name="T77" fmla="*/ 2147483647 h 2198"/>
                <a:gd name="T78" fmla="*/ 2147483647 w 2342"/>
                <a:gd name="T79" fmla="*/ 2147483647 h 2198"/>
                <a:gd name="T80" fmla="*/ 2147483647 w 2342"/>
                <a:gd name="T81" fmla="*/ 2147483647 h 2198"/>
                <a:gd name="T82" fmla="*/ 2147483647 w 2342"/>
                <a:gd name="T83" fmla="*/ 2147483647 h 2198"/>
                <a:gd name="T84" fmla="*/ 2147483647 w 2342"/>
                <a:gd name="T85" fmla="*/ 2147483647 h 2198"/>
                <a:gd name="T86" fmla="*/ 2147483647 w 2342"/>
                <a:gd name="T87" fmla="*/ 2147483647 h 2198"/>
                <a:gd name="T88" fmla="*/ 2147483647 w 2342"/>
                <a:gd name="T89" fmla="*/ 2147483647 h 2198"/>
                <a:gd name="T90" fmla="*/ 2147483647 w 2342"/>
                <a:gd name="T91" fmla="*/ 2147483647 h 2198"/>
                <a:gd name="T92" fmla="*/ 2147483647 w 2342"/>
                <a:gd name="T93" fmla="*/ 2147483647 h 2198"/>
                <a:gd name="T94" fmla="*/ 2147483647 w 2342"/>
                <a:gd name="T95" fmla="*/ 2147483647 h 2198"/>
                <a:gd name="T96" fmla="*/ 2147483647 w 2342"/>
                <a:gd name="T97" fmla="*/ 2147483647 h 2198"/>
                <a:gd name="T98" fmla="*/ 2147483647 w 2342"/>
                <a:gd name="T99" fmla="*/ 2147483647 h 2198"/>
                <a:gd name="T100" fmla="*/ 2147483647 w 2342"/>
                <a:gd name="T101" fmla="*/ 2147483647 h 2198"/>
                <a:gd name="T102" fmla="*/ 2147483647 w 2342"/>
                <a:gd name="T103" fmla="*/ 2147483647 h 2198"/>
                <a:gd name="T104" fmla="*/ 2147483647 w 2342"/>
                <a:gd name="T105" fmla="*/ 2147483647 h 2198"/>
                <a:gd name="T106" fmla="*/ 2147483647 w 2342"/>
                <a:gd name="T107" fmla="*/ 2147483647 h 2198"/>
                <a:gd name="T108" fmla="*/ 2147483647 w 2342"/>
                <a:gd name="T109" fmla="*/ 2147483647 h 2198"/>
                <a:gd name="T110" fmla="*/ 2147483647 w 2342"/>
                <a:gd name="T111" fmla="*/ 2147483647 h 2198"/>
                <a:gd name="T112" fmla="*/ 2147483647 w 2342"/>
                <a:gd name="T113" fmla="*/ 2147483647 h 2198"/>
                <a:gd name="T114" fmla="*/ 2147483647 w 2342"/>
                <a:gd name="T115" fmla="*/ 2147483647 h 2198"/>
                <a:gd name="T116" fmla="*/ 2147483647 w 2342"/>
                <a:gd name="T117" fmla="*/ 2147483647 h 2198"/>
                <a:gd name="T118" fmla="*/ 2147483647 w 2342"/>
                <a:gd name="T119" fmla="*/ 2147483647 h 219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2"/>
                <a:gd name="T181" fmla="*/ 0 h 2198"/>
                <a:gd name="T182" fmla="*/ 2342 w 2342"/>
                <a:gd name="T183" fmla="*/ 2198 h 219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2" h="2198">
                  <a:moveTo>
                    <a:pt x="1264" y="2198"/>
                  </a:moveTo>
                  <a:lnTo>
                    <a:pt x="1354" y="2130"/>
                  </a:lnTo>
                  <a:lnTo>
                    <a:pt x="1443" y="2061"/>
                  </a:lnTo>
                  <a:lnTo>
                    <a:pt x="1533" y="1993"/>
                  </a:lnTo>
                  <a:lnTo>
                    <a:pt x="1623" y="1924"/>
                  </a:lnTo>
                  <a:lnTo>
                    <a:pt x="1713" y="1856"/>
                  </a:lnTo>
                  <a:lnTo>
                    <a:pt x="1803" y="1788"/>
                  </a:lnTo>
                  <a:lnTo>
                    <a:pt x="1893" y="1719"/>
                  </a:lnTo>
                  <a:lnTo>
                    <a:pt x="1983" y="1651"/>
                  </a:lnTo>
                  <a:lnTo>
                    <a:pt x="2073" y="1583"/>
                  </a:lnTo>
                  <a:lnTo>
                    <a:pt x="2163" y="1514"/>
                  </a:lnTo>
                  <a:lnTo>
                    <a:pt x="2252" y="1446"/>
                  </a:lnTo>
                  <a:lnTo>
                    <a:pt x="2342" y="1378"/>
                  </a:lnTo>
                  <a:lnTo>
                    <a:pt x="2312" y="1338"/>
                  </a:lnTo>
                  <a:lnTo>
                    <a:pt x="2282" y="1300"/>
                  </a:lnTo>
                  <a:lnTo>
                    <a:pt x="2250" y="1261"/>
                  </a:lnTo>
                  <a:lnTo>
                    <a:pt x="2219" y="1223"/>
                  </a:lnTo>
                  <a:lnTo>
                    <a:pt x="2187" y="1185"/>
                  </a:lnTo>
                  <a:lnTo>
                    <a:pt x="2154" y="1148"/>
                  </a:lnTo>
                  <a:lnTo>
                    <a:pt x="2121" y="1111"/>
                  </a:lnTo>
                  <a:lnTo>
                    <a:pt x="2088" y="1075"/>
                  </a:lnTo>
                  <a:lnTo>
                    <a:pt x="2054" y="1038"/>
                  </a:lnTo>
                  <a:lnTo>
                    <a:pt x="2019" y="1003"/>
                  </a:lnTo>
                  <a:lnTo>
                    <a:pt x="1985" y="967"/>
                  </a:lnTo>
                  <a:lnTo>
                    <a:pt x="1949" y="933"/>
                  </a:lnTo>
                  <a:lnTo>
                    <a:pt x="1914" y="898"/>
                  </a:lnTo>
                  <a:lnTo>
                    <a:pt x="1878" y="864"/>
                  </a:lnTo>
                  <a:lnTo>
                    <a:pt x="1841" y="831"/>
                  </a:lnTo>
                  <a:lnTo>
                    <a:pt x="1805" y="797"/>
                  </a:lnTo>
                  <a:lnTo>
                    <a:pt x="1767" y="765"/>
                  </a:lnTo>
                  <a:lnTo>
                    <a:pt x="1730" y="733"/>
                  </a:lnTo>
                  <a:lnTo>
                    <a:pt x="1692" y="701"/>
                  </a:lnTo>
                  <a:lnTo>
                    <a:pt x="1653" y="670"/>
                  </a:lnTo>
                  <a:lnTo>
                    <a:pt x="1614" y="639"/>
                  </a:lnTo>
                  <a:lnTo>
                    <a:pt x="1575" y="609"/>
                  </a:lnTo>
                  <a:lnTo>
                    <a:pt x="1536" y="579"/>
                  </a:lnTo>
                  <a:lnTo>
                    <a:pt x="1496" y="549"/>
                  </a:lnTo>
                  <a:lnTo>
                    <a:pt x="1456" y="521"/>
                  </a:lnTo>
                  <a:lnTo>
                    <a:pt x="1415" y="492"/>
                  </a:lnTo>
                  <a:lnTo>
                    <a:pt x="1374" y="464"/>
                  </a:lnTo>
                  <a:lnTo>
                    <a:pt x="1333" y="437"/>
                  </a:lnTo>
                  <a:lnTo>
                    <a:pt x="1291" y="410"/>
                  </a:lnTo>
                  <a:lnTo>
                    <a:pt x="1249" y="384"/>
                  </a:lnTo>
                  <a:lnTo>
                    <a:pt x="1207" y="358"/>
                  </a:lnTo>
                  <a:lnTo>
                    <a:pt x="1165" y="333"/>
                  </a:lnTo>
                  <a:lnTo>
                    <a:pt x="1122" y="308"/>
                  </a:lnTo>
                  <a:lnTo>
                    <a:pt x="1079" y="283"/>
                  </a:lnTo>
                  <a:lnTo>
                    <a:pt x="1035" y="260"/>
                  </a:lnTo>
                  <a:lnTo>
                    <a:pt x="991" y="236"/>
                  </a:lnTo>
                  <a:lnTo>
                    <a:pt x="947" y="214"/>
                  </a:lnTo>
                  <a:lnTo>
                    <a:pt x="903" y="192"/>
                  </a:lnTo>
                  <a:lnTo>
                    <a:pt x="858" y="170"/>
                  </a:lnTo>
                  <a:lnTo>
                    <a:pt x="813" y="149"/>
                  </a:lnTo>
                  <a:lnTo>
                    <a:pt x="768" y="128"/>
                  </a:lnTo>
                  <a:lnTo>
                    <a:pt x="723" y="108"/>
                  </a:lnTo>
                  <a:lnTo>
                    <a:pt x="678" y="89"/>
                  </a:lnTo>
                  <a:lnTo>
                    <a:pt x="632" y="70"/>
                  </a:lnTo>
                  <a:lnTo>
                    <a:pt x="586" y="52"/>
                  </a:lnTo>
                  <a:lnTo>
                    <a:pt x="540" y="34"/>
                  </a:lnTo>
                  <a:lnTo>
                    <a:pt x="493" y="17"/>
                  </a:lnTo>
                  <a:lnTo>
                    <a:pt x="447" y="0"/>
                  </a:lnTo>
                  <a:lnTo>
                    <a:pt x="409" y="107"/>
                  </a:lnTo>
                  <a:lnTo>
                    <a:pt x="372" y="213"/>
                  </a:lnTo>
                  <a:lnTo>
                    <a:pt x="335" y="320"/>
                  </a:lnTo>
                  <a:lnTo>
                    <a:pt x="298" y="427"/>
                  </a:lnTo>
                  <a:lnTo>
                    <a:pt x="260" y="533"/>
                  </a:lnTo>
                  <a:lnTo>
                    <a:pt x="223" y="640"/>
                  </a:lnTo>
                  <a:lnTo>
                    <a:pt x="186" y="747"/>
                  </a:lnTo>
                  <a:lnTo>
                    <a:pt x="149" y="853"/>
                  </a:lnTo>
                  <a:lnTo>
                    <a:pt x="111" y="960"/>
                  </a:lnTo>
                  <a:lnTo>
                    <a:pt x="74" y="1066"/>
                  </a:lnTo>
                  <a:lnTo>
                    <a:pt x="37" y="1173"/>
                  </a:lnTo>
                  <a:lnTo>
                    <a:pt x="0" y="1280"/>
                  </a:lnTo>
                  <a:lnTo>
                    <a:pt x="31" y="1291"/>
                  </a:lnTo>
                  <a:lnTo>
                    <a:pt x="62" y="1302"/>
                  </a:lnTo>
                  <a:lnTo>
                    <a:pt x="93" y="1314"/>
                  </a:lnTo>
                  <a:lnTo>
                    <a:pt x="123" y="1326"/>
                  </a:lnTo>
                  <a:lnTo>
                    <a:pt x="154" y="1339"/>
                  </a:lnTo>
                  <a:lnTo>
                    <a:pt x="184" y="1352"/>
                  </a:lnTo>
                  <a:lnTo>
                    <a:pt x="214" y="1365"/>
                  </a:lnTo>
                  <a:lnTo>
                    <a:pt x="244" y="1379"/>
                  </a:lnTo>
                  <a:lnTo>
                    <a:pt x="274" y="1393"/>
                  </a:lnTo>
                  <a:lnTo>
                    <a:pt x="304" y="1407"/>
                  </a:lnTo>
                  <a:lnTo>
                    <a:pt x="334" y="1422"/>
                  </a:lnTo>
                  <a:lnTo>
                    <a:pt x="363" y="1437"/>
                  </a:lnTo>
                  <a:lnTo>
                    <a:pt x="392" y="1453"/>
                  </a:lnTo>
                  <a:lnTo>
                    <a:pt x="421" y="1468"/>
                  </a:lnTo>
                  <a:lnTo>
                    <a:pt x="450" y="1485"/>
                  </a:lnTo>
                  <a:lnTo>
                    <a:pt x="478" y="1501"/>
                  </a:lnTo>
                  <a:lnTo>
                    <a:pt x="507" y="1518"/>
                  </a:lnTo>
                  <a:lnTo>
                    <a:pt x="535" y="1535"/>
                  </a:lnTo>
                  <a:lnTo>
                    <a:pt x="563" y="1553"/>
                  </a:lnTo>
                  <a:lnTo>
                    <a:pt x="591" y="1571"/>
                  </a:lnTo>
                  <a:lnTo>
                    <a:pt x="618" y="1589"/>
                  </a:lnTo>
                  <a:lnTo>
                    <a:pt x="645" y="1608"/>
                  </a:lnTo>
                  <a:lnTo>
                    <a:pt x="672" y="1626"/>
                  </a:lnTo>
                  <a:lnTo>
                    <a:pt x="699" y="1646"/>
                  </a:lnTo>
                  <a:lnTo>
                    <a:pt x="726" y="1665"/>
                  </a:lnTo>
                  <a:lnTo>
                    <a:pt x="752" y="1685"/>
                  </a:lnTo>
                  <a:lnTo>
                    <a:pt x="778" y="1705"/>
                  </a:lnTo>
                  <a:lnTo>
                    <a:pt x="804" y="1726"/>
                  </a:lnTo>
                  <a:lnTo>
                    <a:pt x="830" y="1747"/>
                  </a:lnTo>
                  <a:lnTo>
                    <a:pt x="855" y="1768"/>
                  </a:lnTo>
                  <a:lnTo>
                    <a:pt x="880" y="1789"/>
                  </a:lnTo>
                  <a:lnTo>
                    <a:pt x="905" y="1811"/>
                  </a:lnTo>
                  <a:lnTo>
                    <a:pt x="930" y="1833"/>
                  </a:lnTo>
                  <a:lnTo>
                    <a:pt x="954" y="1856"/>
                  </a:lnTo>
                  <a:lnTo>
                    <a:pt x="978" y="1878"/>
                  </a:lnTo>
                  <a:lnTo>
                    <a:pt x="1002" y="1901"/>
                  </a:lnTo>
                  <a:lnTo>
                    <a:pt x="1025" y="1924"/>
                  </a:lnTo>
                  <a:lnTo>
                    <a:pt x="1048" y="1948"/>
                  </a:lnTo>
                  <a:lnTo>
                    <a:pt x="1071" y="1972"/>
                  </a:lnTo>
                  <a:lnTo>
                    <a:pt x="1094" y="1996"/>
                  </a:lnTo>
                  <a:lnTo>
                    <a:pt x="1116" y="2020"/>
                  </a:lnTo>
                  <a:lnTo>
                    <a:pt x="1138" y="2045"/>
                  </a:lnTo>
                  <a:lnTo>
                    <a:pt x="1160" y="2070"/>
                  </a:lnTo>
                  <a:lnTo>
                    <a:pt x="1181" y="2095"/>
                  </a:lnTo>
                  <a:lnTo>
                    <a:pt x="1202" y="2120"/>
                  </a:lnTo>
                  <a:lnTo>
                    <a:pt x="1223" y="2146"/>
                  </a:lnTo>
                  <a:lnTo>
                    <a:pt x="1244" y="2172"/>
                  </a:lnTo>
                  <a:lnTo>
                    <a:pt x="1264" y="2198"/>
                  </a:lnTo>
                </a:path>
              </a:pathLst>
            </a:custGeom>
            <a:solidFill>
              <a:srgbClr val="FFFF57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32" name="Freeform 372"/>
            <xdr:cNvSpPr>
              <a:spLocks/>
            </xdr:cNvSpPr>
          </xdr:nvSpPr>
          <xdr:spPr bwMode="auto">
            <a:xfrm>
              <a:off x="3024822" y="1944261"/>
              <a:ext cx="827134" cy="1018705"/>
            </a:xfrm>
            <a:custGeom>
              <a:avLst/>
              <a:gdLst>
                <a:gd name="T0" fmla="*/ 2147483647 w 1838"/>
                <a:gd name="T1" fmla="*/ 2147483647 h 2258"/>
                <a:gd name="T2" fmla="*/ 2147483647 w 1838"/>
                <a:gd name="T3" fmla="*/ 2147483647 h 2258"/>
                <a:gd name="T4" fmla="*/ 2147483647 w 1838"/>
                <a:gd name="T5" fmla="*/ 2147483647 h 2258"/>
                <a:gd name="T6" fmla="*/ 2147483647 w 1838"/>
                <a:gd name="T7" fmla="*/ 2147483647 h 2258"/>
                <a:gd name="T8" fmla="*/ 2147483647 w 1838"/>
                <a:gd name="T9" fmla="*/ 2147483647 h 2258"/>
                <a:gd name="T10" fmla="*/ 2147483647 w 1838"/>
                <a:gd name="T11" fmla="*/ 2147483647 h 2258"/>
                <a:gd name="T12" fmla="*/ 2147483647 w 1838"/>
                <a:gd name="T13" fmla="*/ 2147483647 h 2258"/>
                <a:gd name="T14" fmla="*/ 2147483647 w 1838"/>
                <a:gd name="T15" fmla="*/ 2147483647 h 2258"/>
                <a:gd name="T16" fmla="*/ 2147483647 w 1838"/>
                <a:gd name="T17" fmla="*/ 2147483647 h 2258"/>
                <a:gd name="T18" fmla="*/ 2147483647 w 1838"/>
                <a:gd name="T19" fmla="*/ 2147483647 h 2258"/>
                <a:gd name="T20" fmla="*/ 2147483647 w 1838"/>
                <a:gd name="T21" fmla="*/ 2147483647 h 2258"/>
                <a:gd name="T22" fmla="*/ 2147483647 w 1838"/>
                <a:gd name="T23" fmla="*/ 2147483647 h 2258"/>
                <a:gd name="T24" fmla="*/ 2147483647 w 1838"/>
                <a:gd name="T25" fmla="*/ 2147483647 h 2258"/>
                <a:gd name="T26" fmla="*/ 2147483647 w 1838"/>
                <a:gd name="T27" fmla="*/ 2147483647 h 2258"/>
                <a:gd name="T28" fmla="*/ 2147483647 w 1838"/>
                <a:gd name="T29" fmla="*/ 2147483647 h 2258"/>
                <a:gd name="T30" fmla="*/ 2147483647 w 1838"/>
                <a:gd name="T31" fmla="*/ 2147483647 h 2258"/>
                <a:gd name="T32" fmla="*/ 2147483647 w 1838"/>
                <a:gd name="T33" fmla="*/ 2147483647 h 2258"/>
                <a:gd name="T34" fmla="*/ 2147483647 w 1838"/>
                <a:gd name="T35" fmla="*/ 2147483647 h 2258"/>
                <a:gd name="T36" fmla="*/ 2147483647 w 1838"/>
                <a:gd name="T37" fmla="*/ 2147483647 h 2258"/>
                <a:gd name="T38" fmla="*/ 2147483647 w 1838"/>
                <a:gd name="T39" fmla="*/ 2147483647 h 2258"/>
                <a:gd name="T40" fmla="*/ 2147483647 w 1838"/>
                <a:gd name="T41" fmla="*/ 2147483647 h 2258"/>
                <a:gd name="T42" fmla="*/ 2147483647 w 1838"/>
                <a:gd name="T43" fmla="*/ 2147483647 h 2258"/>
                <a:gd name="T44" fmla="*/ 2147483647 w 1838"/>
                <a:gd name="T45" fmla="*/ 2147483647 h 2258"/>
                <a:gd name="T46" fmla="*/ 2147483647 w 1838"/>
                <a:gd name="T47" fmla="*/ 2147483647 h 2258"/>
                <a:gd name="T48" fmla="*/ 2147483647 w 1838"/>
                <a:gd name="T49" fmla="*/ 2147483647 h 2258"/>
                <a:gd name="T50" fmla="*/ 2147483647 w 1838"/>
                <a:gd name="T51" fmla="*/ 2147483647 h 2258"/>
                <a:gd name="T52" fmla="*/ 2147483647 w 1838"/>
                <a:gd name="T53" fmla="*/ 2147483647 h 2258"/>
                <a:gd name="T54" fmla="*/ 2147483647 w 1838"/>
                <a:gd name="T55" fmla="*/ 2147483647 h 2258"/>
                <a:gd name="T56" fmla="*/ 2147483647 w 1838"/>
                <a:gd name="T57" fmla="*/ 2147483647 h 2258"/>
                <a:gd name="T58" fmla="*/ 2147483647 w 1838"/>
                <a:gd name="T59" fmla="*/ 2147483647 h 2258"/>
                <a:gd name="T60" fmla="*/ 2147483647 w 1838"/>
                <a:gd name="T61" fmla="*/ 2147483647 h 2258"/>
                <a:gd name="T62" fmla="*/ 2147483647 w 1838"/>
                <a:gd name="T63" fmla="*/ 2147483647 h 2258"/>
                <a:gd name="T64" fmla="*/ 2147483647 w 1838"/>
                <a:gd name="T65" fmla="*/ 2147483647 h 2258"/>
                <a:gd name="T66" fmla="*/ 2147483647 w 1838"/>
                <a:gd name="T67" fmla="*/ 2147483647 h 2258"/>
                <a:gd name="T68" fmla="*/ 2147483647 w 1838"/>
                <a:gd name="T69" fmla="*/ 2147483647 h 2258"/>
                <a:gd name="T70" fmla="*/ 2147483647 w 1838"/>
                <a:gd name="T71" fmla="*/ 2147483647 h 2258"/>
                <a:gd name="T72" fmla="*/ 2147483647 w 1838"/>
                <a:gd name="T73" fmla="*/ 2147483647 h 2258"/>
                <a:gd name="T74" fmla="*/ 2147483647 w 1838"/>
                <a:gd name="T75" fmla="*/ 2147483647 h 2258"/>
                <a:gd name="T76" fmla="*/ 2147483647 w 1838"/>
                <a:gd name="T77" fmla="*/ 2147483647 h 2258"/>
                <a:gd name="T78" fmla="*/ 2147483647 w 1838"/>
                <a:gd name="T79" fmla="*/ 2147483647 h 2258"/>
                <a:gd name="T80" fmla="*/ 2147483647 w 1838"/>
                <a:gd name="T81" fmla="*/ 2147483647 h 2258"/>
                <a:gd name="T82" fmla="*/ 2147483647 w 1838"/>
                <a:gd name="T83" fmla="*/ 2147483647 h 2258"/>
                <a:gd name="T84" fmla="*/ 2147483647 w 1838"/>
                <a:gd name="T85" fmla="*/ 2147483647 h 2258"/>
                <a:gd name="T86" fmla="*/ 2147483647 w 1838"/>
                <a:gd name="T87" fmla="*/ 2147483647 h 2258"/>
                <a:gd name="T88" fmla="*/ 2147483647 w 1838"/>
                <a:gd name="T89" fmla="*/ 2147483647 h 2258"/>
                <a:gd name="T90" fmla="*/ 2147483647 w 1838"/>
                <a:gd name="T91" fmla="*/ 2147483647 h 2258"/>
                <a:gd name="T92" fmla="*/ 2147483647 w 1838"/>
                <a:gd name="T93" fmla="*/ 2147483647 h 2258"/>
                <a:gd name="T94" fmla="*/ 2147483647 w 1838"/>
                <a:gd name="T95" fmla="*/ 2147483647 h 2258"/>
                <a:gd name="T96" fmla="*/ 2147483647 w 1838"/>
                <a:gd name="T97" fmla="*/ 2147483647 h 2258"/>
                <a:gd name="T98" fmla="*/ 2147483647 w 1838"/>
                <a:gd name="T99" fmla="*/ 2147483647 h 2258"/>
                <a:gd name="T100" fmla="*/ 2147483647 w 1838"/>
                <a:gd name="T101" fmla="*/ 2147483647 h 2258"/>
                <a:gd name="T102" fmla="*/ 2147483647 w 1838"/>
                <a:gd name="T103" fmla="*/ 2147483647 h 2258"/>
                <a:gd name="T104" fmla="*/ 2147483647 w 1838"/>
                <a:gd name="T105" fmla="*/ 2147483647 h 2258"/>
                <a:gd name="T106" fmla="*/ 2147483647 w 1838"/>
                <a:gd name="T107" fmla="*/ 2147483647 h 2258"/>
                <a:gd name="T108" fmla="*/ 2147483647 w 1838"/>
                <a:gd name="T109" fmla="*/ 2147483647 h 2258"/>
                <a:gd name="T110" fmla="*/ 2147483647 w 1838"/>
                <a:gd name="T111" fmla="*/ 2147483647 h 2258"/>
                <a:gd name="T112" fmla="*/ 2147483647 w 1838"/>
                <a:gd name="T113" fmla="*/ 2147483647 h 2258"/>
                <a:gd name="T114" fmla="*/ 2147483647 w 1838"/>
                <a:gd name="T115" fmla="*/ 2147483647 h 2258"/>
                <a:gd name="T116" fmla="*/ 2147483647 w 1838"/>
                <a:gd name="T117" fmla="*/ 2147483647 h 2258"/>
                <a:gd name="T118" fmla="*/ 2147483647 w 1838"/>
                <a:gd name="T119" fmla="*/ 2147483647 h 225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1838"/>
                <a:gd name="T181" fmla="*/ 0 h 2258"/>
                <a:gd name="T182" fmla="*/ 1838 w 1838"/>
                <a:gd name="T183" fmla="*/ 2258 h 225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1838" h="2258">
                  <a:moveTo>
                    <a:pt x="483" y="2258"/>
                  </a:moveTo>
                  <a:lnTo>
                    <a:pt x="596" y="2256"/>
                  </a:lnTo>
                  <a:lnTo>
                    <a:pt x="709" y="2253"/>
                  </a:lnTo>
                  <a:lnTo>
                    <a:pt x="822" y="2251"/>
                  </a:lnTo>
                  <a:lnTo>
                    <a:pt x="935" y="2248"/>
                  </a:lnTo>
                  <a:lnTo>
                    <a:pt x="1047" y="2246"/>
                  </a:lnTo>
                  <a:lnTo>
                    <a:pt x="1160" y="2243"/>
                  </a:lnTo>
                  <a:lnTo>
                    <a:pt x="1273" y="2241"/>
                  </a:lnTo>
                  <a:lnTo>
                    <a:pt x="1386" y="2239"/>
                  </a:lnTo>
                  <a:lnTo>
                    <a:pt x="1499" y="2236"/>
                  </a:lnTo>
                  <a:lnTo>
                    <a:pt x="1612" y="2234"/>
                  </a:lnTo>
                  <a:lnTo>
                    <a:pt x="1725" y="2231"/>
                  </a:lnTo>
                  <a:lnTo>
                    <a:pt x="1838" y="2229"/>
                  </a:lnTo>
                  <a:lnTo>
                    <a:pt x="1836" y="2179"/>
                  </a:lnTo>
                  <a:lnTo>
                    <a:pt x="1834" y="2130"/>
                  </a:lnTo>
                  <a:lnTo>
                    <a:pt x="1832" y="2080"/>
                  </a:lnTo>
                  <a:lnTo>
                    <a:pt x="1829" y="2031"/>
                  </a:lnTo>
                  <a:lnTo>
                    <a:pt x="1825" y="1982"/>
                  </a:lnTo>
                  <a:lnTo>
                    <a:pt x="1820" y="1932"/>
                  </a:lnTo>
                  <a:lnTo>
                    <a:pt x="1815" y="1883"/>
                  </a:lnTo>
                  <a:lnTo>
                    <a:pt x="1810" y="1834"/>
                  </a:lnTo>
                  <a:lnTo>
                    <a:pt x="1804" y="1785"/>
                  </a:lnTo>
                  <a:lnTo>
                    <a:pt x="1797" y="1736"/>
                  </a:lnTo>
                  <a:lnTo>
                    <a:pt x="1789" y="1687"/>
                  </a:lnTo>
                  <a:lnTo>
                    <a:pt x="1782" y="1638"/>
                  </a:lnTo>
                  <a:lnTo>
                    <a:pt x="1773" y="1589"/>
                  </a:lnTo>
                  <a:lnTo>
                    <a:pt x="1764" y="1540"/>
                  </a:lnTo>
                  <a:lnTo>
                    <a:pt x="1754" y="1492"/>
                  </a:lnTo>
                  <a:lnTo>
                    <a:pt x="1744" y="1443"/>
                  </a:lnTo>
                  <a:lnTo>
                    <a:pt x="1733" y="1395"/>
                  </a:lnTo>
                  <a:lnTo>
                    <a:pt x="1721" y="1347"/>
                  </a:lnTo>
                  <a:lnTo>
                    <a:pt x="1709" y="1299"/>
                  </a:lnTo>
                  <a:lnTo>
                    <a:pt x="1696" y="1251"/>
                  </a:lnTo>
                  <a:lnTo>
                    <a:pt x="1683" y="1203"/>
                  </a:lnTo>
                  <a:lnTo>
                    <a:pt x="1669" y="1156"/>
                  </a:lnTo>
                  <a:lnTo>
                    <a:pt x="1655" y="1108"/>
                  </a:lnTo>
                  <a:lnTo>
                    <a:pt x="1640" y="1061"/>
                  </a:lnTo>
                  <a:lnTo>
                    <a:pt x="1624" y="1014"/>
                  </a:lnTo>
                  <a:lnTo>
                    <a:pt x="1608" y="967"/>
                  </a:lnTo>
                  <a:lnTo>
                    <a:pt x="1591" y="921"/>
                  </a:lnTo>
                  <a:lnTo>
                    <a:pt x="1574" y="874"/>
                  </a:lnTo>
                  <a:lnTo>
                    <a:pt x="1556" y="828"/>
                  </a:lnTo>
                  <a:lnTo>
                    <a:pt x="1538" y="782"/>
                  </a:lnTo>
                  <a:lnTo>
                    <a:pt x="1519" y="736"/>
                  </a:lnTo>
                  <a:lnTo>
                    <a:pt x="1499" y="691"/>
                  </a:lnTo>
                  <a:lnTo>
                    <a:pt x="1479" y="646"/>
                  </a:lnTo>
                  <a:lnTo>
                    <a:pt x="1458" y="601"/>
                  </a:lnTo>
                  <a:lnTo>
                    <a:pt x="1437" y="556"/>
                  </a:lnTo>
                  <a:lnTo>
                    <a:pt x="1416" y="511"/>
                  </a:lnTo>
                  <a:lnTo>
                    <a:pt x="1393" y="467"/>
                  </a:lnTo>
                  <a:lnTo>
                    <a:pt x="1370" y="423"/>
                  </a:lnTo>
                  <a:lnTo>
                    <a:pt x="1347" y="379"/>
                  </a:lnTo>
                  <a:lnTo>
                    <a:pt x="1323" y="336"/>
                  </a:lnTo>
                  <a:lnTo>
                    <a:pt x="1299" y="293"/>
                  </a:lnTo>
                  <a:lnTo>
                    <a:pt x="1274" y="250"/>
                  </a:lnTo>
                  <a:lnTo>
                    <a:pt x="1248" y="208"/>
                  </a:lnTo>
                  <a:lnTo>
                    <a:pt x="1222" y="165"/>
                  </a:lnTo>
                  <a:lnTo>
                    <a:pt x="1196" y="124"/>
                  </a:lnTo>
                  <a:lnTo>
                    <a:pt x="1169" y="82"/>
                  </a:lnTo>
                  <a:lnTo>
                    <a:pt x="1142" y="41"/>
                  </a:lnTo>
                  <a:lnTo>
                    <a:pt x="1114" y="0"/>
                  </a:lnTo>
                  <a:lnTo>
                    <a:pt x="1021" y="64"/>
                  </a:lnTo>
                  <a:lnTo>
                    <a:pt x="928" y="129"/>
                  </a:lnTo>
                  <a:lnTo>
                    <a:pt x="835" y="193"/>
                  </a:lnTo>
                  <a:lnTo>
                    <a:pt x="742" y="258"/>
                  </a:lnTo>
                  <a:lnTo>
                    <a:pt x="650" y="322"/>
                  </a:lnTo>
                  <a:lnTo>
                    <a:pt x="557" y="386"/>
                  </a:lnTo>
                  <a:lnTo>
                    <a:pt x="464" y="451"/>
                  </a:lnTo>
                  <a:lnTo>
                    <a:pt x="371" y="515"/>
                  </a:lnTo>
                  <a:lnTo>
                    <a:pt x="279" y="579"/>
                  </a:lnTo>
                  <a:lnTo>
                    <a:pt x="186" y="644"/>
                  </a:lnTo>
                  <a:lnTo>
                    <a:pt x="93" y="708"/>
                  </a:lnTo>
                  <a:lnTo>
                    <a:pt x="0" y="773"/>
                  </a:lnTo>
                  <a:lnTo>
                    <a:pt x="19" y="800"/>
                  </a:lnTo>
                  <a:lnTo>
                    <a:pt x="37" y="827"/>
                  </a:lnTo>
                  <a:lnTo>
                    <a:pt x="55" y="855"/>
                  </a:lnTo>
                  <a:lnTo>
                    <a:pt x="73" y="883"/>
                  </a:lnTo>
                  <a:lnTo>
                    <a:pt x="90" y="911"/>
                  </a:lnTo>
                  <a:lnTo>
                    <a:pt x="107" y="939"/>
                  </a:lnTo>
                  <a:lnTo>
                    <a:pt x="124" y="968"/>
                  </a:lnTo>
                  <a:lnTo>
                    <a:pt x="140" y="996"/>
                  </a:lnTo>
                  <a:lnTo>
                    <a:pt x="156" y="1025"/>
                  </a:lnTo>
                  <a:lnTo>
                    <a:pt x="171" y="1055"/>
                  </a:lnTo>
                  <a:lnTo>
                    <a:pt x="187" y="1084"/>
                  </a:lnTo>
                  <a:lnTo>
                    <a:pt x="201" y="1113"/>
                  </a:lnTo>
                  <a:lnTo>
                    <a:pt x="216" y="1143"/>
                  </a:lnTo>
                  <a:lnTo>
                    <a:pt x="230" y="1173"/>
                  </a:lnTo>
                  <a:lnTo>
                    <a:pt x="244" y="1203"/>
                  </a:lnTo>
                  <a:lnTo>
                    <a:pt x="257" y="1233"/>
                  </a:lnTo>
                  <a:lnTo>
                    <a:pt x="270" y="1263"/>
                  </a:lnTo>
                  <a:lnTo>
                    <a:pt x="283" y="1294"/>
                  </a:lnTo>
                  <a:lnTo>
                    <a:pt x="295" y="1325"/>
                  </a:lnTo>
                  <a:lnTo>
                    <a:pt x="307" y="1355"/>
                  </a:lnTo>
                  <a:lnTo>
                    <a:pt x="319" y="1386"/>
                  </a:lnTo>
                  <a:lnTo>
                    <a:pt x="330" y="1417"/>
                  </a:lnTo>
                  <a:lnTo>
                    <a:pt x="341" y="1449"/>
                  </a:lnTo>
                  <a:lnTo>
                    <a:pt x="351" y="1480"/>
                  </a:lnTo>
                  <a:lnTo>
                    <a:pt x="361" y="1511"/>
                  </a:lnTo>
                  <a:lnTo>
                    <a:pt x="371" y="1543"/>
                  </a:lnTo>
                  <a:lnTo>
                    <a:pt x="380" y="1575"/>
                  </a:lnTo>
                  <a:lnTo>
                    <a:pt x="389" y="1606"/>
                  </a:lnTo>
                  <a:lnTo>
                    <a:pt x="397" y="1638"/>
                  </a:lnTo>
                  <a:lnTo>
                    <a:pt x="405" y="1670"/>
                  </a:lnTo>
                  <a:lnTo>
                    <a:pt x="413" y="1702"/>
                  </a:lnTo>
                  <a:lnTo>
                    <a:pt x="420" y="1735"/>
                  </a:lnTo>
                  <a:lnTo>
                    <a:pt x="427" y="1767"/>
                  </a:lnTo>
                  <a:lnTo>
                    <a:pt x="434" y="1799"/>
                  </a:lnTo>
                  <a:lnTo>
                    <a:pt x="440" y="1832"/>
                  </a:lnTo>
                  <a:lnTo>
                    <a:pt x="445" y="1864"/>
                  </a:lnTo>
                  <a:lnTo>
                    <a:pt x="451" y="1897"/>
                  </a:lnTo>
                  <a:lnTo>
                    <a:pt x="456" y="1930"/>
                  </a:lnTo>
                  <a:lnTo>
                    <a:pt x="460" y="1962"/>
                  </a:lnTo>
                  <a:lnTo>
                    <a:pt x="464" y="1995"/>
                  </a:lnTo>
                  <a:lnTo>
                    <a:pt x="468" y="2028"/>
                  </a:lnTo>
                  <a:lnTo>
                    <a:pt x="471" y="2061"/>
                  </a:lnTo>
                  <a:lnTo>
                    <a:pt x="474" y="2094"/>
                  </a:lnTo>
                  <a:lnTo>
                    <a:pt x="477" y="2126"/>
                  </a:lnTo>
                  <a:lnTo>
                    <a:pt x="479" y="2159"/>
                  </a:lnTo>
                  <a:lnTo>
                    <a:pt x="481" y="2192"/>
                  </a:lnTo>
                  <a:lnTo>
                    <a:pt x="482" y="2225"/>
                  </a:lnTo>
                  <a:lnTo>
                    <a:pt x="483" y="2258"/>
                  </a:lnTo>
                </a:path>
              </a:pathLst>
            </a:custGeom>
            <a:solidFill>
              <a:srgbClr val="54E349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33" name="Freeform 377"/>
            <xdr:cNvSpPr>
              <a:spLocks/>
            </xdr:cNvSpPr>
          </xdr:nvSpPr>
          <xdr:spPr bwMode="auto">
            <a:xfrm>
              <a:off x="193063" y="1944261"/>
              <a:ext cx="827134" cy="1018705"/>
            </a:xfrm>
            <a:custGeom>
              <a:avLst/>
              <a:gdLst>
                <a:gd name="T0" fmla="*/ 2147483647 w 1838"/>
                <a:gd name="T1" fmla="*/ 2147483647 h 2258"/>
                <a:gd name="T2" fmla="*/ 2147483647 w 1838"/>
                <a:gd name="T3" fmla="*/ 2147483647 h 2258"/>
                <a:gd name="T4" fmla="*/ 2147483647 w 1838"/>
                <a:gd name="T5" fmla="*/ 2147483647 h 2258"/>
                <a:gd name="T6" fmla="*/ 2147483647 w 1838"/>
                <a:gd name="T7" fmla="*/ 2147483647 h 2258"/>
                <a:gd name="T8" fmla="*/ 2147483647 w 1838"/>
                <a:gd name="T9" fmla="*/ 2147483647 h 2258"/>
                <a:gd name="T10" fmla="*/ 2147483647 w 1838"/>
                <a:gd name="T11" fmla="*/ 2147483647 h 2258"/>
                <a:gd name="T12" fmla="*/ 2147483647 w 1838"/>
                <a:gd name="T13" fmla="*/ 2147483647 h 2258"/>
                <a:gd name="T14" fmla="*/ 2147483647 w 1838"/>
                <a:gd name="T15" fmla="*/ 2147483647 h 2258"/>
                <a:gd name="T16" fmla="*/ 2147483647 w 1838"/>
                <a:gd name="T17" fmla="*/ 2147483647 h 2258"/>
                <a:gd name="T18" fmla="*/ 2147483647 w 1838"/>
                <a:gd name="T19" fmla="*/ 2147483647 h 2258"/>
                <a:gd name="T20" fmla="*/ 2147483647 w 1838"/>
                <a:gd name="T21" fmla="*/ 2147483647 h 2258"/>
                <a:gd name="T22" fmla="*/ 2147483647 w 1838"/>
                <a:gd name="T23" fmla="*/ 2147483647 h 2258"/>
                <a:gd name="T24" fmla="*/ 2147483647 w 1838"/>
                <a:gd name="T25" fmla="*/ 2147483647 h 2258"/>
                <a:gd name="T26" fmla="*/ 2147483647 w 1838"/>
                <a:gd name="T27" fmla="*/ 2147483647 h 2258"/>
                <a:gd name="T28" fmla="*/ 2147483647 w 1838"/>
                <a:gd name="T29" fmla="*/ 2147483647 h 2258"/>
                <a:gd name="T30" fmla="*/ 2147483647 w 1838"/>
                <a:gd name="T31" fmla="*/ 2147483647 h 2258"/>
                <a:gd name="T32" fmla="*/ 2147483647 w 1838"/>
                <a:gd name="T33" fmla="*/ 2147483647 h 2258"/>
                <a:gd name="T34" fmla="*/ 2147483647 w 1838"/>
                <a:gd name="T35" fmla="*/ 2147483647 h 2258"/>
                <a:gd name="T36" fmla="*/ 2147483647 w 1838"/>
                <a:gd name="T37" fmla="*/ 2147483647 h 2258"/>
                <a:gd name="T38" fmla="*/ 2147483647 w 1838"/>
                <a:gd name="T39" fmla="*/ 2147483647 h 2258"/>
                <a:gd name="T40" fmla="*/ 2147483647 w 1838"/>
                <a:gd name="T41" fmla="*/ 2147483647 h 2258"/>
                <a:gd name="T42" fmla="*/ 2147483647 w 1838"/>
                <a:gd name="T43" fmla="*/ 2147483647 h 2258"/>
                <a:gd name="T44" fmla="*/ 2147483647 w 1838"/>
                <a:gd name="T45" fmla="*/ 2147483647 h 2258"/>
                <a:gd name="T46" fmla="*/ 2147483647 w 1838"/>
                <a:gd name="T47" fmla="*/ 2147483647 h 2258"/>
                <a:gd name="T48" fmla="*/ 2147483647 w 1838"/>
                <a:gd name="T49" fmla="*/ 2147483647 h 2258"/>
                <a:gd name="T50" fmla="*/ 2147483647 w 1838"/>
                <a:gd name="T51" fmla="*/ 2147483647 h 2258"/>
                <a:gd name="T52" fmla="*/ 2147483647 w 1838"/>
                <a:gd name="T53" fmla="*/ 2147483647 h 2258"/>
                <a:gd name="T54" fmla="*/ 2147483647 w 1838"/>
                <a:gd name="T55" fmla="*/ 2147483647 h 2258"/>
                <a:gd name="T56" fmla="*/ 2147483647 w 1838"/>
                <a:gd name="T57" fmla="*/ 2147483647 h 2258"/>
                <a:gd name="T58" fmla="*/ 2147483647 w 1838"/>
                <a:gd name="T59" fmla="*/ 2147483647 h 2258"/>
                <a:gd name="T60" fmla="*/ 2147483647 w 1838"/>
                <a:gd name="T61" fmla="*/ 2147483647 h 2258"/>
                <a:gd name="T62" fmla="*/ 2147483647 w 1838"/>
                <a:gd name="T63" fmla="*/ 2147483647 h 2258"/>
                <a:gd name="T64" fmla="*/ 2147483647 w 1838"/>
                <a:gd name="T65" fmla="*/ 2147483647 h 2258"/>
                <a:gd name="T66" fmla="*/ 2147483647 w 1838"/>
                <a:gd name="T67" fmla="*/ 2147483647 h 2258"/>
                <a:gd name="T68" fmla="*/ 2147483647 w 1838"/>
                <a:gd name="T69" fmla="*/ 2147483647 h 2258"/>
                <a:gd name="T70" fmla="*/ 2147483647 w 1838"/>
                <a:gd name="T71" fmla="*/ 2147483647 h 2258"/>
                <a:gd name="T72" fmla="*/ 2147483647 w 1838"/>
                <a:gd name="T73" fmla="*/ 2147483647 h 2258"/>
                <a:gd name="T74" fmla="*/ 2147483647 w 1838"/>
                <a:gd name="T75" fmla="*/ 2147483647 h 2258"/>
                <a:gd name="T76" fmla="*/ 2147483647 w 1838"/>
                <a:gd name="T77" fmla="*/ 2147483647 h 2258"/>
                <a:gd name="T78" fmla="*/ 2147483647 w 1838"/>
                <a:gd name="T79" fmla="*/ 2147483647 h 2258"/>
                <a:gd name="T80" fmla="*/ 2147483647 w 1838"/>
                <a:gd name="T81" fmla="*/ 2147483647 h 2258"/>
                <a:gd name="T82" fmla="*/ 2147483647 w 1838"/>
                <a:gd name="T83" fmla="*/ 2147483647 h 2258"/>
                <a:gd name="T84" fmla="*/ 2147483647 w 1838"/>
                <a:gd name="T85" fmla="*/ 2147483647 h 2258"/>
                <a:gd name="T86" fmla="*/ 2147483647 w 1838"/>
                <a:gd name="T87" fmla="*/ 2147483647 h 2258"/>
                <a:gd name="T88" fmla="*/ 2147483647 w 1838"/>
                <a:gd name="T89" fmla="*/ 2147483647 h 2258"/>
                <a:gd name="T90" fmla="*/ 2147483647 w 1838"/>
                <a:gd name="T91" fmla="*/ 2147483647 h 2258"/>
                <a:gd name="T92" fmla="*/ 2147483647 w 1838"/>
                <a:gd name="T93" fmla="*/ 2147483647 h 2258"/>
                <a:gd name="T94" fmla="*/ 2147483647 w 1838"/>
                <a:gd name="T95" fmla="*/ 2147483647 h 2258"/>
                <a:gd name="T96" fmla="*/ 2147483647 w 1838"/>
                <a:gd name="T97" fmla="*/ 2147483647 h 2258"/>
                <a:gd name="T98" fmla="*/ 2147483647 w 1838"/>
                <a:gd name="T99" fmla="*/ 2147483647 h 2258"/>
                <a:gd name="T100" fmla="*/ 2147483647 w 1838"/>
                <a:gd name="T101" fmla="*/ 2147483647 h 2258"/>
                <a:gd name="T102" fmla="*/ 2147483647 w 1838"/>
                <a:gd name="T103" fmla="*/ 2147483647 h 2258"/>
                <a:gd name="T104" fmla="*/ 2147483647 w 1838"/>
                <a:gd name="T105" fmla="*/ 2147483647 h 2258"/>
                <a:gd name="T106" fmla="*/ 2147483647 w 1838"/>
                <a:gd name="T107" fmla="*/ 2147483647 h 2258"/>
                <a:gd name="T108" fmla="*/ 2147483647 w 1838"/>
                <a:gd name="T109" fmla="*/ 2147483647 h 2258"/>
                <a:gd name="T110" fmla="*/ 2147483647 w 1838"/>
                <a:gd name="T111" fmla="*/ 2147483647 h 2258"/>
                <a:gd name="T112" fmla="*/ 2147483647 w 1838"/>
                <a:gd name="T113" fmla="*/ 2147483647 h 2258"/>
                <a:gd name="T114" fmla="*/ 2147483647 w 1838"/>
                <a:gd name="T115" fmla="*/ 2147483647 h 2258"/>
                <a:gd name="T116" fmla="*/ 2147483647 w 1838"/>
                <a:gd name="T117" fmla="*/ 2147483647 h 2258"/>
                <a:gd name="T118" fmla="*/ 2147483647 w 1838"/>
                <a:gd name="T119" fmla="*/ 2147483647 h 225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1838"/>
                <a:gd name="T181" fmla="*/ 0 h 2258"/>
                <a:gd name="T182" fmla="*/ 1838 w 1838"/>
                <a:gd name="T183" fmla="*/ 2258 h 225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1838" h="2258">
                  <a:moveTo>
                    <a:pt x="1838" y="773"/>
                  </a:moveTo>
                  <a:lnTo>
                    <a:pt x="1745" y="708"/>
                  </a:lnTo>
                  <a:lnTo>
                    <a:pt x="1653" y="644"/>
                  </a:lnTo>
                  <a:lnTo>
                    <a:pt x="1560" y="579"/>
                  </a:lnTo>
                  <a:lnTo>
                    <a:pt x="1467" y="515"/>
                  </a:lnTo>
                  <a:lnTo>
                    <a:pt x="1374" y="451"/>
                  </a:lnTo>
                  <a:lnTo>
                    <a:pt x="1281" y="386"/>
                  </a:lnTo>
                  <a:lnTo>
                    <a:pt x="1189" y="322"/>
                  </a:lnTo>
                  <a:lnTo>
                    <a:pt x="1096" y="258"/>
                  </a:lnTo>
                  <a:lnTo>
                    <a:pt x="1003" y="193"/>
                  </a:lnTo>
                  <a:lnTo>
                    <a:pt x="910" y="129"/>
                  </a:lnTo>
                  <a:lnTo>
                    <a:pt x="817" y="64"/>
                  </a:lnTo>
                  <a:lnTo>
                    <a:pt x="725" y="0"/>
                  </a:lnTo>
                  <a:lnTo>
                    <a:pt x="697" y="41"/>
                  </a:lnTo>
                  <a:lnTo>
                    <a:pt x="669" y="82"/>
                  </a:lnTo>
                  <a:lnTo>
                    <a:pt x="642" y="124"/>
                  </a:lnTo>
                  <a:lnTo>
                    <a:pt x="616" y="165"/>
                  </a:lnTo>
                  <a:lnTo>
                    <a:pt x="590" y="208"/>
                  </a:lnTo>
                  <a:lnTo>
                    <a:pt x="564" y="250"/>
                  </a:lnTo>
                  <a:lnTo>
                    <a:pt x="540" y="293"/>
                  </a:lnTo>
                  <a:lnTo>
                    <a:pt x="515" y="336"/>
                  </a:lnTo>
                  <a:lnTo>
                    <a:pt x="491" y="379"/>
                  </a:lnTo>
                  <a:lnTo>
                    <a:pt x="468" y="423"/>
                  </a:lnTo>
                  <a:lnTo>
                    <a:pt x="445" y="467"/>
                  </a:lnTo>
                  <a:lnTo>
                    <a:pt x="423" y="511"/>
                  </a:lnTo>
                  <a:lnTo>
                    <a:pt x="401" y="556"/>
                  </a:lnTo>
                  <a:lnTo>
                    <a:pt x="380" y="601"/>
                  </a:lnTo>
                  <a:lnTo>
                    <a:pt x="359" y="646"/>
                  </a:lnTo>
                  <a:lnTo>
                    <a:pt x="339" y="691"/>
                  </a:lnTo>
                  <a:lnTo>
                    <a:pt x="320" y="736"/>
                  </a:lnTo>
                  <a:lnTo>
                    <a:pt x="301" y="782"/>
                  </a:lnTo>
                  <a:lnTo>
                    <a:pt x="282" y="828"/>
                  </a:lnTo>
                  <a:lnTo>
                    <a:pt x="264" y="874"/>
                  </a:lnTo>
                  <a:lnTo>
                    <a:pt x="247" y="921"/>
                  </a:lnTo>
                  <a:lnTo>
                    <a:pt x="230" y="967"/>
                  </a:lnTo>
                  <a:lnTo>
                    <a:pt x="214" y="1014"/>
                  </a:lnTo>
                  <a:lnTo>
                    <a:pt x="199" y="1061"/>
                  </a:lnTo>
                  <a:lnTo>
                    <a:pt x="183" y="1108"/>
                  </a:lnTo>
                  <a:lnTo>
                    <a:pt x="169" y="1156"/>
                  </a:lnTo>
                  <a:lnTo>
                    <a:pt x="155" y="1203"/>
                  </a:lnTo>
                  <a:lnTo>
                    <a:pt x="142" y="1251"/>
                  </a:lnTo>
                  <a:lnTo>
                    <a:pt x="129" y="1299"/>
                  </a:lnTo>
                  <a:lnTo>
                    <a:pt x="117" y="1347"/>
                  </a:lnTo>
                  <a:lnTo>
                    <a:pt x="106" y="1395"/>
                  </a:lnTo>
                  <a:lnTo>
                    <a:pt x="95" y="1443"/>
                  </a:lnTo>
                  <a:lnTo>
                    <a:pt x="84" y="1492"/>
                  </a:lnTo>
                  <a:lnTo>
                    <a:pt x="75" y="1540"/>
                  </a:lnTo>
                  <a:lnTo>
                    <a:pt x="65" y="1589"/>
                  </a:lnTo>
                  <a:lnTo>
                    <a:pt x="57" y="1638"/>
                  </a:lnTo>
                  <a:lnTo>
                    <a:pt x="49" y="1687"/>
                  </a:lnTo>
                  <a:lnTo>
                    <a:pt x="41" y="1736"/>
                  </a:lnTo>
                  <a:lnTo>
                    <a:pt x="35" y="1785"/>
                  </a:lnTo>
                  <a:lnTo>
                    <a:pt x="28" y="1834"/>
                  </a:lnTo>
                  <a:lnTo>
                    <a:pt x="23" y="1883"/>
                  </a:lnTo>
                  <a:lnTo>
                    <a:pt x="18" y="1932"/>
                  </a:lnTo>
                  <a:lnTo>
                    <a:pt x="13" y="1982"/>
                  </a:lnTo>
                  <a:lnTo>
                    <a:pt x="10" y="2031"/>
                  </a:lnTo>
                  <a:lnTo>
                    <a:pt x="6" y="2080"/>
                  </a:lnTo>
                  <a:lnTo>
                    <a:pt x="4" y="2130"/>
                  </a:lnTo>
                  <a:lnTo>
                    <a:pt x="2" y="2179"/>
                  </a:lnTo>
                  <a:lnTo>
                    <a:pt x="0" y="2229"/>
                  </a:lnTo>
                  <a:lnTo>
                    <a:pt x="113" y="2231"/>
                  </a:lnTo>
                  <a:lnTo>
                    <a:pt x="226" y="2234"/>
                  </a:lnTo>
                  <a:lnTo>
                    <a:pt x="339" y="2236"/>
                  </a:lnTo>
                  <a:lnTo>
                    <a:pt x="452" y="2239"/>
                  </a:lnTo>
                  <a:lnTo>
                    <a:pt x="565" y="2241"/>
                  </a:lnTo>
                  <a:lnTo>
                    <a:pt x="678" y="2243"/>
                  </a:lnTo>
                  <a:lnTo>
                    <a:pt x="791" y="2246"/>
                  </a:lnTo>
                  <a:lnTo>
                    <a:pt x="904" y="2248"/>
                  </a:lnTo>
                  <a:lnTo>
                    <a:pt x="1017" y="2251"/>
                  </a:lnTo>
                  <a:lnTo>
                    <a:pt x="1130" y="2253"/>
                  </a:lnTo>
                  <a:lnTo>
                    <a:pt x="1242" y="2256"/>
                  </a:lnTo>
                  <a:lnTo>
                    <a:pt x="1355" y="2258"/>
                  </a:lnTo>
                  <a:lnTo>
                    <a:pt x="1356" y="2225"/>
                  </a:lnTo>
                  <a:lnTo>
                    <a:pt x="1358" y="2192"/>
                  </a:lnTo>
                  <a:lnTo>
                    <a:pt x="1359" y="2159"/>
                  </a:lnTo>
                  <a:lnTo>
                    <a:pt x="1361" y="2126"/>
                  </a:lnTo>
                  <a:lnTo>
                    <a:pt x="1364" y="2094"/>
                  </a:lnTo>
                  <a:lnTo>
                    <a:pt x="1367" y="2061"/>
                  </a:lnTo>
                  <a:lnTo>
                    <a:pt x="1370" y="2028"/>
                  </a:lnTo>
                  <a:lnTo>
                    <a:pt x="1374" y="1995"/>
                  </a:lnTo>
                  <a:lnTo>
                    <a:pt x="1378" y="1962"/>
                  </a:lnTo>
                  <a:lnTo>
                    <a:pt x="1383" y="1930"/>
                  </a:lnTo>
                  <a:lnTo>
                    <a:pt x="1388" y="1897"/>
                  </a:lnTo>
                  <a:lnTo>
                    <a:pt x="1393" y="1864"/>
                  </a:lnTo>
                  <a:lnTo>
                    <a:pt x="1399" y="1832"/>
                  </a:lnTo>
                  <a:lnTo>
                    <a:pt x="1405" y="1799"/>
                  </a:lnTo>
                  <a:lnTo>
                    <a:pt x="1411" y="1767"/>
                  </a:lnTo>
                  <a:lnTo>
                    <a:pt x="1418" y="1735"/>
                  </a:lnTo>
                  <a:lnTo>
                    <a:pt x="1425" y="1702"/>
                  </a:lnTo>
                  <a:lnTo>
                    <a:pt x="1433" y="1670"/>
                  </a:lnTo>
                  <a:lnTo>
                    <a:pt x="1441" y="1638"/>
                  </a:lnTo>
                  <a:lnTo>
                    <a:pt x="1450" y="1606"/>
                  </a:lnTo>
                  <a:lnTo>
                    <a:pt x="1459" y="1575"/>
                  </a:lnTo>
                  <a:lnTo>
                    <a:pt x="1468" y="1543"/>
                  </a:lnTo>
                  <a:lnTo>
                    <a:pt x="1477" y="1511"/>
                  </a:lnTo>
                  <a:lnTo>
                    <a:pt x="1487" y="1480"/>
                  </a:lnTo>
                  <a:lnTo>
                    <a:pt x="1498" y="1449"/>
                  </a:lnTo>
                  <a:lnTo>
                    <a:pt x="1509" y="1417"/>
                  </a:lnTo>
                  <a:lnTo>
                    <a:pt x="1520" y="1386"/>
                  </a:lnTo>
                  <a:lnTo>
                    <a:pt x="1531" y="1355"/>
                  </a:lnTo>
                  <a:lnTo>
                    <a:pt x="1543" y="1325"/>
                  </a:lnTo>
                  <a:lnTo>
                    <a:pt x="1555" y="1294"/>
                  </a:lnTo>
                  <a:lnTo>
                    <a:pt x="1568" y="1263"/>
                  </a:lnTo>
                  <a:lnTo>
                    <a:pt x="1581" y="1233"/>
                  </a:lnTo>
                  <a:lnTo>
                    <a:pt x="1595" y="1203"/>
                  </a:lnTo>
                  <a:lnTo>
                    <a:pt x="1608" y="1173"/>
                  </a:lnTo>
                  <a:lnTo>
                    <a:pt x="1622" y="1143"/>
                  </a:lnTo>
                  <a:lnTo>
                    <a:pt x="1637" y="1113"/>
                  </a:lnTo>
                  <a:lnTo>
                    <a:pt x="1652" y="1084"/>
                  </a:lnTo>
                  <a:lnTo>
                    <a:pt x="1667" y="1055"/>
                  </a:lnTo>
                  <a:lnTo>
                    <a:pt x="1683" y="1025"/>
                  </a:lnTo>
                  <a:lnTo>
                    <a:pt x="1698" y="996"/>
                  </a:lnTo>
                  <a:lnTo>
                    <a:pt x="1715" y="968"/>
                  </a:lnTo>
                  <a:lnTo>
                    <a:pt x="1731" y="939"/>
                  </a:lnTo>
                  <a:lnTo>
                    <a:pt x="1748" y="911"/>
                  </a:lnTo>
                  <a:lnTo>
                    <a:pt x="1766" y="883"/>
                  </a:lnTo>
                  <a:lnTo>
                    <a:pt x="1783" y="855"/>
                  </a:lnTo>
                  <a:lnTo>
                    <a:pt x="1801" y="827"/>
                  </a:lnTo>
                  <a:lnTo>
                    <a:pt x="1820" y="800"/>
                  </a:lnTo>
                  <a:lnTo>
                    <a:pt x="1838" y="773"/>
                  </a:lnTo>
                </a:path>
              </a:pathLst>
            </a:custGeom>
            <a:solidFill>
              <a:srgbClr val="FF3333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34" name="Freeform 383"/>
            <xdr:cNvSpPr>
              <a:spLocks/>
            </xdr:cNvSpPr>
          </xdr:nvSpPr>
          <xdr:spPr bwMode="auto">
            <a:xfrm>
              <a:off x="565940" y="1258057"/>
              <a:ext cx="1054698" cy="991636"/>
            </a:xfrm>
            <a:custGeom>
              <a:avLst/>
              <a:gdLst>
                <a:gd name="T0" fmla="*/ 2147483647 w 2343"/>
                <a:gd name="T1" fmla="*/ 2147483647 h 2198"/>
                <a:gd name="T2" fmla="*/ 2147483647 w 2343"/>
                <a:gd name="T3" fmla="*/ 2147483647 h 2198"/>
                <a:gd name="T4" fmla="*/ 2147483647 w 2343"/>
                <a:gd name="T5" fmla="*/ 2147483647 h 2198"/>
                <a:gd name="T6" fmla="*/ 2147483647 w 2343"/>
                <a:gd name="T7" fmla="*/ 2147483647 h 2198"/>
                <a:gd name="T8" fmla="*/ 2147483647 w 2343"/>
                <a:gd name="T9" fmla="*/ 2147483647 h 2198"/>
                <a:gd name="T10" fmla="*/ 2147483647 w 2343"/>
                <a:gd name="T11" fmla="*/ 2147483647 h 2198"/>
                <a:gd name="T12" fmla="*/ 2147483647 w 2343"/>
                <a:gd name="T13" fmla="*/ 2147483647 h 2198"/>
                <a:gd name="T14" fmla="*/ 2147483647 w 2343"/>
                <a:gd name="T15" fmla="*/ 2147483647 h 2198"/>
                <a:gd name="T16" fmla="*/ 2147483647 w 2343"/>
                <a:gd name="T17" fmla="*/ 2147483647 h 2198"/>
                <a:gd name="T18" fmla="*/ 2147483647 w 2343"/>
                <a:gd name="T19" fmla="*/ 2147483647 h 2198"/>
                <a:gd name="T20" fmla="*/ 2147483647 w 2343"/>
                <a:gd name="T21" fmla="*/ 2147483647 h 2198"/>
                <a:gd name="T22" fmla="*/ 2147483647 w 2343"/>
                <a:gd name="T23" fmla="*/ 2147483647 h 2198"/>
                <a:gd name="T24" fmla="*/ 2147483647 w 2343"/>
                <a:gd name="T25" fmla="*/ 2147483647 h 2198"/>
                <a:gd name="T26" fmla="*/ 2147483647 w 2343"/>
                <a:gd name="T27" fmla="*/ 2147483647 h 2198"/>
                <a:gd name="T28" fmla="*/ 2147483647 w 2343"/>
                <a:gd name="T29" fmla="*/ 2147483647 h 2198"/>
                <a:gd name="T30" fmla="*/ 2147483647 w 2343"/>
                <a:gd name="T31" fmla="*/ 2147483647 h 2198"/>
                <a:gd name="T32" fmla="*/ 2147483647 w 2343"/>
                <a:gd name="T33" fmla="*/ 2147483647 h 2198"/>
                <a:gd name="T34" fmla="*/ 2147483647 w 2343"/>
                <a:gd name="T35" fmla="*/ 2147483647 h 2198"/>
                <a:gd name="T36" fmla="*/ 2147483647 w 2343"/>
                <a:gd name="T37" fmla="*/ 2147483647 h 2198"/>
                <a:gd name="T38" fmla="*/ 2147483647 w 2343"/>
                <a:gd name="T39" fmla="*/ 2147483647 h 2198"/>
                <a:gd name="T40" fmla="*/ 2147483647 w 2343"/>
                <a:gd name="T41" fmla="*/ 2147483647 h 2198"/>
                <a:gd name="T42" fmla="*/ 2147483647 w 2343"/>
                <a:gd name="T43" fmla="*/ 2147483647 h 2198"/>
                <a:gd name="T44" fmla="*/ 2147483647 w 2343"/>
                <a:gd name="T45" fmla="*/ 2147483647 h 2198"/>
                <a:gd name="T46" fmla="*/ 2147483647 w 2343"/>
                <a:gd name="T47" fmla="*/ 2147483647 h 2198"/>
                <a:gd name="T48" fmla="*/ 2147483647 w 2343"/>
                <a:gd name="T49" fmla="*/ 2147483647 h 2198"/>
                <a:gd name="T50" fmla="*/ 2147483647 w 2343"/>
                <a:gd name="T51" fmla="*/ 2147483647 h 2198"/>
                <a:gd name="T52" fmla="*/ 2147483647 w 2343"/>
                <a:gd name="T53" fmla="*/ 2147483647 h 2198"/>
                <a:gd name="T54" fmla="*/ 2147483647 w 2343"/>
                <a:gd name="T55" fmla="*/ 2147483647 h 2198"/>
                <a:gd name="T56" fmla="*/ 2147483647 w 2343"/>
                <a:gd name="T57" fmla="*/ 2147483647 h 2198"/>
                <a:gd name="T58" fmla="*/ 2147483647 w 2343"/>
                <a:gd name="T59" fmla="*/ 2147483647 h 2198"/>
                <a:gd name="T60" fmla="*/ 2147483647 w 2343"/>
                <a:gd name="T61" fmla="*/ 2147483647 h 2198"/>
                <a:gd name="T62" fmla="*/ 2147483647 w 2343"/>
                <a:gd name="T63" fmla="*/ 2147483647 h 2198"/>
                <a:gd name="T64" fmla="*/ 2147483647 w 2343"/>
                <a:gd name="T65" fmla="*/ 2147483647 h 2198"/>
                <a:gd name="T66" fmla="*/ 2147483647 w 2343"/>
                <a:gd name="T67" fmla="*/ 2147483647 h 2198"/>
                <a:gd name="T68" fmla="*/ 2147483647 w 2343"/>
                <a:gd name="T69" fmla="*/ 2147483647 h 2198"/>
                <a:gd name="T70" fmla="*/ 2147483647 w 2343"/>
                <a:gd name="T71" fmla="*/ 2147483647 h 2198"/>
                <a:gd name="T72" fmla="*/ 2147483647 w 2343"/>
                <a:gd name="T73" fmla="*/ 2147483647 h 2198"/>
                <a:gd name="T74" fmla="*/ 2147483647 w 2343"/>
                <a:gd name="T75" fmla="*/ 2147483647 h 2198"/>
                <a:gd name="T76" fmla="*/ 2147483647 w 2343"/>
                <a:gd name="T77" fmla="*/ 2147483647 h 2198"/>
                <a:gd name="T78" fmla="*/ 2147483647 w 2343"/>
                <a:gd name="T79" fmla="*/ 2147483647 h 2198"/>
                <a:gd name="T80" fmla="*/ 2147483647 w 2343"/>
                <a:gd name="T81" fmla="*/ 2147483647 h 2198"/>
                <a:gd name="T82" fmla="*/ 2147483647 w 2343"/>
                <a:gd name="T83" fmla="*/ 2147483647 h 2198"/>
                <a:gd name="T84" fmla="*/ 2147483647 w 2343"/>
                <a:gd name="T85" fmla="*/ 2147483647 h 2198"/>
                <a:gd name="T86" fmla="*/ 2147483647 w 2343"/>
                <a:gd name="T87" fmla="*/ 2147483647 h 2198"/>
                <a:gd name="T88" fmla="*/ 2147483647 w 2343"/>
                <a:gd name="T89" fmla="*/ 2147483647 h 2198"/>
                <a:gd name="T90" fmla="*/ 2147483647 w 2343"/>
                <a:gd name="T91" fmla="*/ 2147483647 h 2198"/>
                <a:gd name="T92" fmla="*/ 2147483647 w 2343"/>
                <a:gd name="T93" fmla="*/ 2147483647 h 2198"/>
                <a:gd name="T94" fmla="*/ 2147483647 w 2343"/>
                <a:gd name="T95" fmla="*/ 2147483647 h 2198"/>
                <a:gd name="T96" fmla="*/ 2147483647 w 2343"/>
                <a:gd name="T97" fmla="*/ 2147483647 h 2198"/>
                <a:gd name="T98" fmla="*/ 2147483647 w 2343"/>
                <a:gd name="T99" fmla="*/ 2147483647 h 2198"/>
                <a:gd name="T100" fmla="*/ 2147483647 w 2343"/>
                <a:gd name="T101" fmla="*/ 2147483647 h 2198"/>
                <a:gd name="T102" fmla="*/ 2147483647 w 2343"/>
                <a:gd name="T103" fmla="*/ 2147483647 h 2198"/>
                <a:gd name="T104" fmla="*/ 2147483647 w 2343"/>
                <a:gd name="T105" fmla="*/ 2147483647 h 2198"/>
                <a:gd name="T106" fmla="*/ 2147483647 w 2343"/>
                <a:gd name="T107" fmla="*/ 2147483647 h 2198"/>
                <a:gd name="T108" fmla="*/ 2147483647 w 2343"/>
                <a:gd name="T109" fmla="*/ 2147483647 h 2198"/>
                <a:gd name="T110" fmla="*/ 2147483647 w 2343"/>
                <a:gd name="T111" fmla="*/ 2147483647 h 2198"/>
                <a:gd name="T112" fmla="*/ 2147483647 w 2343"/>
                <a:gd name="T113" fmla="*/ 2147483647 h 2198"/>
                <a:gd name="T114" fmla="*/ 2147483647 w 2343"/>
                <a:gd name="T115" fmla="*/ 2147483647 h 2198"/>
                <a:gd name="T116" fmla="*/ 2147483647 w 2343"/>
                <a:gd name="T117" fmla="*/ 2147483647 h 2198"/>
                <a:gd name="T118" fmla="*/ 2147483647 w 2343"/>
                <a:gd name="T119" fmla="*/ 2147483647 h 219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3"/>
                <a:gd name="T181" fmla="*/ 0 h 2198"/>
                <a:gd name="T182" fmla="*/ 2343 w 2343"/>
                <a:gd name="T183" fmla="*/ 2198 h 219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3" h="2198">
                  <a:moveTo>
                    <a:pt x="2343" y="1280"/>
                  </a:moveTo>
                  <a:lnTo>
                    <a:pt x="2305" y="1173"/>
                  </a:lnTo>
                  <a:lnTo>
                    <a:pt x="2268" y="1066"/>
                  </a:lnTo>
                  <a:lnTo>
                    <a:pt x="2231" y="960"/>
                  </a:lnTo>
                  <a:lnTo>
                    <a:pt x="2194" y="853"/>
                  </a:lnTo>
                  <a:lnTo>
                    <a:pt x="2156" y="747"/>
                  </a:lnTo>
                  <a:lnTo>
                    <a:pt x="2119" y="640"/>
                  </a:lnTo>
                  <a:lnTo>
                    <a:pt x="2082" y="533"/>
                  </a:lnTo>
                  <a:lnTo>
                    <a:pt x="2045" y="427"/>
                  </a:lnTo>
                  <a:lnTo>
                    <a:pt x="2007" y="320"/>
                  </a:lnTo>
                  <a:lnTo>
                    <a:pt x="1970" y="213"/>
                  </a:lnTo>
                  <a:lnTo>
                    <a:pt x="1933" y="107"/>
                  </a:lnTo>
                  <a:lnTo>
                    <a:pt x="1896" y="0"/>
                  </a:lnTo>
                  <a:lnTo>
                    <a:pt x="1849" y="17"/>
                  </a:lnTo>
                  <a:lnTo>
                    <a:pt x="1803" y="34"/>
                  </a:lnTo>
                  <a:lnTo>
                    <a:pt x="1757" y="52"/>
                  </a:lnTo>
                  <a:lnTo>
                    <a:pt x="1711" y="70"/>
                  </a:lnTo>
                  <a:lnTo>
                    <a:pt x="1665" y="89"/>
                  </a:lnTo>
                  <a:lnTo>
                    <a:pt x="1619" y="108"/>
                  </a:lnTo>
                  <a:lnTo>
                    <a:pt x="1574" y="128"/>
                  </a:lnTo>
                  <a:lnTo>
                    <a:pt x="1529" y="149"/>
                  </a:lnTo>
                  <a:lnTo>
                    <a:pt x="1484" y="170"/>
                  </a:lnTo>
                  <a:lnTo>
                    <a:pt x="1439" y="192"/>
                  </a:lnTo>
                  <a:lnTo>
                    <a:pt x="1395" y="214"/>
                  </a:lnTo>
                  <a:lnTo>
                    <a:pt x="1351" y="236"/>
                  </a:lnTo>
                  <a:lnTo>
                    <a:pt x="1307" y="260"/>
                  </a:lnTo>
                  <a:lnTo>
                    <a:pt x="1264" y="283"/>
                  </a:lnTo>
                  <a:lnTo>
                    <a:pt x="1221" y="308"/>
                  </a:lnTo>
                  <a:lnTo>
                    <a:pt x="1178" y="333"/>
                  </a:lnTo>
                  <a:lnTo>
                    <a:pt x="1135" y="358"/>
                  </a:lnTo>
                  <a:lnTo>
                    <a:pt x="1093" y="384"/>
                  </a:lnTo>
                  <a:lnTo>
                    <a:pt x="1051" y="410"/>
                  </a:lnTo>
                  <a:lnTo>
                    <a:pt x="1009" y="437"/>
                  </a:lnTo>
                  <a:lnTo>
                    <a:pt x="968" y="464"/>
                  </a:lnTo>
                  <a:lnTo>
                    <a:pt x="927" y="492"/>
                  </a:lnTo>
                  <a:lnTo>
                    <a:pt x="887" y="520"/>
                  </a:lnTo>
                  <a:lnTo>
                    <a:pt x="846" y="549"/>
                  </a:lnTo>
                  <a:lnTo>
                    <a:pt x="807" y="579"/>
                  </a:lnTo>
                  <a:lnTo>
                    <a:pt x="767" y="609"/>
                  </a:lnTo>
                  <a:lnTo>
                    <a:pt x="728" y="639"/>
                  </a:lnTo>
                  <a:lnTo>
                    <a:pt x="689" y="670"/>
                  </a:lnTo>
                  <a:lnTo>
                    <a:pt x="651" y="701"/>
                  </a:lnTo>
                  <a:lnTo>
                    <a:pt x="613" y="733"/>
                  </a:lnTo>
                  <a:lnTo>
                    <a:pt x="575" y="765"/>
                  </a:lnTo>
                  <a:lnTo>
                    <a:pt x="538" y="797"/>
                  </a:lnTo>
                  <a:lnTo>
                    <a:pt x="501" y="831"/>
                  </a:lnTo>
                  <a:lnTo>
                    <a:pt x="465" y="864"/>
                  </a:lnTo>
                  <a:lnTo>
                    <a:pt x="428" y="898"/>
                  </a:lnTo>
                  <a:lnTo>
                    <a:pt x="393" y="933"/>
                  </a:lnTo>
                  <a:lnTo>
                    <a:pt x="358" y="967"/>
                  </a:lnTo>
                  <a:lnTo>
                    <a:pt x="323" y="1003"/>
                  </a:lnTo>
                  <a:lnTo>
                    <a:pt x="289" y="1038"/>
                  </a:lnTo>
                  <a:lnTo>
                    <a:pt x="255" y="1075"/>
                  </a:lnTo>
                  <a:lnTo>
                    <a:pt x="221" y="1111"/>
                  </a:lnTo>
                  <a:lnTo>
                    <a:pt x="188" y="1148"/>
                  </a:lnTo>
                  <a:lnTo>
                    <a:pt x="156" y="1185"/>
                  </a:lnTo>
                  <a:lnTo>
                    <a:pt x="124" y="1223"/>
                  </a:lnTo>
                  <a:lnTo>
                    <a:pt x="92" y="1261"/>
                  </a:lnTo>
                  <a:lnTo>
                    <a:pt x="61" y="1300"/>
                  </a:lnTo>
                  <a:lnTo>
                    <a:pt x="30" y="1338"/>
                  </a:lnTo>
                  <a:lnTo>
                    <a:pt x="0" y="1378"/>
                  </a:lnTo>
                  <a:lnTo>
                    <a:pt x="90" y="1446"/>
                  </a:lnTo>
                  <a:lnTo>
                    <a:pt x="180" y="1514"/>
                  </a:lnTo>
                  <a:lnTo>
                    <a:pt x="270" y="1583"/>
                  </a:lnTo>
                  <a:lnTo>
                    <a:pt x="359" y="1651"/>
                  </a:lnTo>
                  <a:lnTo>
                    <a:pt x="449" y="1719"/>
                  </a:lnTo>
                  <a:lnTo>
                    <a:pt x="539" y="1788"/>
                  </a:lnTo>
                  <a:lnTo>
                    <a:pt x="629" y="1856"/>
                  </a:lnTo>
                  <a:lnTo>
                    <a:pt x="719" y="1924"/>
                  </a:lnTo>
                  <a:lnTo>
                    <a:pt x="809" y="1993"/>
                  </a:lnTo>
                  <a:lnTo>
                    <a:pt x="899" y="2061"/>
                  </a:lnTo>
                  <a:lnTo>
                    <a:pt x="989" y="2130"/>
                  </a:lnTo>
                  <a:lnTo>
                    <a:pt x="1079" y="2198"/>
                  </a:lnTo>
                  <a:lnTo>
                    <a:pt x="1099" y="2172"/>
                  </a:lnTo>
                  <a:lnTo>
                    <a:pt x="1119" y="2146"/>
                  </a:lnTo>
                  <a:lnTo>
                    <a:pt x="1140" y="2120"/>
                  </a:lnTo>
                  <a:lnTo>
                    <a:pt x="1161" y="2095"/>
                  </a:lnTo>
                  <a:lnTo>
                    <a:pt x="1182" y="2070"/>
                  </a:lnTo>
                  <a:lnTo>
                    <a:pt x="1204" y="2045"/>
                  </a:lnTo>
                  <a:lnTo>
                    <a:pt x="1226" y="2020"/>
                  </a:lnTo>
                  <a:lnTo>
                    <a:pt x="1248" y="1996"/>
                  </a:lnTo>
                  <a:lnTo>
                    <a:pt x="1271" y="1972"/>
                  </a:lnTo>
                  <a:lnTo>
                    <a:pt x="1294" y="1948"/>
                  </a:lnTo>
                  <a:lnTo>
                    <a:pt x="1317" y="1924"/>
                  </a:lnTo>
                  <a:lnTo>
                    <a:pt x="1341" y="1901"/>
                  </a:lnTo>
                  <a:lnTo>
                    <a:pt x="1364" y="1878"/>
                  </a:lnTo>
                  <a:lnTo>
                    <a:pt x="1388" y="1856"/>
                  </a:lnTo>
                  <a:lnTo>
                    <a:pt x="1413" y="1833"/>
                  </a:lnTo>
                  <a:lnTo>
                    <a:pt x="1437" y="1811"/>
                  </a:lnTo>
                  <a:lnTo>
                    <a:pt x="1462" y="1789"/>
                  </a:lnTo>
                  <a:lnTo>
                    <a:pt x="1487" y="1768"/>
                  </a:lnTo>
                  <a:lnTo>
                    <a:pt x="1513" y="1747"/>
                  </a:lnTo>
                  <a:lnTo>
                    <a:pt x="1538" y="1726"/>
                  </a:lnTo>
                  <a:lnTo>
                    <a:pt x="1564" y="1705"/>
                  </a:lnTo>
                  <a:lnTo>
                    <a:pt x="1590" y="1685"/>
                  </a:lnTo>
                  <a:lnTo>
                    <a:pt x="1616" y="1665"/>
                  </a:lnTo>
                  <a:lnTo>
                    <a:pt x="1643" y="1646"/>
                  </a:lnTo>
                  <a:lnTo>
                    <a:pt x="1670" y="1626"/>
                  </a:lnTo>
                  <a:lnTo>
                    <a:pt x="1697" y="1608"/>
                  </a:lnTo>
                  <a:lnTo>
                    <a:pt x="1724" y="1589"/>
                  </a:lnTo>
                  <a:lnTo>
                    <a:pt x="1752" y="1571"/>
                  </a:lnTo>
                  <a:lnTo>
                    <a:pt x="1779" y="1553"/>
                  </a:lnTo>
                  <a:lnTo>
                    <a:pt x="1807" y="1535"/>
                  </a:lnTo>
                  <a:lnTo>
                    <a:pt x="1836" y="1518"/>
                  </a:lnTo>
                  <a:lnTo>
                    <a:pt x="1864" y="1501"/>
                  </a:lnTo>
                  <a:lnTo>
                    <a:pt x="1892" y="1485"/>
                  </a:lnTo>
                  <a:lnTo>
                    <a:pt x="1921" y="1468"/>
                  </a:lnTo>
                  <a:lnTo>
                    <a:pt x="1950" y="1453"/>
                  </a:lnTo>
                  <a:lnTo>
                    <a:pt x="1979" y="1437"/>
                  </a:lnTo>
                  <a:lnTo>
                    <a:pt x="2009" y="1422"/>
                  </a:lnTo>
                  <a:lnTo>
                    <a:pt x="2038" y="1407"/>
                  </a:lnTo>
                  <a:lnTo>
                    <a:pt x="2068" y="1393"/>
                  </a:lnTo>
                  <a:lnTo>
                    <a:pt x="2098" y="1379"/>
                  </a:lnTo>
                  <a:lnTo>
                    <a:pt x="2128" y="1365"/>
                  </a:lnTo>
                  <a:lnTo>
                    <a:pt x="2158" y="1352"/>
                  </a:lnTo>
                  <a:lnTo>
                    <a:pt x="2189" y="1339"/>
                  </a:lnTo>
                  <a:lnTo>
                    <a:pt x="2219" y="1326"/>
                  </a:lnTo>
                  <a:lnTo>
                    <a:pt x="2250" y="1314"/>
                  </a:lnTo>
                  <a:lnTo>
                    <a:pt x="2281" y="1302"/>
                  </a:lnTo>
                  <a:lnTo>
                    <a:pt x="2311" y="1291"/>
                  </a:lnTo>
                  <a:lnTo>
                    <a:pt x="2343" y="1280"/>
                  </a:lnTo>
                </a:path>
              </a:pathLst>
            </a:custGeom>
            <a:solidFill>
              <a:srgbClr val="FFC229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</xdr:grpSp>
      <xdr:graphicFrame macro="">
        <xdr:nvGraphicFramePr>
          <xdr:cNvPr id="218" name="Chart 2"/>
          <xdr:cNvGraphicFramePr>
            <a:graphicFrameLocks/>
          </xdr:cNvGraphicFramePr>
        </xdr:nvGraphicFramePr>
        <xdr:xfrm>
          <a:off x="252639" y="3220575"/>
          <a:ext cx="4064454" cy="272009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sp macro="" textlink="'Dashboard Conf Page'!G67">
        <xdr:nvSpPr>
          <xdr:cNvPr id="219" name="TextBox 461"/>
          <xdr:cNvSpPr txBox="1"/>
        </xdr:nvSpPr>
        <xdr:spPr>
          <a:xfrm>
            <a:off x="498280" y="6022551"/>
            <a:ext cx="3586939" cy="4283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2DAF9912-E2ED-4E57-B234-89952A25641A}" type="TxLink">
              <a:rPr lang="en-US" sz="1200" b="1" i="0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pPr algn="ctr"/>
              <a:t>x 1,000,000 Widgets / Day</a:t>
            </a:fld>
            <a:endParaRPr lang="en-US" sz="1200" b="1">
              <a:latin typeface="Arial" pitchFamily="34" charset="0"/>
              <a:cs typeface="Arial" pitchFamily="34" charset="0"/>
            </a:endParaRPr>
          </a:p>
        </xdr:txBody>
      </xdr:sp>
      <xdr:sp macro="" textlink="'Dashboard Conf Page'!G65">
        <xdr:nvSpPr>
          <xdr:cNvPr id="220" name="TextBox 462"/>
          <xdr:cNvSpPr txBox="1"/>
        </xdr:nvSpPr>
        <xdr:spPr>
          <a:xfrm>
            <a:off x="632193" y="2776568"/>
            <a:ext cx="3299983" cy="8471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6F5DA7AE-9025-4F55-8264-EE0DF24B0C52}" type="TxLink">
              <a:rPr lang="en-US" sz="2400" b="1" i="0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pPr algn="ctr"/>
              <a:t>Daily Widget Demand</a:t>
            </a:fld>
            <a:endParaRPr lang="en-US" sz="2400" b="1">
              <a:latin typeface="Arial" pitchFamily="34" charset="0"/>
              <a:cs typeface="Arial" pitchFamily="34" charset="0"/>
            </a:endParaRPr>
          </a:p>
        </xdr:txBody>
      </xdr:sp>
      <xdr:sp macro="" textlink="'Dashboard Calculations '!E67">
        <xdr:nvSpPr>
          <xdr:cNvPr id="221" name="TextBox 463"/>
          <xdr:cNvSpPr txBox="1"/>
        </xdr:nvSpPr>
        <xdr:spPr>
          <a:xfrm>
            <a:off x="976539" y="5394296"/>
            <a:ext cx="54521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95C2FDDB-5CF6-4CCF-94E2-0E9B50FF192F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E70">
        <xdr:nvSpPr>
          <xdr:cNvPr id="222" name="TextBox 464"/>
          <xdr:cNvSpPr txBox="1"/>
        </xdr:nvSpPr>
        <xdr:spPr>
          <a:xfrm>
            <a:off x="1177407" y="4851713"/>
            <a:ext cx="554780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779EA424-9561-439B-85E1-008F71C9C716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2,0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E71">
        <xdr:nvSpPr>
          <xdr:cNvPr id="223" name="TextBox 465"/>
          <xdr:cNvSpPr txBox="1"/>
        </xdr:nvSpPr>
        <xdr:spPr>
          <a:xfrm>
            <a:off x="1674796" y="4451914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D754F456-C09F-447F-944E-7ABB0B78F0D3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4,0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E72">
        <xdr:nvSpPr>
          <xdr:cNvPr id="224" name="TextBox 466"/>
          <xdr:cNvSpPr txBox="1"/>
        </xdr:nvSpPr>
        <xdr:spPr>
          <a:xfrm>
            <a:off x="2325227" y="4461433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9A1A2777-9184-4848-9360-D5140772B838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6,0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E73">
        <xdr:nvSpPr>
          <xdr:cNvPr id="225" name="TextBox 467"/>
          <xdr:cNvSpPr txBox="1"/>
        </xdr:nvSpPr>
        <xdr:spPr>
          <a:xfrm>
            <a:off x="2813051" y="4861232"/>
            <a:ext cx="554780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38D39BAA-D9F3-490F-A7FD-50B9F0CFC37E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8,0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E68">
        <xdr:nvSpPr>
          <xdr:cNvPr id="226" name="TextBox 468"/>
          <xdr:cNvSpPr txBox="1"/>
        </xdr:nvSpPr>
        <xdr:spPr>
          <a:xfrm>
            <a:off x="2985224" y="5394296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5AD30667-43C3-4DF1-B005-99B7F4BB47E0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10,0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grpSp>
        <xdr:nvGrpSpPr>
          <xdr:cNvPr id="227" name="Group 28"/>
          <xdr:cNvGrpSpPr>
            <a:grpSpLocks/>
          </xdr:cNvGrpSpPr>
        </xdr:nvGrpSpPr>
        <xdr:grpSpPr bwMode="auto">
          <a:xfrm>
            <a:off x="1751318" y="5023054"/>
            <a:ext cx="1052168" cy="999496"/>
            <a:chOff x="1988560" y="3128827"/>
            <a:chExt cx="1039902" cy="991213"/>
          </a:xfrm>
        </xdr:grpSpPr>
        <xdr:sp macro="" textlink="">
          <xdr:nvSpPr>
            <xdr:cNvPr id="228" name="Oval 470"/>
            <xdr:cNvSpPr/>
          </xdr:nvSpPr>
          <xdr:spPr>
            <a:xfrm>
              <a:off x="2026375" y="3128827"/>
              <a:ext cx="945366" cy="991213"/>
            </a:xfrm>
            <a:prstGeom prst="ellipse">
              <a:avLst/>
            </a:prstGeom>
            <a:solidFill>
              <a:schemeClr val="tx1">
                <a:lumMod val="85000"/>
                <a:lumOff val="15000"/>
              </a:schemeClr>
            </a:solidFill>
            <a:ln>
              <a:solidFill>
                <a:schemeClr val="tx1">
                  <a:lumMod val="95000"/>
                  <a:lumOff val="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sp macro="" textlink="'Dashboard Calculations '!E69">
          <xdr:nvSpPr>
            <xdr:cNvPr id="229" name="TextBox 471"/>
            <xdr:cNvSpPr txBox="1"/>
          </xdr:nvSpPr>
          <xdr:spPr>
            <a:xfrm>
              <a:off x="1988560" y="3423840"/>
              <a:ext cx="1039902" cy="4059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fld id="{FCD6F9F8-1EC8-47EC-AC75-989B8D621180}" type="TxLink">
                <a:rPr lang="en-US" sz="3000" b="1" i="0" u="none" strike="noStrike" cap="none" spc="50">
                  <a:ln w="12700" cmpd="sng">
                    <a:solidFill>
                      <a:schemeClr val="tx1"/>
                    </a:solidFill>
                    <a:prstDash val="solid"/>
                  </a:ln>
                  <a:solidFill>
                    <a:schemeClr val="bg1"/>
                  </a:solidFill>
                  <a:effectLst>
                    <a:glow rad="53100">
                      <a:schemeClr val="bg1">
                        <a:lumMod val="50000"/>
                        <a:alpha val="30000"/>
                      </a:schemeClr>
                    </a:glow>
                  </a:effectLst>
                  <a:latin typeface="Arialri"/>
                  <a:cs typeface="Arial" pitchFamily="34" charset="0"/>
                </a:rPr>
                <a:pPr algn="ctr"/>
                <a:t>7,7</a:t>
              </a:fld>
              <a:endParaRPr lang="en-US" sz="3000" b="1" cap="none" spc="50">
                <a:ln w="12700" cmpd="sng">
                  <a:solidFill>
                    <a:schemeClr val="tx1"/>
                  </a:solidFill>
                  <a:prstDash val="solid"/>
                </a:ln>
                <a:solidFill>
                  <a:schemeClr val="bg1"/>
                </a:solidFill>
                <a:effectLst>
                  <a:glow rad="53100">
                    <a:schemeClr val="bg1">
                      <a:lumMod val="50000"/>
                      <a:alpha val="30000"/>
                    </a:schemeClr>
                  </a:glow>
                </a:effectLst>
                <a:latin typeface="Arial" pitchFamily="34" charset="0"/>
                <a:cs typeface="Arial" pitchFamily="34" charset="0"/>
              </a:endParaRPr>
            </a:p>
          </xdr:txBody>
        </xdr:sp>
      </xdr:grpSp>
    </xdr:grpSp>
    <xdr:clientData/>
  </xdr:twoCellAnchor>
  <xdr:twoCellAnchor>
    <xdr:from>
      <xdr:col>14</xdr:col>
      <xdr:colOff>18881</xdr:colOff>
      <xdr:row>108</xdr:row>
      <xdr:rowOff>131451</xdr:rowOff>
    </xdr:from>
    <xdr:to>
      <xdr:col>20</xdr:col>
      <xdr:colOff>598196</xdr:colOff>
      <xdr:row>128</xdr:row>
      <xdr:rowOff>94247</xdr:rowOff>
    </xdr:to>
    <xdr:grpSp>
      <xdr:nvGrpSpPr>
        <xdr:cNvPr id="236" name="Group 235"/>
        <xdr:cNvGrpSpPr>
          <a:grpSpLocks/>
        </xdr:cNvGrpSpPr>
      </xdr:nvGrpSpPr>
      <xdr:grpSpPr bwMode="auto">
        <a:xfrm>
          <a:off x="8900944" y="21455545"/>
          <a:ext cx="4222627" cy="3772796"/>
          <a:chOff x="8973019" y="2690897"/>
          <a:chExt cx="4256500" cy="3769529"/>
        </a:xfrm>
      </xdr:grpSpPr>
      <xdr:sp macro="" textlink="">
        <xdr:nvSpPr>
          <xdr:cNvPr id="237" name="Rounded Rectangle 509"/>
          <xdr:cNvSpPr/>
        </xdr:nvSpPr>
        <xdr:spPr>
          <a:xfrm>
            <a:off x="8973019" y="2690897"/>
            <a:ext cx="4256500" cy="3769529"/>
          </a:xfrm>
          <a:prstGeom prst="roundRect">
            <a:avLst>
              <a:gd name="adj" fmla="val 10723"/>
            </a:avLst>
          </a:prstGeom>
          <a:gradFill flip="none" rotWithShape="1">
            <a:gsLst>
              <a:gs pos="0">
                <a:srgbClr val="FFFFFF"/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5400000" scaled="0"/>
            <a:tileRect/>
          </a:gra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sp macro="" textlink="">
        <xdr:nvSpPr>
          <xdr:cNvPr id="238" name="Freeform 23"/>
          <xdr:cNvSpPr>
            <a:spLocks/>
          </xdr:cNvSpPr>
        </xdr:nvSpPr>
        <xdr:spPr bwMode="auto">
          <a:xfrm>
            <a:off x="9422582" y="2795606"/>
            <a:ext cx="1166951" cy="3617225"/>
          </a:xfrm>
          <a:custGeom>
            <a:avLst/>
            <a:gdLst/>
            <a:ahLst/>
            <a:cxnLst>
              <a:cxn ang="0">
                <a:pos x="470" y="4101"/>
              </a:cxn>
              <a:cxn ang="0">
                <a:pos x="354" y="4181"/>
              </a:cxn>
              <a:cxn ang="0">
                <a:pos x="225" y="4306"/>
              </a:cxn>
              <a:cxn ang="0">
                <a:pos x="154" y="4402"/>
              </a:cxn>
              <a:cxn ang="0">
                <a:pos x="97" y="4505"/>
              </a:cxn>
              <a:cxn ang="0">
                <a:pos x="51" y="4615"/>
              </a:cxn>
              <a:cxn ang="0">
                <a:pos x="19" y="4731"/>
              </a:cxn>
              <a:cxn ang="0">
                <a:pos x="3" y="4849"/>
              </a:cxn>
              <a:cxn ang="0">
                <a:pos x="1" y="4971"/>
              </a:cxn>
              <a:cxn ang="0">
                <a:pos x="17" y="5094"/>
              </a:cxn>
              <a:cxn ang="0">
                <a:pos x="47" y="5215"/>
              </a:cxn>
              <a:cxn ang="0">
                <a:pos x="92" y="5329"/>
              </a:cxn>
              <a:cxn ang="0">
                <a:pos x="150" y="5435"/>
              </a:cxn>
              <a:cxn ang="0">
                <a:pos x="259" y="5576"/>
              </a:cxn>
              <a:cxn ang="0">
                <a:pos x="393" y="5693"/>
              </a:cxn>
              <a:cxn ang="0">
                <a:pos x="493" y="5756"/>
              </a:cxn>
              <a:cxn ang="0">
                <a:pos x="601" y="5806"/>
              </a:cxn>
              <a:cxn ang="0">
                <a:pos x="716" y="5842"/>
              </a:cxn>
              <a:cxn ang="0">
                <a:pos x="835" y="5862"/>
              </a:cxn>
              <a:cxn ang="0">
                <a:pos x="959" y="5867"/>
              </a:cxn>
              <a:cxn ang="0">
                <a:pos x="1081" y="5857"/>
              </a:cxn>
              <a:cxn ang="0">
                <a:pos x="1199" y="5831"/>
              </a:cxn>
              <a:cxn ang="0">
                <a:pos x="1311" y="5790"/>
              </a:cxn>
              <a:cxn ang="0">
                <a:pos x="1416" y="5735"/>
              </a:cxn>
              <a:cxn ang="0">
                <a:pos x="1513" y="5668"/>
              </a:cxn>
              <a:cxn ang="0">
                <a:pos x="1667" y="5515"/>
              </a:cxn>
              <a:cxn ang="0">
                <a:pos x="1745" y="5401"/>
              </a:cxn>
              <a:cxn ang="0">
                <a:pos x="1800" y="5292"/>
              </a:cxn>
              <a:cxn ang="0">
                <a:pos x="1839" y="5176"/>
              </a:cxn>
              <a:cxn ang="0">
                <a:pos x="1865" y="5053"/>
              </a:cxn>
              <a:cxn ang="0">
                <a:pos x="1874" y="4930"/>
              </a:cxn>
              <a:cxn ang="0">
                <a:pos x="1867" y="4809"/>
              </a:cxn>
              <a:cxn ang="0">
                <a:pos x="1846" y="4691"/>
              </a:cxn>
              <a:cxn ang="0">
                <a:pos x="1810" y="4578"/>
              </a:cxn>
              <a:cxn ang="0">
                <a:pos x="1761" y="4470"/>
              </a:cxn>
              <a:cxn ang="0">
                <a:pos x="1698" y="4369"/>
              </a:cxn>
              <a:cxn ang="0">
                <a:pos x="1623" y="4276"/>
              </a:cxn>
              <a:cxn ang="0">
                <a:pos x="1472" y="4145"/>
              </a:cxn>
              <a:cxn ang="0">
                <a:pos x="1368" y="4081"/>
              </a:cxn>
              <a:cxn ang="0">
                <a:pos x="1312" y="2452"/>
              </a:cxn>
              <a:cxn ang="0">
                <a:pos x="1312" y="784"/>
              </a:cxn>
              <a:cxn ang="0">
                <a:pos x="1312" y="569"/>
              </a:cxn>
              <a:cxn ang="0">
                <a:pos x="1312" y="521"/>
              </a:cxn>
              <a:cxn ang="0">
                <a:pos x="1312" y="408"/>
              </a:cxn>
              <a:cxn ang="0">
                <a:pos x="1309" y="344"/>
              </a:cxn>
              <a:cxn ang="0">
                <a:pos x="1304" y="298"/>
              </a:cxn>
              <a:cxn ang="0">
                <a:pos x="1270" y="204"/>
              </a:cxn>
              <a:cxn ang="0">
                <a:pos x="1214" y="123"/>
              </a:cxn>
              <a:cxn ang="0">
                <a:pos x="1140" y="60"/>
              </a:cxn>
              <a:cxn ang="0">
                <a:pos x="1053" y="18"/>
              </a:cxn>
              <a:cxn ang="0">
                <a:pos x="955" y="0"/>
              </a:cxn>
              <a:cxn ang="0">
                <a:pos x="854" y="9"/>
              </a:cxn>
              <a:cxn ang="0">
                <a:pos x="763" y="43"/>
              </a:cxn>
              <a:cxn ang="0">
                <a:pos x="683" y="100"/>
              </a:cxn>
              <a:cxn ang="0">
                <a:pos x="620" y="176"/>
              </a:cxn>
              <a:cxn ang="0">
                <a:pos x="580" y="265"/>
              </a:cxn>
              <a:cxn ang="0">
                <a:pos x="566" y="331"/>
              </a:cxn>
              <a:cxn ang="0">
                <a:pos x="563" y="378"/>
              </a:cxn>
              <a:cxn ang="0">
                <a:pos x="562" y="493"/>
              </a:cxn>
              <a:cxn ang="0">
                <a:pos x="562" y="556"/>
              </a:cxn>
              <a:cxn ang="0">
                <a:pos x="563" y="651"/>
              </a:cxn>
              <a:cxn ang="0">
                <a:pos x="563" y="1652"/>
              </a:cxn>
            </a:cxnLst>
            <a:rect l="0" t="0" r="r" b="b"/>
            <a:pathLst>
              <a:path w="1874" h="5869">
                <a:moveTo>
                  <a:pt x="563" y="4054"/>
                </a:moveTo>
                <a:lnTo>
                  <a:pt x="544" y="4063"/>
                </a:lnTo>
                <a:lnTo>
                  <a:pt x="525" y="4072"/>
                </a:lnTo>
                <a:lnTo>
                  <a:pt x="506" y="4081"/>
                </a:lnTo>
                <a:lnTo>
                  <a:pt x="488" y="4091"/>
                </a:lnTo>
                <a:lnTo>
                  <a:pt x="470" y="4101"/>
                </a:lnTo>
                <a:lnTo>
                  <a:pt x="453" y="4112"/>
                </a:lnTo>
                <a:lnTo>
                  <a:pt x="436" y="4122"/>
                </a:lnTo>
                <a:lnTo>
                  <a:pt x="418" y="4134"/>
                </a:lnTo>
                <a:lnTo>
                  <a:pt x="402" y="4145"/>
                </a:lnTo>
                <a:lnTo>
                  <a:pt x="385" y="4157"/>
                </a:lnTo>
                <a:lnTo>
                  <a:pt x="354" y="4181"/>
                </a:lnTo>
                <a:lnTo>
                  <a:pt x="323" y="4207"/>
                </a:lnTo>
                <a:lnTo>
                  <a:pt x="294" y="4234"/>
                </a:lnTo>
                <a:lnTo>
                  <a:pt x="266" y="4262"/>
                </a:lnTo>
                <a:lnTo>
                  <a:pt x="252" y="4276"/>
                </a:lnTo>
                <a:lnTo>
                  <a:pt x="238" y="4292"/>
                </a:lnTo>
                <a:lnTo>
                  <a:pt x="225" y="4306"/>
                </a:lnTo>
                <a:lnTo>
                  <a:pt x="212" y="4321"/>
                </a:lnTo>
                <a:lnTo>
                  <a:pt x="201" y="4336"/>
                </a:lnTo>
                <a:lnTo>
                  <a:pt x="188" y="4353"/>
                </a:lnTo>
                <a:lnTo>
                  <a:pt x="177" y="4369"/>
                </a:lnTo>
                <a:lnTo>
                  <a:pt x="165" y="4385"/>
                </a:lnTo>
                <a:lnTo>
                  <a:pt x="154" y="4402"/>
                </a:lnTo>
                <a:lnTo>
                  <a:pt x="144" y="4419"/>
                </a:lnTo>
                <a:lnTo>
                  <a:pt x="134" y="4435"/>
                </a:lnTo>
                <a:lnTo>
                  <a:pt x="123" y="4452"/>
                </a:lnTo>
                <a:lnTo>
                  <a:pt x="115" y="4470"/>
                </a:lnTo>
                <a:lnTo>
                  <a:pt x="104" y="4487"/>
                </a:lnTo>
                <a:lnTo>
                  <a:pt x="97" y="4505"/>
                </a:lnTo>
                <a:lnTo>
                  <a:pt x="88" y="4523"/>
                </a:lnTo>
                <a:lnTo>
                  <a:pt x="80" y="4541"/>
                </a:lnTo>
                <a:lnTo>
                  <a:pt x="71" y="4559"/>
                </a:lnTo>
                <a:lnTo>
                  <a:pt x="65" y="4578"/>
                </a:lnTo>
                <a:lnTo>
                  <a:pt x="57" y="4596"/>
                </a:lnTo>
                <a:lnTo>
                  <a:pt x="51" y="4615"/>
                </a:lnTo>
                <a:lnTo>
                  <a:pt x="45" y="4634"/>
                </a:lnTo>
                <a:lnTo>
                  <a:pt x="40" y="4652"/>
                </a:lnTo>
                <a:lnTo>
                  <a:pt x="33" y="4672"/>
                </a:lnTo>
                <a:lnTo>
                  <a:pt x="28" y="4691"/>
                </a:lnTo>
                <a:lnTo>
                  <a:pt x="24" y="4710"/>
                </a:lnTo>
                <a:lnTo>
                  <a:pt x="19" y="4731"/>
                </a:lnTo>
                <a:lnTo>
                  <a:pt x="15" y="4750"/>
                </a:lnTo>
                <a:lnTo>
                  <a:pt x="13" y="4769"/>
                </a:lnTo>
                <a:lnTo>
                  <a:pt x="9" y="4790"/>
                </a:lnTo>
                <a:lnTo>
                  <a:pt x="7" y="4809"/>
                </a:lnTo>
                <a:lnTo>
                  <a:pt x="5" y="4830"/>
                </a:lnTo>
                <a:lnTo>
                  <a:pt x="3" y="4849"/>
                </a:lnTo>
                <a:lnTo>
                  <a:pt x="1" y="4869"/>
                </a:lnTo>
                <a:lnTo>
                  <a:pt x="1" y="4890"/>
                </a:lnTo>
                <a:lnTo>
                  <a:pt x="0" y="4911"/>
                </a:lnTo>
                <a:lnTo>
                  <a:pt x="0" y="4930"/>
                </a:lnTo>
                <a:lnTo>
                  <a:pt x="1" y="4950"/>
                </a:lnTo>
                <a:lnTo>
                  <a:pt x="1" y="4971"/>
                </a:lnTo>
                <a:lnTo>
                  <a:pt x="3" y="4991"/>
                </a:lnTo>
                <a:lnTo>
                  <a:pt x="5" y="5012"/>
                </a:lnTo>
                <a:lnTo>
                  <a:pt x="7" y="5033"/>
                </a:lnTo>
                <a:lnTo>
                  <a:pt x="9" y="5053"/>
                </a:lnTo>
                <a:lnTo>
                  <a:pt x="13" y="5074"/>
                </a:lnTo>
                <a:lnTo>
                  <a:pt x="17" y="5094"/>
                </a:lnTo>
                <a:lnTo>
                  <a:pt x="21" y="5115"/>
                </a:lnTo>
                <a:lnTo>
                  <a:pt x="24" y="5135"/>
                </a:lnTo>
                <a:lnTo>
                  <a:pt x="29" y="5156"/>
                </a:lnTo>
                <a:lnTo>
                  <a:pt x="35" y="5176"/>
                </a:lnTo>
                <a:lnTo>
                  <a:pt x="41" y="5196"/>
                </a:lnTo>
                <a:lnTo>
                  <a:pt x="47" y="5215"/>
                </a:lnTo>
                <a:lnTo>
                  <a:pt x="54" y="5235"/>
                </a:lnTo>
                <a:lnTo>
                  <a:pt x="60" y="5255"/>
                </a:lnTo>
                <a:lnTo>
                  <a:pt x="68" y="5274"/>
                </a:lnTo>
                <a:lnTo>
                  <a:pt x="75" y="5292"/>
                </a:lnTo>
                <a:lnTo>
                  <a:pt x="83" y="5311"/>
                </a:lnTo>
                <a:lnTo>
                  <a:pt x="92" y="5329"/>
                </a:lnTo>
                <a:lnTo>
                  <a:pt x="101" y="5347"/>
                </a:lnTo>
                <a:lnTo>
                  <a:pt x="109" y="5365"/>
                </a:lnTo>
                <a:lnTo>
                  <a:pt x="120" y="5383"/>
                </a:lnTo>
                <a:lnTo>
                  <a:pt x="130" y="5401"/>
                </a:lnTo>
                <a:lnTo>
                  <a:pt x="140" y="5418"/>
                </a:lnTo>
                <a:lnTo>
                  <a:pt x="150" y="5435"/>
                </a:lnTo>
                <a:lnTo>
                  <a:pt x="162" y="5451"/>
                </a:lnTo>
                <a:lnTo>
                  <a:pt x="172" y="5468"/>
                </a:lnTo>
                <a:lnTo>
                  <a:pt x="183" y="5485"/>
                </a:lnTo>
                <a:lnTo>
                  <a:pt x="207" y="5515"/>
                </a:lnTo>
                <a:lnTo>
                  <a:pt x="233" y="5546"/>
                </a:lnTo>
                <a:lnTo>
                  <a:pt x="259" y="5576"/>
                </a:lnTo>
                <a:lnTo>
                  <a:pt x="287" y="5604"/>
                </a:lnTo>
                <a:lnTo>
                  <a:pt x="317" y="5631"/>
                </a:lnTo>
                <a:lnTo>
                  <a:pt x="346" y="5657"/>
                </a:lnTo>
                <a:lnTo>
                  <a:pt x="362" y="5668"/>
                </a:lnTo>
                <a:lnTo>
                  <a:pt x="378" y="5681"/>
                </a:lnTo>
                <a:lnTo>
                  <a:pt x="393" y="5693"/>
                </a:lnTo>
                <a:lnTo>
                  <a:pt x="409" y="5703"/>
                </a:lnTo>
                <a:lnTo>
                  <a:pt x="426" y="5714"/>
                </a:lnTo>
                <a:lnTo>
                  <a:pt x="443" y="5725"/>
                </a:lnTo>
                <a:lnTo>
                  <a:pt x="459" y="5735"/>
                </a:lnTo>
                <a:lnTo>
                  <a:pt x="476" y="5745"/>
                </a:lnTo>
                <a:lnTo>
                  <a:pt x="493" y="5756"/>
                </a:lnTo>
                <a:lnTo>
                  <a:pt x="511" y="5765"/>
                </a:lnTo>
                <a:lnTo>
                  <a:pt x="529" y="5774"/>
                </a:lnTo>
                <a:lnTo>
                  <a:pt x="547" y="5781"/>
                </a:lnTo>
                <a:lnTo>
                  <a:pt x="565" y="5790"/>
                </a:lnTo>
                <a:lnTo>
                  <a:pt x="582" y="5798"/>
                </a:lnTo>
                <a:lnTo>
                  <a:pt x="601" y="5806"/>
                </a:lnTo>
                <a:lnTo>
                  <a:pt x="619" y="5812"/>
                </a:lnTo>
                <a:lnTo>
                  <a:pt x="638" y="5818"/>
                </a:lnTo>
                <a:lnTo>
                  <a:pt x="657" y="5825"/>
                </a:lnTo>
                <a:lnTo>
                  <a:pt x="676" y="5831"/>
                </a:lnTo>
                <a:lnTo>
                  <a:pt x="695" y="5836"/>
                </a:lnTo>
                <a:lnTo>
                  <a:pt x="716" y="5842"/>
                </a:lnTo>
                <a:lnTo>
                  <a:pt x="735" y="5845"/>
                </a:lnTo>
                <a:lnTo>
                  <a:pt x="754" y="5851"/>
                </a:lnTo>
                <a:lnTo>
                  <a:pt x="774" y="5853"/>
                </a:lnTo>
                <a:lnTo>
                  <a:pt x="795" y="5857"/>
                </a:lnTo>
                <a:lnTo>
                  <a:pt x="815" y="5860"/>
                </a:lnTo>
                <a:lnTo>
                  <a:pt x="835" y="5862"/>
                </a:lnTo>
                <a:lnTo>
                  <a:pt x="856" y="5865"/>
                </a:lnTo>
                <a:lnTo>
                  <a:pt x="876" y="5866"/>
                </a:lnTo>
                <a:lnTo>
                  <a:pt x="896" y="5867"/>
                </a:lnTo>
                <a:lnTo>
                  <a:pt x="917" y="5867"/>
                </a:lnTo>
                <a:lnTo>
                  <a:pt x="937" y="5869"/>
                </a:lnTo>
                <a:lnTo>
                  <a:pt x="959" y="5867"/>
                </a:lnTo>
                <a:lnTo>
                  <a:pt x="979" y="5867"/>
                </a:lnTo>
                <a:lnTo>
                  <a:pt x="999" y="5866"/>
                </a:lnTo>
                <a:lnTo>
                  <a:pt x="1020" y="5865"/>
                </a:lnTo>
                <a:lnTo>
                  <a:pt x="1040" y="5862"/>
                </a:lnTo>
                <a:lnTo>
                  <a:pt x="1060" y="5860"/>
                </a:lnTo>
                <a:lnTo>
                  <a:pt x="1081" y="5857"/>
                </a:lnTo>
                <a:lnTo>
                  <a:pt x="1101" y="5853"/>
                </a:lnTo>
                <a:lnTo>
                  <a:pt x="1120" y="5851"/>
                </a:lnTo>
                <a:lnTo>
                  <a:pt x="1140" y="5845"/>
                </a:lnTo>
                <a:lnTo>
                  <a:pt x="1159" y="5842"/>
                </a:lnTo>
                <a:lnTo>
                  <a:pt x="1179" y="5836"/>
                </a:lnTo>
                <a:lnTo>
                  <a:pt x="1199" y="5831"/>
                </a:lnTo>
                <a:lnTo>
                  <a:pt x="1218" y="5825"/>
                </a:lnTo>
                <a:lnTo>
                  <a:pt x="1237" y="5818"/>
                </a:lnTo>
                <a:lnTo>
                  <a:pt x="1255" y="5812"/>
                </a:lnTo>
                <a:lnTo>
                  <a:pt x="1274" y="5806"/>
                </a:lnTo>
                <a:lnTo>
                  <a:pt x="1292" y="5798"/>
                </a:lnTo>
                <a:lnTo>
                  <a:pt x="1311" y="5790"/>
                </a:lnTo>
                <a:lnTo>
                  <a:pt x="1328" y="5781"/>
                </a:lnTo>
                <a:lnTo>
                  <a:pt x="1346" y="5774"/>
                </a:lnTo>
                <a:lnTo>
                  <a:pt x="1364" y="5765"/>
                </a:lnTo>
                <a:lnTo>
                  <a:pt x="1382" y="5756"/>
                </a:lnTo>
                <a:lnTo>
                  <a:pt x="1398" y="5745"/>
                </a:lnTo>
                <a:lnTo>
                  <a:pt x="1416" y="5735"/>
                </a:lnTo>
                <a:lnTo>
                  <a:pt x="1433" y="5725"/>
                </a:lnTo>
                <a:lnTo>
                  <a:pt x="1449" y="5714"/>
                </a:lnTo>
                <a:lnTo>
                  <a:pt x="1466" y="5703"/>
                </a:lnTo>
                <a:lnTo>
                  <a:pt x="1481" y="5693"/>
                </a:lnTo>
                <a:lnTo>
                  <a:pt x="1498" y="5681"/>
                </a:lnTo>
                <a:lnTo>
                  <a:pt x="1513" y="5668"/>
                </a:lnTo>
                <a:lnTo>
                  <a:pt x="1528" y="5657"/>
                </a:lnTo>
                <a:lnTo>
                  <a:pt x="1559" y="5631"/>
                </a:lnTo>
                <a:lnTo>
                  <a:pt x="1588" y="5604"/>
                </a:lnTo>
                <a:lnTo>
                  <a:pt x="1614" y="5576"/>
                </a:lnTo>
                <a:lnTo>
                  <a:pt x="1641" y="5546"/>
                </a:lnTo>
                <a:lnTo>
                  <a:pt x="1667" y="5515"/>
                </a:lnTo>
                <a:lnTo>
                  <a:pt x="1691" y="5485"/>
                </a:lnTo>
                <a:lnTo>
                  <a:pt x="1702" y="5468"/>
                </a:lnTo>
                <a:lnTo>
                  <a:pt x="1714" y="5451"/>
                </a:lnTo>
                <a:lnTo>
                  <a:pt x="1725" y="5435"/>
                </a:lnTo>
                <a:lnTo>
                  <a:pt x="1735" y="5418"/>
                </a:lnTo>
                <a:lnTo>
                  <a:pt x="1745" y="5401"/>
                </a:lnTo>
                <a:lnTo>
                  <a:pt x="1756" y="5383"/>
                </a:lnTo>
                <a:lnTo>
                  <a:pt x="1764" y="5365"/>
                </a:lnTo>
                <a:lnTo>
                  <a:pt x="1775" y="5347"/>
                </a:lnTo>
                <a:lnTo>
                  <a:pt x="1784" y="5329"/>
                </a:lnTo>
                <a:lnTo>
                  <a:pt x="1791" y="5311"/>
                </a:lnTo>
                <a:lnTo>
                  <a:pt x="1800" y="5292"/>
                </a:lnTo>
                <a:lnTo>
                  <a:pt x="1808" y="5274"/>
                </a:lnTo>
                <a:lnTo>
                  <a:pt x="1814" y="5255"/>
                </a:lnTo>
                <a:lnTo>
                  <a:pt x="1822" y="5235"/>
                </a:lnTo>
                <a:lnTo>
                  <a:pt x="1828" y="5215"/>
                </a:lnTo>
                <a:lnTo>
                  <a:pt x="1834" y="5196"/>
                </a:lnTo>
                <a:lnTo>
                  <a:pt x="1839" y="5176"/>
                </a:lnTo>
                <a:lnTo>
                  <a:pt x="1846" y="5156"/>
                </a:lnTo>
                <a:lnTo>
                  <a:pt x="1850" y="5135"/>
                </a:lnTo>
                <a:lnTo>
                  <a:pt x="1855" y="5115"/>
                </a:lnTo>
                <a:lnTo>
                  <a:pt x="1859" y="5094"/>
                </a:lnTo>
                <a:lnTo>
                  <a:pt x="1862" y="5074"/>
                </a:lnTo>
                <a:lnTo>
                  <a:pt x="1865" y="5053"/>
                </a:lnTo>
                <a:lnTo>
                  <a:pt x="1867" y="5033"/>
                </a:lnTo>
                <a:lnTo>
                  <a:pt x="1870" y="5012"/>
                </a:lnTo>
                <a:lnTo>
                  <a:pt x="1871" y="4991"/>
                </a:lnTo>
                <a:lnTo>
                  <a:pt x="1873" y="4971"/>
                </a:lnTo>
                <a:lnTo>
                  <a:pt x="1874" y="4950"/>
                </a:lnTo>
                <a:lnTo>
                  <a:pt x="1874" y="4930"/>
                </a:lnTo>
                <a:lnTo>
                  <a:pt x="1874" y="4911"/>
                </a:lnTo>
                <a:lnTo>
                  <a:pt x="1874" y="4890"/>
                </a:lnTo>
                <a:lnTo>
                  <a:pt x="1873" y="4869"/>
                </a:lnTo>
                <a:lnTo>
                  <a:pt x="1871" y="4849"/>
                </a:lnTo>
                <a:lnTo>
                  <a:pt x="1870" y="4830"/>
                </a:lnTo>
                <a:lnTo>
                  <a:pt x="1867" y="4809"/>
                </a:lnTo>
                <a:lnTo>
                  <a:pt x="1865" y="4790"/>
                </a:lnTo>
                <a:lnTo>
                  <a:pt x="1862" y="4769"/>
                </a:lnTo>
                <a:lnTo>
                  <a:pt x="1859" y="4750"/>
                </a:lnTo>
                <a:lnTo>
                  <a:pt x="1855" y="4731"/>
                </a:lnTo>
                <a:lnTo>
                  <a:pt x="1851" y="4710"/>
                </a:lnTo>
                <a:lnTo>
                  <a:pt x="1846" y="4691"/>
                </a:lnTo>
                <a:lnTo>
                  <a:pt x="1841" y="4672"/>
                </a:lnTo>
                <a:lnTo>
                  <a:pt x="1836" y="4652"/>
                </a:lnTo>
                <a:lnTo>
                  <a:pt x="1831" y="4634"/>
                </a:lnTo>
                <a:lnTo>
                  <a:pt x="1824" y="4615"/>
                </a:lnTo>
                <a:lnTo>
                  <a:pt x="1818" y="4596"/>
                </a:lnTo>
                <a:lnTo>
                  <a:pt x="1810" y="4578"/>
                </a:lnTo>
                <a:lnTo>
                  <a:pt x="1803" y="4559"/>
                </a:lnTo>
                <a:lnTo>
                  <a:pt x="1795" y="4541"/>
                </a:lnTo>
                <a:lnTo>
                  <a:pt x="1787" y="4523"/>
                </a:lnTo>
                <a:lnTo>
                  <a:pt x="1778" y="4505"/>
                </a:lnTo>
                <a:lnTo>
                  <a:pt x="1770" y="4487"/>
                </a:lnTo>
                <a:lnTo>
                  <a:pt x="1761" y="4470"/>
                </a:lnTo>
                <a:lnTo>
                  <a:pt x="1751" y="4452"/>
                </a:lnTo>
                <a:lnTo>
                  <a:pt x="1742" y="4435"/>
                </a:lnTo>
                <a:lnTo>
                  <a:pt x="1731" y="4419"/>
                </a:lnTo>
                <a:lnTo>
                  <a:pt x="1720" y="4402"/>
                </a:lnTo>
                <a:lnTo>
                  <a:pt x="1710" y="4385"/>
                </a:lnTo>
                <a:lnTo>
                  <a:pt x="1698" y="4369"/>
                </a:lnTo>
                <a:lnTo>
                  <a:pt x="1687" y="4353"/>
                </a:lnTo>
                <a:lnTo>
                  <a:pt x="1674" y="4336"/>
                </a:lnTo>
                <a:lnTo>
                  <a:pt x="1662" y="4321"/>
                </a:lnTo>
                <a:lnTo>
                  <a:pt x="1649" y="4306"/>
                </a:lnTo>
                <a:lnTo>
                  <a:pt x="1636" y="4292"/>
                </a:lnTo>
                <a:lnTo>
                  <a:pt x="1623" y="4276"/>
                </a:lnTo>
                <a:lnTo>
                  <a:pt x="1609" y="4262"/>
                </a:lnTo>
                <a:lnTo>
                  <a:pt x="1581" y="4234"/>
                </a:lnTo>
                <a:lnTo>
                  <a:pt x="1552" y="4207"/>
                </a:lnTo>
                <a:lnTo>
                  <a:pt x="1520" y="4181"/>
                </a:lnTo>
                <a:lnTo>
                  <a:pt x="1489" y="4157"/>
                </a:lnTo>
                <a:lnTo>
                  <a:pt x="1472" y="4145"/>
                </a:lnTo>
                <a:lnTo>
                  <a:pt x="1456" y="4134"/>
                </a:lnTo>
                <a:lnTo>
                  <a:pt x="1439" y="4122"/>
                </a:lnTo>
                <a:lnTo>
                  <a:pt x="1421" y="4112"/>
                </a:lnTo>
                <a:lnTo>
                  <a:pt x="1405" y="4101"/>
                </a:lnTo>
                <a:lnTo>
                  <a:pt x="1386" y="4091"/>
                </a:lnTo>
                <a:lnTo>
                  <a:pt x="1368" y="4081"/>
                </a:lnTo>
                <a:lnTo>
                  <a:pt x="1350" y="4072"/>
                </a:lnTo>
                <a:lnTo>
                  <a:pt x="1331" y="4063"/>
                </a:lnTo>
                <a:lnTo>
                  <a:pt x="1312" y="4054"/>
                </a:lnTo>
                <a:lnTo>
                  <a:pt x="1312" y="3520"/>
                </a:lnTo>
                <a:lnTo>
                  <a:pt x="1312" y="2987"/>
                </a:lnTo>
                <a:lnTo>
                  <a:pt x="1312" y="2452"/>
                </a:lnTo>
                <a:lnTo>
                  <a:pt x="1312" y="1918"/>
                </a:lnTo>
                <a:lnTo>
                  <a:pt x="1312" y="1651"/>
                </a:lnTo>
                <a:lnTo>
                  <a:pt x="1312" y="1384"/>
                </a:lnTo>
                <a:lnTo>
                  <a:pt x="1312" y="1117"/>
                </a:lnTo>
                <a:lnTo>
                  <a:pt x="1312" y="851"/>
                </a:lnTo>
                <a:lnTo>
                  <a:pt x="1312" y="784"/>
                </a:lnTo>
                <a:lnTo>
                  <a:pt x="1312" y="717"/>
                </a:lnTo>
                <a:lnTo>
                  <a:pt x="1312" y="651"/>
                </a:lnTo>
                <a:lnTo>
                  <a:pt x="1312" y="584"/>
                </a:lnTo>
                <a:lnTo>
                  <a:pt x="1312" y="580"/>
                </a:lnTo>
                <a:lnTo>
                  <a:pt x="1312" y="575"/>
                </a:lnTo>
                <a:lnTo>
                  <a:pt x="1312" y="569"/>
                </a:lnTo>
                <a:lnTo>
                  <a:pt x="1312" y="562"/>
                </a:lnTo>
                <a:lnTo>
                  <a:pt x="1312" y="554"/>
                </a:lnTo>
                <a:lnTo>
                  <a:pt x="1312" y="547"/>
                </a:lnTo>
                <a:lnTo>
                  <a:pt x="1312" y="539"/>
                </a:lnTo>
                <a:lnTo>
                  <a:pt x="1312" y="530"/>
                </a:lnTo>
                <a:lnTo>
                  <a:pt x="1312" y="521"/>
                </a:lnTo>
                <a:lnTo>
                  <a:pt x="1312" y="512"/>
                </a:lnTo>
                <a:lnTo>
                  <a:pt x="1312" y="491"/>
                </a:lnTo>
                <a:lnTo>
                  <a:pt x="1312" y="471"/>
                </a:lnTo>
                <a:lnTo>
                  <a:pt x="1312" y="449"/>
                </a:lnTo>
                <a:lnTo>
                  <a:pt x="1312" y="429"/>
                </a:lnTo>
                <a:lnTo>
                  <a:pt x="1312" y="408"/>
                </a:lnTo>
                <a:lnTo>
                  <a:pt x="1311" y="387"/>
                </a:lnTo>
                <a:lnTo>
                  <a:pt x="1311" y="378"/>
                </a:lnTo>
                <a:lnTo>
                  <a:pt x="1311" y="368"/>
                </a:lnTo>
                <a:lnTo>
                  <a:pt x="1311" y="360"/>
                </a:lnTo>
                <a:lnTo>
                  <a:pt x="1309" y="351"/>
                </a:lnTo>
                <a:lnTo>
                  <a:pt x="1309" y="344"/>
                </a:lnTo>
                <a:lnTo>
                  <a:pt x="1309" y="337"/>
                </a:lnTo>
                <a:lnTo>
                  <a:pt x="1308" y="331"/>
                </a:lnTo>
                <a:lnTo>
                  <a:pt x="1308" y="325"/>
                </a:lnTo>
                <a:lnTo>
                  <a:pt x="1308" y="319"/>
                </a:lnTo>
                <a:lnTo>
                  <a:pt x="1307" y="316"/>
                </a:lnTo>
                <a:lnTo>
                  <a:pt x="1304" y="298"/>
                </a:lnTo>
                <a:lnTo>
                  <a:pt x="1299" y="282"/>
                </a:lnTo>
                <a:lnTo>
                  <a:pt x="1295" y="265"/>
                </a:lnTo>
                <a:lnTo>
                  <a:pt x="1290" y="249"/>
                </a:lnTo>
                <a:lnTo>
                  <a:pt x="1284" y="233"/>
                </a:lnTo>
                <a:lnTo>
                  <a:pt x="1278" y="218"/>
                </a:lnTo>
                <a:lnTo>
                  <a:pt x="1270" y="204"/>
                </a:lnTo>
                <a:lnTo>
                  <a:pt x="1262" y="188"/>
                </a:lnTo>
                <a:lnTo>
                  <a:pt x="1253" y="176"/>
                </a:lnTo>
                <a:lnTo>
                  <a:pt x="1245" y="161"/>
                </a:lnTo>
                <a:lnTo>
                  <a:pt x="1234" y="149"/>
                </a:lnTo>
                <a:lnTo>
                  <a:pt x="1226" y="136"/>
                </a:lnTo>
                <a:lnTo>
                  <a:pt x="1214" y="123"/>
                </a:lnTo>
                <a:lnTo>
                  <a:pt x="1203" y="111"/>
                </a:lnTo>
                <a:lnTo>
                  <a:pt x="1191" y="100"/>
                </a:lnTo>
                <a:lnTo>
                  <a:pt x="1180" y="89"/>
                </a:lnTo>
                <a:lnTo>
                  <a:pt x="1167" y="79"/>
                </a:lnTo>
                <a:lnTo>
                  <a:pt x="1154" y="69"/>
                </a:lnTo>
                <a:lnTo>
                  <a:pt x="1140" y="60"/>
                </a:lnTo>
                <a:lnTo>
                  <a:pt x="1126" y="51"/>
                </a:lnTo>
                <a:lnTo>
                  <a:pt x="1112" y="43"/>
                </a:lnTo>
                <a:lnTo>
                  <a:pt x="1098" y="36"/>
                </a:lnTo>
                <a:lnTo>
                  <a:pt x="1083" y="29"/>
                </a:lnTo>
                <a:lnTo>
                  <a:pt x="1068" y="24"/>
                </a:lnTo>
                <a:lnTo>
                  <a:pt x="1053" y="18"/>
                </a:lnTo>
                <a:lnTo>
                  <a:pt x="1036" y="14"/>
                </a:lnTo>
                <a:lnTo>
                  <a:pt x="1021" y="9"/>
                </a:lnTo>
                <a:lnTo>
                  <a:pt x="1004" y="6"/>
                </a:lnTo>
                <a:lnTo>
                  <a:pt x="988" y="3"/>
                </a:lnTo>
                <a:lnTo>
                  <a:pt x="971" y="1"/>
                </a:lnTo>
                <a:lnTo>
                  <a:pt x="955" y="0"/>
                </a:lnTo>
                <a:lnTo>
                  <a:pt x="937" y="0"/>
                </a:lnTo>
                <a:lnTo>
                  <a:pt x="920" y="0"/>
                </a:lnTo>
                <a:lnTo>
                  <a:pt x="904" y="1"/>
                </a:lnTo>
                <a:lnTo>
                  <a:pt x="887" y="3"/>
                </a:lnTo>
                <a:lnTo>
                  <a:pt x="871" y="6"/>
                </a:lnTo>
                <a:lnTo>
                  <a:pt x="854" y="9"/>
                </a:lnTo>
                <a:lnTo>
                  <a:pt x="838" y="14"/>
                </a:lnTo>
                <a:lnTo>
                  <a:pt x="823" y="18"/>
                </a:lnTo>
                <a:lnTo>
                  <a:pt x="807" y="24"/>
                </a:lnTo>
                <a:lnTo>
                  <a:pt x="792" y="29"/>
                </a:lnTo>
                <a:lnTo>
                  <a:pt x="777" y="37"/>
                </a:lnTo>
                <a:lnTo>
                  <a:pt x="763" y="43"/>
                </a:lnTo>
                <a:lnTo>
                  <a:pt x="748" y="51"/>
                </a:lnTo>
                <a:lnTo>
                  <a:pt x="735" y="60"/>
                </a:lnTo>
                <a:lnTo>
                  <a:pt x="721" y="69"/>
                </a:lnTo>
                <a:lnTo>
                  <a:pt x="708" y="79"/>
                </a:lnTo>
                <a:lnTo>
                  <a:pt x="695" y="89"/>
                </a:lnTo>
                <a:lnTo>
                  <a:pt x="683" y="100"/>
                </a:lnTo>
                <a:lnTo>
                  <a:pt x="671" y="111"/>
                </a:lnTo>
                <a:lnTo>
                  <a:pt x="660" y="123"/>
                </a:lnTo>
                <a:lnTo>
                  <a:pt x="650" y="136"/>
                </a:lnTo>
                <a:lnTo>
                  <a:pt x="640" y="149"/>
                </a:lnTo>
                <a:lnTo>
                  <a:pt x="631" y="161"/>
                </a:lnTo>
                <a:lnTo>
                  <a:pt x="620" y="176"/>
                </a:lnTo>
                <a:lnTo>
                  <a:pt x="613" y="190"/>
                </a:lnTo>
                <a:lnTo>
                  <a:pt x="605" y="204"/>
                </a:lnTo>
                <a:lnTo>
                  <a:pt x="598" y="219"/>
                </a:lnTo>
                <a:lnTo>
                  <a:pt x="591" y="235"/>
                </a:lnTo>
                <a:lnTo>
                  <a:pt x="585" y="250"/>
                </a:lnTo>
                <a:lnTo>
                  <a:pt x="580" y="265"/>
                </a:lnTo>
                <a:lnTo>
                  <a:pt x="575" y="282"/>
                </a:lnTo>
                <a:lnTo>
                  <a:pt x="571" y="299"/>
                </a:lnTo>
                <a:lnTo>
                  <a:pt x="568" y="316"/>
                </a:lnTo>
                <a:lnTo>
                  <a:pt x="567" y="319"/>
                </a:lnTo>
                <a:lnTo>
                  <a:pt x="567" y="325"/>
                </a:lnTo>
                <a:lnTo>
                  <a:pt x="566" y="331"/>
                </a:lnTo>
                <a:lnTo>
                  <a:pt x="566" y="337"/>
                </a:lnTo>
                <a:lnTo>
                  <a:pt x="566" y="345"/>
                </a:lnTo>
                <a:lnTo>
                  <a:pt x="565" y="353"/>
                </a:lnTo>
                <a:lnTo>
                  <a:pt x="565" y="360"/>
                </a:lnTo>
                <a:lnTo>
                  <a:pt x="565" y="369"/>
                </a:lnTo>
                <a:lnTo>
                  <a:pt x="563" y="378"/>
                </a:lnTo>
                <a:lnTo>
                  <a:pt x="563" y="387"/>
                </a:lnTo>
                <a:lnTo>
                  <a:pt x="563" y="408"/>
                </a:lnTo>
                <a:lnTo>
                  <a:pt x="563" y="429"/>
                </a:lnTo>
                <a:lnTo>
                  <a:pt x="563" y="450"/>
                </a:lnTo>
                <a:lnTo>
                  <a:pt x="562" y="471"/>
                </a:lnTo>
                <a:lnTo>
                  <a:pt x="562" y="493"/>
                </a:lnTo>
                <a:lnTo>
                  <a:pt x="562" y="512"/>
                </a:lnTo>
                <a:lnTo>
                  <a:pt x="562" y="522"/>
                </a:lnTo>
                <a:lnTo>
                  <a:pt x="562" y="531"/>
                </a:lnTo>
                <a:lnTo>
                  <a:pt x="562" y="540"/>
                </a:lnTo>
                <a:lnTo>
                  <a:pt x="562" y="548"/>
                </a:lnTo>
                <a:lnTo>
                  <a:pt x="562" y="556"/>
                </a:lnTo>
                <a:lnTo>
                  <a:pt x="562" y="563"/>
                </a:lnTo>
                <a:lnTo>
                  <a:pt x="563" y="570"/>
                </a:lnTo>
                <a:lnTo>
                  <a:pt x="563" y="575"/>
                </a:lnTo>
                <a:lnTo>
                  <a:pt x="563" y="580"/>
                </a:lnTo>
                <a:lnTo>
                  <a:pt x="563" y="584"/>
                </a:lnTo>
                <a:lnTo>
                  <a:pt x="563" y="651"/>
                </a:lnTo>
                <a:lnTo>
                  <a:pt x="563" y="717"/>
                </a:lnTo>
                <a:lnTo>
                  <a:pt x="563" y="784"/>
                </a:lnTo>
                <a:lnTo>
                  <a:pt x="563" y="851"/>
                </a:lnTo>
                <a:lnTo>
                  <a:pt x="563" y="1118"/>
                </a:lnTo>
                <a:lnTo>
                  <a:pt x="563" y="1385"/>
                </a:lnTo>
                <a:lnTo>
                  <a:pt x="563" y="1652"/>
                </a:lnTo>
                <a:lnTo>
                  <a:pt x="563" y="1918"/>
                </a:lnTo>
                <a:lnTo>
                  <a:pt x="563" y="2452"/>
                </a:lnTo>
                <a:lnTo>
                  <a:pt x="563" y="2987"/>
                </a:lnTo>
                <a:lnTo>
                  <a:pt x="563" y="3520"/>
                </a:lnTo>
                <a:lnTo>
                  <a:pt x="563" y="4054"/>
                </a:lnTo>
              </a:path>
            </a:pathLst>
          </a:custGeom>
          <a:solidFill>
            <a:schemeClr val="accent1"/>
          </a:solidFill>
          <a:ln w="0">
            <a:noFill/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127000" prst="artDeco"/>
          </a:sp3d>
        </xdr:spPr>
        <xdr:txBody>
          <a:bodyPr anchor="ctr"/>
          <a:lstStyle/>
          <a:p>
            <a:endParaRPr lang="en-US"/>
          </a:p>
        </xdr:txBody>
      </xdr:sp>
      <xdr:sp macro="" textlink="">
        <xdr:nvSpPr>
          <xdr:cNvPr id="239" name="Rounded Rectangle 511"/>
          <xdr:cNvSpPr/>
        </xdr:nvSpPr>
        <xdr:spPr>
          <a:xfrm>
            <a:off x="9900840" y="2938391"/>
            <a:ext cx="172173" cy="2522538"/>
          </a:xfrm>
          <a:prstGeom prst="roundRect">
            <a:avLst>
              <a:gd name="adj" fmla="val 48342"/>
            </a:avLst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graphicFrame macro="">
        <xdr:nvGraphicFramePr>
          <xdr:cNvPr id="240" name="Chart 735"/>
          <xdr:cNvGraphicFramePr>
            <a:graphicFrameLocks/>
          </xdr:cNvGraphicFramePr>
        </xdr:nvGraphicFramePr>
        <xdr:xfrm>
          <a:off x="9078996" y="2881817"/>
          <a:ext cx="1309582" cy="259274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  <xdr:sp macro="" textlink="">
        <xdr:nvSpPr>
          <xdr:cNvPr id="241" name="Oval 513"/>
          <xdr:cNvSpPr/>
        </xdr:nvSpPr>
        <xdr:spPr>
          <a:xfrm>
            <a:off x="9537364" y="5318144"/>
            <a:ext cx="927821" cy="980458"/>
          </a:xfrm>
          <a:prstGeom prst="ellipse">
            <a:avLst/>
          </a:prstGeom>
          <a:solidFill>
            <a:srgbClr val="FF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sp macro="" textlink="'Dashboard Calculations '!Z67">
        <xdr:nvSpPr>
          <xdr:cNvPr id="242" name="TextBox 514"/>
          <xdr:cNvSpPr txBox="1"/>
        </xdr:nvSpPr>
        <xdr:spPr>
          <a:xfrm>
            <a:off x="9508668" y="5594196"/>
            <a:ext cx="975647" cy="390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fld id="{FF6F2EE2-9343-4DE5-A070-9E53916BD442}" type="TxLink">
              <a:rPr lang="en-US" sz="3000" b="1" i="0" u="none" strike="noStrike" cap="none" spc="50">
                <a:ln w="11430"/>
                <a:solidFill>
                  <a:srgbClr val="000000"/>
                </a:soli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  <a:latin typeface="Arial"/>
                <a:cs typeface="Arial"/>
              </a:rPr>
              <a:pPr algn="ctr"/>
              <a:t>66%</a:t>
            </a:fld>
            <a:endParaRPr lang="en-US" sz="3000" b="1" cap="none" spc="50">
              <a:ln w="11430"/>
              <a:solidFill>
                <a:schemeClr val="tx1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Arial" pitchFamily="34" charset="0"/>
              <a:cs typeface="Arial" pitchFamily="34" charset="0"/>
            </a:endParaRPr>
          </a:p>
        </xdr:txBody>
      </xdr:sp>
      <xdr:sp macro="" textlink="'Dashboard Conf Page'!U65">
        <xdr:nvSpPr>
          <xdr:cNvPr id="243" name="TextBox 515"/>
          <xdr:cNvSpPr txBox="1"/>
        </xdr:nvSpPr>
        <xdr:spPr>
          <a:xfrm>
            <a:off x="10369534" y="2776568"/>
            <a:ext cx="2649552" cy="83767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31D194C9-3B60-407D-A9DF-2E1AA9B4C7B3}" type="TxLink">
              <a:rPr lang="en-US" sz="2400" b="1" i="0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pPr algn="ctr"/>
              <a:t>Daily Widget Outlook</a:t>
            </a:fld>
            <a:endParaRPr lang="en-US" sz="2400" b="1">
              <a:latin typeface="Arial" pitchFamily="34" charset="0"/>
              <a:cs typeface="Arial" pitchFamily="34" charset="0"/>
            </a:endParaRPr>
          </a:p>
        </xdr:txBody>
      </xdr:sp>
      <xdr:sp macro="" textlink="'Dashboard Calculations '!Y67">
        <xdr:nvSpPr>
          <xdr:cNvPr id="244" name="TextBox 524"/>
          <xdr:cNvSpPr txBox="1"/>
        </xdr:nvSpPr>
        <xdr:spPr>
          <a:xfrm>
            <a:off x="10465185" y="3623760"/>
            <a:ext cx="2649552" cy="11613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fld id="{65DC8C6D-FC62-4D1F-9EE3-02F7313F37C4}" type="TxLink">
              <a:rPr lang="en-US" sz="6000" b="1" i="0" u="none" strike="noStrike" cap="none" spc="50">
                <a:ln w="11430"/>
                <a:solidFill>
                  <a:srgbClr val="000000"/>
                </a:soli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  <a:latin typeface="Arialri"/>
                <a:cs typeface="Arial" pitchFamily="34" charset="0"/>
              </a:rPr>
              <a:pPr algn="ctr"/>
              <a:t>66,3%</a:t>
            </a:fld>
            <a:endParaRPr lang="en-US" sz="6000" b="1" cap="none" spc="50">
              <a:ln w="11430"/>
              <a:solidFill>
                <a:schemeClr val="tx1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16</xdr:col>
      <xdr:colOff>217714</xdr:colOff>
      <xdr:row>118</xdr:row>
      <xdr:rowOff>83341</xdr:rowOff>
    </xdr:from>
    <xdr:to>
      <xdr:col>20</xdr:col>
      <xdr:colOff>285749</xdr:colOff>
      <xdr:row>128</xdr:row>
      <xdr:rowOff>134371</xdr:rowOff>
    </xdr:to>
    <xdr:sp macro="" textlink="'Dashboard Calculations '!Y69">
      <xdr:nvSpPr>
        <xdr:cNvPr id="245" name="TextBox 532"/>
        <xdr:cNvSpPr txBox="1"/>
      </xdr:nvSpPr>
      <xdr:spPr>
        <a:xfrm>
          <a:off x="10352314" y="23305291"/>
          <a:ext cx="2506435" cy="19560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fld id="{492D7A72-DDFA-472B-99DE-31A9DB12E2EF}" type="TxLink">
            <a:rPr lang="en-US" sz="13000" b="1" i="0" u="none" strike="noStrike" cap="none" spc="50">
              <a:ln w="11430"/>
              <a:solidFill>
                <a:schemeClr val="tx1">
                  <a:lumMod val="95000"/>
                  <a:lumOff val="5000"/>
                </a:schemeClr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Wingdings"/>
            </a:rPr>
            <a:pPr algn="ctr"/>
            <a:t>ñ</a:t>
          </a:fld>
          <a:endParaRPr lang="en-US" sz="13000" b="1" cap="none" spc="50">
            <a:ln w="11430"/>
            <a:solidFill>
              <a:schemeClr val="tx1">
                <a:lumMod val="95000"/>
                <a:lumOff val="5000"/>
              </a:schemeClr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6</xdr:col>
      <xdr:colOff>513882</xdr:colOff>
      <xdr:row>108</xdr:row>
      <xdr:rowOff>131451</xdr:rowOff>
    </xdr:from>
    <xdr:to>
      <xdr:col>13</xdr:col>
      <xdr:colOff>485978</xdr:colOff>
      <xdr:row>128</xdr:row>
      <xdr:rowOff>94247</xdr:rowOff>
    </xdr:to>
    <xdr:grpSp>
      <xdr:nvGrpSpPr>
        <xdr:cNvPr id="246" name="Group 238"/>
        <xdr:cNvGrpSpPr>
          <a:grpSpLocks/>
        </xdr:cNvGrpSpPr>
      </xdr:nvGrpSpPr>
      <xdr:grpSpPr bwMode="auto">
        <a:xfrm>
          <a:off x="4538195" y="21455545"/>
          <a:ext cx="4222627" cy="3772796"/>
          <a:chOff x="182630" y="2690897"/>
          <a:chExt cx="4256500" cy="3769529"/>
        </a:xfrm>
      </xdr:grpSpPr>
      <xdr:sp macro="" textlink="">
        <xdr:nvSpPr>
          <xdr:cNvPr id="247" name="Rounded Rectangle 534"/>
          <xdr:cNvSpPr/>
        </xdr:nvSpPr>
        <xdr:spPr>
          <a:xfrm>
            <a:off x="182630" y="2690897"/>
            <a:ext cx="4256500" cy="3769529"/>
          </a:xfrm>
          <a:prstGeom prst="roundRect">
            <a:avLst>
              <a:gd name="adj" fmla="val 10723"/>
            </a:avLst>
          </a:prstGeom>
          <a:gradFill flip="none" rotWithShape="1">
            <a:gsLst>
              <a:gs pos="0">
                <a:srgbClr val="FFFFFF"/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5400000" scaled="0"/>
            <a:tileRect/>
          </a:gra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grpSp>
        <xdr:nvGrpSpPr>
          <xdr:cNvPr id="248" name="Group 427"/>
          <xdr:cNvGrpSpPr>
            <a:grpSpLocks/>
          </xdr:cNvGrpSpPr>
        </xdr:nvGrpSpPr>
        <xdr:grpSpPr bwMode="auto">
          <a:xfrm>
            <a:off x="443139" y="3753976"/>
            <a:ext cx="3680279" cy="1795402"/>
            <a:chOff x="193063" y="1155645"/>
            <a:chExt cx="3658893" cy="1807321"/>
          </a:xfrm>
        </xdr:grpSpPr>
        <xdr:sp macro="" textlink="">
          <xdr:nvSpPr>
            <xdr:cNvPr id="261" name="Freeform 362"/>
            <xdr:cNvSpPr>
              <a:spLocks/>
            </xdr:cNvSpPr>
          </xdr:nvSpPr>
          <xdr:spPr bwMode="auto">
            <a:xfrm>
              <a:off x="1495146" y="1155645"/>
              <a:ext cx="1054728" cy="663196"/>
            </a:xfrm>
            <a:custGeom>
              <a:avLst/>
              <a:gdLst>
                <a:gd name="T0" fmla="*/ 2147483647 w 2344"/>
                <a:gd name="T1" fmla="*/ 2147483647 h 1470"/>
                <a:gd name="T2" fmla="*/ 2147483647 w 2344"/>
                <a:gd name="T3" fmla="*/ 2147483647 h 1470"/>
                <a:gd name="T4" fmla="*/ 2147483647 w 2344"/>
                <a:gd name="T5" fmla="*/ 2147483647 h 1470"/>
                <a:gd name="T6" fmla="*/ 2147483647 w 2344"/>
                <a:gd name="T7" fmla="*/ 2147483647 h 1470"/>
                <a:gd name="T8" fmla="*/ 2147483647 w 2344"/>
                <a:gd name="T9" fmla="*/ 2147483647 h 1470"/>
                <a:gd name="T10" fmla="*/ 2147483647 w 2344"/>
                <a:gd name="T11" fmla="*/ 2147483647 h 1470"/>
                <a:gd name="T12" fmla="*/ 2147483647 w 2344"/>
                <a:gd name="T13" fmla="*/ 2147483647 h 1470"/>
                <a:gd name="T14" fmla="*/ 2147483647 w 2344"/>
                <a:gd name="T15" fmla="*/ 2147483647 h 1470"/>
                <a:gd name="T16" fmla="*/ 2147483647 w 2344"/>
                <a:gd name="T17" fmla="*/ 2147483647 h 1470"/>
                <a:gd name="T18" fmla="*/ 2147483647 w 2344"/>
                <a:gd name="T19" fmla="*/ 2147483647 h 1470"/>
                <a:gd name="T20" fmla="*/ 2147483647 w 2344"/>
                <a:gd name="T21" fmla="*/ 2147483647 h 1470"/>
                <a:gd name="T22" fmla="*/ 2147483647 w 2344"/>
                <a:gd name="T23" fmla="*/ 2147483647 h 1470"/>
                <a:gd name="T24" fmla="*/ 2147483647 w 2344"/>
                <a:gd name="T25" fmla="*/ 2147483647 h 1470"/>
                <a:gd name="T26" fmla="*/ 2147483647 w 2344"/>
                <a:gd name="T27" fmla="*/ 2147483647 h 1470"/>
                <a:gd name="T28" fmla="*/ 2147483647 w 2344"/>
                <a:gd name="T29" fmla="*/ 2147483647 h 1470"/>
                <a:gd name="T30" fmla="*/ 2147483647 w 2344"/>
                <a:gd name="T31" fmla="*/ 2147483647 h 1470"/>
                <a:gd name="T32" fmla="*/ 2147483647 w 2344"/>
                <a:gd name="T33" fmla="*/ 2147483647 h 1470"/>
                <a:gd name="T34" fmla="*/ 2147483647 w 2344"/>
                <a:gd name="T35" fmla="*/ 0 h 1470"/>
                <a:gd name="T36" fmla="*/ 2147483647 w 2344"/>
                <a:gd name="T37" fmla="*/ 0 h 1470"/>
                <a:gd name="T38" fmla="*/ 2147483647 w 2344"/>
                <a:gd name="T39" fmla="*/ 2147483647 h 1470"/>
                <a:gd name="T40" fmla="*/ 2147483647 w 2344"/>
                <a:gd name="T41" fmla="*/ 2147483647 h 1470"/>
                <a:gd name="T42" fmla="*/ 2147483647 w 2344"/>
                <a:gd name="T43" fmla="*/ 2147483647 h 1470"/>
                <a:gd name="T44" fmla="*/ 2147483647 w 2344"/>
                <a:gd name="T45" fmla="*/ 2147483647 h 1470"/>
                <a:gd name="T46" fmla="*/ 2147483647 w 2344"/>
                <a:gd name="T47" fmla="*/ 2147483647 h 1470"/>
                <a:gd name="T48" fmla="*/ 2147483647 w 2344"/>
                <a:gd name="T49" fmla="*/ 2147483647 h 1470"/>
                <a:gd name="T50" fmla="*/ 2147483647 w 2344"/>
                <a:gd name="T51" fmla="*/ 2147483647 h 1470"/>
                <a:gd name="T52" fmla="*/ 2147483647 w 2344"/>
                <a:gd name="T53" fmla="*/ 2147483647 h 1470"/>
                <a:gd name="T54" fmla="*/ 2147483647 w 2344"/>
                <a:gd name="T55" fmla="*/ 2147483647 h 1470"/>
                <a:gd name="T56" fmla="*/ 2147483647 w 2344"/>
                <a:gd name="T57" fmla="*/ 2147483647 h 1470"/>
                <a:gd name="T58" fmla="*/ 2147483647 w 2344"/>
                <a:gd name="T59" fmla="*/ 2147483647 h 1470"/>
                <a:gd name="T60" fmla="*/ 2147483647 w 2344"/>
                <a:gd name="T61" fmla="*/ 2147483647 h 1470"/>
                <a:gd name="T62" fmla="*/ 2147483647 w 2344"/>
                <a:gd name="T63" fmla="*/ 2147483647 h 1470"/>
                <a:gd name="T64" fmla="*/ 2147483647 w 2344"/>
                <a:gd name="T65" fmla="*/ 2147483647 h 1470"/>
                <a:gd name="T66" fmla="*/ 2147483647 w 2344"/>
                <a:gd name="T67" fmla="*/ 2147483647 h 1470"/>
                <a:gd name="T68" fmla="*/ 2147483647 w 2344"/>
                <a:gd name="T69" fmla="*/ 2147483647 h 1470"/>
                <a:gd name="T70" fmla="*/ 2147483647 w 2344"/>
                <a:gd name="T71" fmla="*/ 2147483647 h 1470"/>
                <a:gd name="T72" fmla="*/ 2147483647 w 2344"/>
                <a:gd name="T73" fmla="*/ 2147483647 h 1470"/>
                <a:gd name="T74" fmla="*/ 2147483647 w 2344"/>
                <a:gd name="T75" fmla="*/ 2147483647 h 1470"/>
                <a:gd name="T76" fmla="*/ 2147483647 w 2344"/>
                <a:gd name="T77" fmla="*/ 2147483647 h 1470"/>
                <a:gd name="T78" fmla="*/ 2147483647 w 2344"/>
                <a:gd name="T79" fmla="*/ 2147483647 h 1470"/>
                <a:gd name="T80" fmla="*/ 2147483647 w 2344"/>
                <a:gd name="T81" fmla="*/ 2147483647 h 1470"/>
                <a:gd name="T82" fmla="*/ 2147483647 w 2344"/>
                <a:gd name="T83" fmla="*/ 2147483647 h 1470"/>
                <a:gd name="T84" fmla="*/ 2147483647 w 2344"/>
                <a:gd name="T85" fmla="*/ 2147483647 h 1470"/>
                <a:gd name="T86" fmla="*/ 2147483647 w 2344"/>
                <a:gd name="T87" fmla="*/ 2147483647 h 1470"/>
                <a:gd name="T88" fmla="*/ 2147483647 w 2344"/>
                <a:gd name="T89" fmla="*/ 2147483647 h 1470"/>
                <a:gd name="T90" fmla="*/ 2147483647 w 2344"/>
                <a:gd name="T91" fmla="*/ 2147483647 h 1470"/>
                <a:gd name="T92" fmla="*/ 2147483647 w 2344"/>
                <a:gd name="T93" fmla="*/ 2147483647 h 1470"/>
                <a:gd name="T94" fmla="*/ 2147483647 w 2344"/>
                <a:gd name="T95" fmla="*/ 2147483647 h 1470"/>
                <a:gd name="T96" fmla="*/ 2147483647 w 2344"/>
                <a:gd name="T97" fmla="*/ 2147483647 h 1470"/>
                <a:gd name="T98" fmla="*/ 2147483647 w 2344"/>
                <a:gd name="T99" fmla="*/ 2147483647 h 1470"/>
                <a:gd name="T100" fmla="*/ 2147483647 w 2344"/>
                <a:gd name="T101" fmla="*/ 2147483647 h 1470"/>
                <a:gd name="T102" fmla="*/ 2147483647 w 2344"/>
                <a:gd name="T103" fmla="*/ 2147483647 h 1470"/>
                <a:gd name="T104" fmla="*/ 2147483647 w 2344"/>
                <a:gd name="T105" fmla="*/ 2147483647 h 1470"/>
                <a:gd name="T106" fmla="*/ 2147483647 w 2344"/>
                <a:gd name="T107" fmla="*/ 2147483647 h 1470"/>
                <a:gd name="T108" fmla="*/ 2147483647 w 2344"/>
                <a:gd name="T109" fmla="*/ 2147483647 h 1470"/>
                <a:gd name="T110" fmla="*/ 2147483647 w 2344"/>
                <a:gd name="T111" fmla="*/ 2147483647 h 1470"/>
                <a:gd name="T112" fmla="*/ 2147483647 w 2344"/>
                <a:gd name="T113" fmla="*/ 2147483647 h 1470"/>
                <a:gd name="T114" fmla="*/ 2147483647 w 2344"/>
                <a:gd name="T115" fmla="*/ 2147483647 h 1470"/>
                <a:gd name="T116" fmla="*/ 2147483647 w 2344"/>
                <a:gd name="T117" fmla="*/ 2147483647 h 1470"/>
                <a:gd name="T118" fmla="*/ 2147483647 w 2344"/>
                <a:gd name="T119" fmla="*/ 2147483647 h 1470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4"/>
                <a:gd name="T181" fmla="*/ 0 h 1470"/>
                <a:gd name="T182" fmla="*/ 2344 w 2344"/>
                <a:gd name="T183" fmla="*/ 1470 h 1470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4" h="1470">
                  <a:moveTo>
                    <a:pt x="1953" y="1470"/>
                  </a:moveTo>
                  <a:lnTo>
                    <a:pt x="1986" y="1362"/>
                  </a:lnTo>
                  <a:lnTo>
                    <a:pt x="2018" y="1254"/>
                  </a:lnTo>
                  <a:lnTo>
                    <a:pt x="2051" y="1146"/>
                  </a:lnTo>
                  <a:lnTo>
                    <a:pt x="2083" y="1038"/>
                  </a:lnTo>
                  <a:lnTo>
                    <a:pt x="2116" y="929"/>
                  </a:lnTo>
                  <a:lnTo>
                    <a:pt x="2149" y="821"/>
                  </a:lnTo>
                  <a:lnTo>
                    <a:pt x="2181" y="713"/>
                  </a:lnTo>
                  <a:lnTo>
                    <a:pt x="2214" y="605"/>
                  </a:lnTo>
                  <a:lnTo>
                    <a:pt x="2246" y="497"/>
                  </a:lnTo>
                  <a:lnTo>
                    <a:pt x="2279" y="389"/>
                  </a:lnTo>
                  <a:lnTo>
                    <a:pt x="2311" y="281"/>
                  </a:lnTo>
                  <a:lnTo>
                    <a:pt x="2344" y="172"/>
                  </a:lnTo>
                  <a:lnTo>
                    <a:pt x="2296" y="158"/>
                  </a:lnTo>
                  <a:lnTo>
                    <a:pt x="2249" y="145"/>
                  </a:lnTo>
                  <a:lnTo>
                    <a:pt x="2201" y="132"/>
                  </a:lnTo>
                  <a:lnTo>
                    <a:pt x="2153" y="120"/>
                  </a:lnTo>
                  <a:lnTo>
                    <a:pt x="2105" y="108"/>
                  </a:lnTo>
                  <a:lnTo>
                    <a:pt x="2057" y="97"/>
                  </a:lnTo>
                  <a:lnTo>
                    <a:pt x="2008" y="87"/>
                  </a:lnTo>
                  <a:lnTo>
                    <a:pt x="1960" y="77"/>
                  </a:lnTo>
                  <a:lnTo>
                    <a:pt x="1911" y="68"/>
                  </a:lnTo>
                  <a:lnTo>
                    <a:pt x="1862" y="59"/>
                  </a:lnTo>
                  <a:lnTo>
                    <a:pt x="1813" y="51"/>
                  </a:lnTo>
                  <a:lnTo>
                    <a:pt x="1764" y="43"/>
                  </a:lnTo>
                  <a:lnTo>
                    <a:pt x="1715" y="36"/>
                  </a:lnTo>
                  <a:lnTo>
                    <a:pt x="1666" y="30"/>
                  </a:lnTo>
                  <a:lnTo>
                    <a:pt x="1617" y="24"/>
                  </a:lnTo>
                  <a:lnTo>
                    <a:pt x="1568" y="19"/>
                  </a:lnTo>
                  <a:lnTo>
                    <a:pt x="1518" y="15"/>
                  </a:lnTo>
                  <a:lnTo>
                    <a:pt x="1469" y="11"/>
                  </a:lnTo>
                  <a:lnTo>
                    <a:pt x="1420" y="7"/>
                  </a:lnTo>
                  <a:lnTo>
                    <a:pt x="1370" y="5"/>
                  </a:lnTo>
                  <a:lnTo>
                    <a:pt x="1321" y="3"/>
                  </a:lnTo>
                  <a:lnTo>
                    <a:pt x="1271" y="1"/>
                  </a:lnTo>
                  <a:lnTo>
                    <a:pt x="1222" y="0"/>
                  </a:lnTo>
                  <a:lnTo>
                    <a:pt x="1172" y="0"/>
                  </a:lnTo>
                  <a:lnTo>
                    <a:pt x="1123" y="0"/>
                  </a:lnTo>
                  <a:lnTo>
                    <a:pt x="1073" y="1"/>
                  </a:lnTo>
                  <a:lnTo>
                    <a:pt x="1024" y="3"/>
                  </a:lnTo>
                  <a:lnTo>
                    <a:pt x="974" y="5"/>
                  </a:lnTo>
                  <a:lnTo>
                    <a:pt x="925" y="7"/>
                  </a:lnTo>
                  <a:lnTo>
                    <a:pt x="875" y="11"/>
                  </a:lnTo>
                  <a:lnTo>
                    <a:pt x="826" y="15"/>
                  </a:lnTo>
                  <a:lnTo>
                    <a:pt x="777" y="19"/>
                  </a:lnTo>
                  <a:lnTo>
                    <a:pt x="727" y="24"/>
                  </a:lnTo>
                  <a:lnTo>
                    <a:pt x="678" y="30"/>
                  </a:lnTo>
                  <a:lnTo>
                    <a:pt x="629" y="36"/>
                  </a:lnTo>
                  <a:lnTo>
                    <a:pt x="580" y="43"/>
                  </a:lnTo>
                  <a:lnTo>
                    <a:pt x="531" y="51"/>
                  </a:lnTo>
                  <a:lnTo>
                    <a:pt x="482" y="59"/>
                  </a:lnTo>
                  <a:lnTo>
                    <a:pt x="433" y="68"/>
                  </a:lnTo>
                  <a:lnTo>
                    <a:pt x="385" y="77"/>
                  </a:lnTo>
                  <a:lnTo>
                    <a:pt x="336" y="87"/>
                  </a:lnTo>
                  <a:lnTo>
                    <a:pt x="288" y="97"/>
                  </a:lnTo>
                  <a:lnTo>
                    <a:pt x="239" y="108"/>
                  </a:lnTo>
                  <a:lnTo>
                    <a:pt x="191" y="120"/>
                  </a:lnTo>
                  <a:lnTo>
                    <a:pt x="143" y="132"/>
                  </a:lnTo>
                  <a:lnTo>
                    <a:pt x="96" y="145"/>
                  </a:lnTo>
                  <a:lnTo>
                    <a:pt x="48" y="158"/>
                  </a:lnTo>
                  <a:lnTo>
                    <a:pt x="0" y="172"/>
                  </a:lnTo>
                  <a:lnTo>
                    <a:pt x="33" y="281"/>
                  </a:lnTo>
                  <a:lnTo>
                    <a:pt x="66" y="389"/>
                  </a:lnTo>
                  <a:lnTo>
                    <a:pt x="98" y="497"/>
                  </a:lnTo>
                  <a:lnTo>
                    <a:pt x="131" y="605"/>
                  </a:lnTo>
                  <a:lnTo>
                    <a:pt x="163" y="713"/>
                  </a:lnTo>
                  <a:lnTo>
                    <a:pt x="196" y="821"/>
                  </a:lnTo>
                  <a:lnTo>
                    <a:pt x="228" y="929"/>
                  </a:lnTo>
                  <a:lnTo>
                    <a:pt x="261" y="1038"/>
                  </a:lnTo>
                  <a:lnTo>
                    <a:pt x="293" y="1146"/>
                  </a:lnTo>
                  <a:lnTo>
                    <a:pt x="326" y="1254"/>
                  </a:lnTo>
                  <a:lnTo>
                    <a:pt x="358" y="1362"/>
                  </a:lnTo>
                  <a:lnTo>
                    <a:pt x="391" y="1470"/>
                  </a:lnTo>
                  <a:lnTo>
                    <a:pt x="423" y="1461"/>
                  </a:lnTo>
                  <a:lnTo>
                    <a:pt x="454" y="1452"/>
                  </a:lnTo>
                  <a:lnTo>
                    <a:pt x="486" y="1443"/>
                  </a:lnTo>
                  <a:lnTo>
                    <a:pt x="518" y="1435"/>
                  </a:lnTo>
                  <a:lnTo>
                    <a:pt x="550" y="1427"/>
                  </a:lnTo>
                  <a:lnTo>
                    <a:pt x="583" y="1420"/>
                  </a:lnTo>
                  <a:lnTo>
                    <a:pt x="615" y="1413"/>
                  </a:lnTo>
                  <a:lnTo>
                    <a:pt x="647" y="1406"/>
                  </a:lnTo>
                  <a:lnTo>
                    <a:pt x="680" y="1400"/>
                  </a:lnTo>
                  <a:lnTo>
                    <a:pt x="712" y="1394"/>
                  </a:lnTo>
                  <a:lnTo>
                    <a:pt x="745" y="1389"/>
                  </a:lnTo>
                  <a:lnTo>
                    <a:pt x="777" y="1384"/>
                  </a:lnTo>
                  <a:lnTo>
                    <a:pt x="810" y="1379"/>
                  </a:lnTo>
                  <a:lnTo>
                    <a:pt x="843" y="1375"/>
                  </a:lnTo>
                  <a:lnTo>
                    <a:pt x="876" y="1371"/>
                  </a:lnTo>
                  <a:lnTo>
                    <a:pt x="909" y="1368"/>
                  </a:lnTo>
                  <a:lnTo>
                    <a:pt x="941" y="1365"/>
                  </a:lnTo>
                  <a:lnTo>
                    <a:pt x="974" y="1362"/>
                  </a:lnTo>
                  <a:lnTo>
                    <a:pt x="1007" y="1360"/>
                  </a:lnTo>
                  <a:lnTo>
                    <a:pt x="1040" y="1358"/>
                  </a:lnTo>
                  <a:lnTo>
                    <a:pt x="1073" y="1357"/>
                  </a:lnTo>
                  <a:lnTo>
                    <a:pt x="1106" y="1356"/>
                  </a:lnTo>
                  <a:lnTo>
                    <a:pt x="1139" y="1355"/>
                  </a:lnTo>
                  <a:lnTo>
                    <a:pt x="1172" y="1355"/>
                  </a:lnTo>
                  <a:lnTo>
                    <a:pt x="1205" y="1355"/>
                  </a:lnTo>
                  <a:lnTo>
                    <a:pt x="1238" y="1356"/>
                  </a:lnTo>
                  <a:lnTo>
                    <a:pt x="1271" y="1357"/>
                  </a:lnTo>
                  <a:lnTo>
                    <a:pt x="1304" y="1358"/>
                  </a:lnTo>
                  <a:lnTo>
                    <a:pt x="1337" y="1360"/>
                  </a:lnTo>
                  <a:lnTo>
                    <a:pt x="1370" y="1362"/>
                  </a:lnTo>
                  <a:lnTo>
                    <a:pt x="1403" y="1365"/>
                  </a:lnTo>
                  <a:lnTo>
                    <a:pt x="1436" y="1368"/>
                  </a:lnTo>
                  <a:lnTo>
                    <a:pt x="1469" y="1371"/>
                  </a:lnTo>
                  <a:lnTo>
                    <a:pt x="1501" y="1375"/>
                  </a:lnTo>
                  <a:lnTo>
                    <a:pt x="1534" y="1379"/>
                  </a:lnTo>
                  <a:lnTo>
                    <a:pt x="1567" y="1384"/>
                  </a:lnTo>
                  <a:lnTo>
                    <a:pt x="1600" y="1389"/>
                  </a:lnTo>
                  <a:lnTo>
                    <a:pt x="1632" y="1394"/>
                  </a:lnTo>
                  <a:lnTo>
                    <a:pt x="1665" y="1400"/>
                  </a:lnTo>
                  <a:lnTo>
                    <a:pt x="1697" y="1406"/>
                  </a:lnTo>
                  <a:lnTo>
                    <a:pt x="1730" y="1413"/>
                  </a:lnTo>
                  <a:lnTo>
                    <a:pt x="1762" y="1420"/>
                  </a:lnTo>
                  <a:lnTo>
                    <a:pt x="1794" y="1427"/>
                  </a:lnTo>
                  <a:lnTo>
                    <a:pt x="1826" y="1435"/>
                  </a:lnTo>
                  <a:lnTo>
                    <a:pt x="1858" y="1443"/>
                  </a:lnTo>
                  <a:lnTo>
                    <a:pt x="1890" y="1452"/>
                  </a:lnTo>
                  <a:lnTo>
                    <a:pt x="1922" y="1461"/>
                  </a:lnTo>
                  <a:lnTo>
                    <a:pt x="1953" y="1470"/>
                  </a:lnTo>
                </a:path>
              </a:pathLst>
            </a:custGeom>
            <a:solidFill>
              <a:srgbClr val="FAC090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62" name="Freeform 367"/>
            <xdr:cNvSpPr>
              <a:spLocks/>
            </xdr:cNvSpPr>
          </xdr:nvSpPr>
          <xdr:spPr bwMode="auto">
            <a:xfrm>
              <a:off x="2424832" y="1258057"/>
              <a:ext cx="1054247" cy="991636"/>
            </a:xfrm>
            <a:custGeom>
              <a:avLst/>
              <a:gdLst>
                <a:gd name="T0" fmla="*/ 2147483647 w 2342"/>
                <a:gd name="T1" fmla="*/ 2147483647 h 2198"/>
                <a:gd name="T2" fmla="*/ 2147483647 w 2342"/>
                <a:gd name="T3" fmla="*/ 2147483647 h 2198"/>
                <a:gd name="T4" fmla="*/ 2147483647 w 2342"/>
                <a:gd name="T5" fmla="*/ 2147483647 h 2198"/>
                <a:gd name="T6" fmla="*/ 2147483647 w 2342"/>
                <a:gd name="T7" fmla="*/ 2147483647 h 2198"/>
                <a:gd name="T8" fmla="*/ 2147483647 w 2342"/>
                <a:gd name="T9" fmla="*/ 2147483647 h 2198"/>
                <a:gd name="T10" fmla="*/ 2147483647 w 2342"/>
                <a:gd name="T11" fmla="*/ 2147483647 h 2198"/>
                <a:gd name="T12" fmla="*/ 2147483647 w 2342"/>
                <a:gd name="T13" fmla="*/ 2147483647 h 2198"/>
                <a:gd name="T14" fmla="*/ 2147483647 w 2342"/>
                <a:gd name="T15" fmla="*/ 2147483647 h 2198"/>
                <a:gd name="T16" fmla="*/ 2147483647 w 2342"/>
                <a:gd name="T17" fmla="*/ 2147483647 h 2198"/>
                <a:gd name="T18" fmla="*/ 2147483647 w 2342"/>
                <a:gd name="T19" fmla="*/ 2147483647 h 2198"/>
                <a:gd name="T20" fmla="*/ 2147483647 w 2342"/>
                <a:gd name="T21" fmla="*/ 2147483647 h 2198"/>
                <a:gd name="T22" fmla="*/ 2147483647 w 2342"/>
                <a:gd name="T23" fmla="*/ 2147483647 h 2198"/>
                <a:gd name="T24" fmla="*/ 2147483647 w 2342"/>
                <a:gd name="T25" fmla="*/ 2147483647 h 2198"/>
                <a:gd name="T26" fmla="*/ 2147483647 w 2342"/>
                <a:gd name="T27" fmla="*/ 2147483647 h 2198"/>
                <a:gd name="T28" fmla="*/ 2147483647 w 2342"/>
                <a:gd name="T29" fmla="*/ 2147483647 h 2198"/>
                <a:gd name="T30" fmla="*/ 2147483647 w 2342"/>
                <a:gd name="T31" fmla="*/ 2147483647 h 2198"/>
                <a:gd name="T32" fmla="*/ 2147483647 w 2342"/>
                <a:gd name="T33" fmla="*/ 2147483647 h 2198"/>
                <a:gd name="T34" fmla="*/ 2147483647 w 2342"/>
                <a:gd name="T35" fmla="*/ 2147483647 h 2198"/>
                <a:gd name="T36" fmla="*/ 2147483647 w 2342"/>
                <a:gd name="T37" fmla="*/ 2147483647 h 2198"/>
                <a:gd name="T38" fmla="*/ 2147483647 w 2342"/>
                <a:gd name="T39" fmla="*/ 2147483647 h 2198"/>
                <a:gd name="T40" fmla="*/ 2147483647 w 2342"/>
                <a:gd name="T41" fmla="*/ 2147483647 h 2198"/>
                <a:gd name="T42" fmla="*/ 2147483647 w 2342"/>
                <a:gd name="T43" fmla="*/ 2147483647 h 2198"/>
                <a:gd name="T44" fmla="*/ 2147483647 w 2342"/>
                <a:gd name="T45" fmla="*/ 2147483647 h 2198"/>
                <a:gd name="T46" fmla="*/ 2147483647 w 2342"/>
                <a:gd name="T47" fmla="*/ 2147483647 h 2198"/>
                <a:gd name="T48" fmla="*/ 2147483647 w 2342"/>
                <a:gd name="T49" fmla="*/ 2147483647 h 2198"/>
                <a:gd name="T50" fmla="*/ 2147483647 w 2342"/>
                <a:gd name="T51" fmla="*/ 2147483647 h 2198"/>
                <a:gd name="T52" fmla="*/ 2147483647 w 2342"/>
                <a:gd name="T53" fmla="*/ 2147483647 h 2198"/>
                <a:gd name="T54" fmla="*/ 2147483647 w 2342"/>
                <a:gd name="T55" fmla="*/ 2147483647 h 2198"/>
                <a:gd name="T56" fmla="*/ 2147483647 w 2342"/>
                <a:gd name="T57" fmla="*/ 2147483647 h 2198"/>
                <a:gd name="T58" fmla="*/ 2147483647 w 2342"/>
                <a:gd name="T59" fmla="*/ 2147483647 h 2198"/>
                <a:gd name="T60" fmla="*/ 2147483647 w 2342"/>
                <a:gd name="T61" fmla="*/ 2147483647 h 2198"/>
                <a:gd name="T62" fmla="*/ 2147483647 w 2342"/>
                <a:gd name="T63" fmla="*/ 2147483647 h 2198"/>
                <a:gd name="T64" fmla="*/ 2147483647 w 2342"/>
                <a:gd name="T65" fmla="*/ 2147483647 h 2198"/>
                <a:gd name="T66" fmla="*/ 2147483647 w 2342"/>
                <a:gd name="T67" fmla="*/ 2147483647 h 2198"/>
                <a:gd name="T68" fmla="*/ 2147483647 w 2342"/>
                <a:gd name="T69" fmla="*/ 2147483647 h 2198"/>
                <a:gd name="T70" fmla="*/ 2147483647 w 2342"/>
                <a:gd name="T71" fmla="*/ 2147483647 h 2198"/>
                <a:gd name="T72" fmla="*/ 2147483647 w 2342"/>
                <a:gd name="T73" fmla="*/ 2147483647 h 2198"/>
                <a:gd name="T74" fmla="*/ 2147483647 w 2342"/>
                <a:gd name="T75" fmla="*/ 2147483647 h 2198"/>
                <a:gd name="T76" fmla="*/ 2147483647 w 2342"/>
                <a:gd name="T77" fmla="*/ 2147483647 h 2198"/>
                <a:gd name="T78" fmla="*/ 2147483647 w 2342"/>
                <a:gd name="T79" fmla="*/ 2147483647 h 2198"/>
                <a:gd name="T80" fmla="*/ 2147483647 w 2342"/>
                <a:gd name="T81" fmla="*/ 2147483647 h 2198"/>
                <a:gd name="T82" fmla="*/ 2147483647 w 2342"/>
                <a:gd name="T83" fmla="*/ 2147483647 h 2198"/>
                <a:gd name="T84" fmla="*/ 2147483647 w 2342"/>
                <a:gd name="T85" fmla="*/ 2147483647 h 2198"/>
                <a:gd name="T86" fmla="*/ 2147483647 w 2342"/>
                <a:gd name="T87" fmla="*/ 2147483647 h 2198"/>
                <a:gd name="T88" fmla="*/ 2147483647 w 2342"/>
                <a:gd name="T89" fmla="*/ 2147483647 h 2198"/>
                <a:gd name="T90" fmla="*/ 2147483647 w 2342"/>
                <a:gd name="T91" fmla="*/ 2147483647 h 2198"/>
                <a:gd name="T92" fmla="*/ 2147483647 w 2342"/>
                <a:gd name="T93" fmla="*/ 2147483647 h 2198"/>
                <a:gd name="T94" fmla="*/ 2147483647 w 2342"/>
                <a:gd name="T95" fmla="*/ 2147483647 h 2198"/>
                <a:gd name="T96" fmla="*/ 2147483647 w 2342"/>
                <a:gd name="T97" fmla="*/ 2147483647 h 2198"/>
                <a:gd name="T98" fmla="*/ 2147483647 w 2342"/>
                <a:gd name="T99" fmla="*/ 2147483647 h 2198"/>
                <a:gd name="T100" fmla="*/ 2147483647 w 2342"/>
                <a:gd name="T101" fmla="*/ 2147483647 h 2198"/>
                <a:gd name="T102" fmla="*/ 2147483647 w 2342"/>
                <a:gd name="T103" fmla="*/ 2147483647 h 2198"/>
                <a:gd name="T104" fmla="*/ 2147483647 w 2342"/>
                <a:gd name="T105" fmla="*/ 2147483647 h 2198"/>
                <a:gd name="T106" fmla="*/ 2147483647 w 2342"/>
                <a:gd name="T107" fmla="*/ 2147483647 h 2198"/>
                <a:gd name="T108" fmla="*/ 2147483647 w 2342"/>
                <a:gd name="T109" fmla="*/ 2147483647 h 2198"/>
                <a:gd name="T110" fmla="*/ 2147483647 w 2342"/>
                <a:gd name="T111" fmla="*/ 2147483647 h 2198"/>
                <a:gd name="T112" fmla="*/ 2147483647 w 2342"/>
                <a:gd name="T113" fmla="*/ 2147483647 h 2198"/>
                <a:gd name="T114" fmla="*/ 2147483647 w 2342"/>
                <a:gd name="T115" fmla="*/ 2147483647 h 2198"/>
                <a:gd name="T116" fmla="*/ 2147483647 w 2342"/>
                <a:gd name="T117" fmla="*/ 2147483647 h 2198"/>
                <a:gd name="T118" fmla="*/ 2147483647 w 2342"/>
                <a:gd name="T119" fmla="*/ 2147483647 h 219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2"/>
                <a:gd name="T181" fmla="*/ 0 h 2198"/>
                <a:gd name="T182" fmla="*/ 2342 w 2342"/>
                <a:gd name="T183" fmla="*/ 2198 h 219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2" h="2198">
                  <a:moveTo>
                    <a:pt x="1264" y="2198"/>
                  </a:moveTo>
                  <a:lnTo>
                    <a:pt x="1354" y="2130"/>
                  </a:lnTo>
                  <a:lnTo>
                    <a:pt x="1443" y="2061"/>
                  </a:lnTo>
                  <a:lnTo>
                    <a:pt x="1533" y="1993"/>
                  </a:lnTo>
                  <a:lnTo>
                    <a:pt x="1623" y="1924"/>
                  </a:lnTo>
                  <a:lnTo>
                    <a:pt x="1713" y="1856"/>
                  </a:lnTo>
                  <a:lnTo>
                    <a:pt x="1803" y="1788"/>
                  </a:lnTo>
                  <a:lnTo>
                    <a:pt x="1893" y="1719"/>
                  </a:lnTo>
                  <a:lnTo>
                    <a:pt x="1983" y="1651"/>
                  </a:lnTo>
                  <a:lnTo>
                    <a:pt x="2073" y="1583"/>
                  </a:lnTo>
                  <a:lnTo>
                    <a:pt x="2163" y="1514"/>
                  </a:lnTo>
                  <a:lnTo>
                    <a:pt x="2252" y="1446"/>
                  </a:lnTo>
                  <a:lnTo>
                    <a:pt x="2342" y="1378"/>
                  </a:lnTo>
                  <a:lnTo>
                    <a:pt x="2312" y="1338"/>
                  </a:lnTo>
                  <a:lnTo>
                    <a:pt x="2282" y="1300"/>
                  </a:lnTo>
                  <a:lnTo>
                    <a:pt x="2250" y="1261"/>
                  </a:lnTo>
                  <a:lnTo>
                    <a:pt x="2219" y="1223"/>
                  </a:lnTo>
                  <a:lnTo>
                    <a:pt x="2187" y="1185"/>
                  </a:lnTo>
                  <a:lnTo>
                    <a:pt x="2154" y="1148"/>
                  </a:lnTo>
                  <a:lnTo>
                    <a:pt x="2121" y="1111"/>
                  </a:lnTo>
                  <a:lnTo>
                    <a:pt x="2088" y="1075"/>
                  </a:lnTo>
                  <a:lnTo>
                    <a:pt x="2054" y="1038"/>
                  </a:lnTo>
                  <a:lnTo>
                    <a:pt x="2019" y="1003"/>
                  </a:lnTo>
                  <a:lnTo>
                    <a:pt x="1985" y="967"/>
                  </a:lnTo>
                  <a:lnTo>
                    <a:pt x="1949" y="933"/>
                  </a:lnTo>
                  <a:lnTo>
                    <a:pt x="1914" y="898"/>
                  </a:lnTo>
                  <a:lnTo>
                    <a:pt x="1878" y="864"/>
                  </a:lnTo>
                  <a:lnTo>
                    <a:pt x="1841" y="831"/>
                  </a:lnTo>
                  <a:lnTo>
                    <a:pt x="1805" y="797"/>
                  </a:lnTo>
                  <a:lnTo>
                    <a:pt x="1767" y="765"/>
                  </a:lnTo>
                  <a:lnTo>
                    <a:pt x="1730" y="733"/>
                  </a:lnTo>
                  <a:lnTo>
                    <a:pt x="1692" y="701"/>
                  </a:lnTo>
                  <a:lnTo>
                    <a:pt x="1653" y="670"/>
                  </a:lnTo>
                  <a:lnTo>
                    <a:pt x="1614" y="639"/>
                  </a:lnTo>
                  <a:lnTo>
                    <a:pt x="1575" y="609"/>
                  </a:lnTo>
                  <a:lnTo>
                    <a:pt x="1536" y="579"/>
                  </a:lnTo>
                  <a:lnTo>
                    <a:pt x="1496" y="549"/>
                  </a:lnTo>
                  <a:lnTo>
                    <a:pt x="1456" y="521"/>
                  </a:lnTo>
                  <a:lnTo>
                    <a:pt x="1415" y="492"/>
                  </a:lnTo>
                  <a:lnTo>
                    <a:pt x="1374" y="464"/>
                  </a:lnTo>
                  <a:lnTo>
                    <a:pt x="1333" y="437"/>
                  </a:lnTo>
                  <a:lnTo>
                    <a:pt x="1291" y="410"/>
                  </a:lnTo>
                  <a:lnTo>
                    <a:pt x="1249" y="384"/>
                  </a:lnTo>
                  <a:lnTo>
                    <a:pt x="1207" y="358"/>
                  </a:lnTo>
                  <a:lnTo>
                    <a:pt x="1165" y="333"/>
                  </a:lnTo>
                  <a:lnTo>
                    <a:pt x="1122" y="308"/>
                  </a:lnTo>
                  <a:lnTo>
                    <a:pt x="1079" y="283"/>
                  </a:lnTo>
                  <a:lnTo>
                    <a:pt x="1035" y="260"/>
                  </a:lnTo>
                  <a:lnTo>
                    <a:pt x="991" y="236"/>
                  </a:lnTo>
                  <a:lnTo>
                    <a:pt x="947" y="214"/>
                  </a:lnTo>
                  <a:lnTo>
                    <a:pt x="903" y="192"/>
                  </a:lnTo>
                  <a:lnTo>
                    <a:pt x="858" y="170"/>
                  </a:lnTo>
                  <a:lnTo>
                    <a:pt x="813" y="149"/>
                  </a:lnTo>
                  <a:lnTo>
                    <a:pt x="768" y="128"/>
                  </a:lnTo>
                  <a:lnTo>
                    <a:pt x="723" y="108"/>
                  </a:lnTo>
                  <a:lnTo>
                    <a:pt x="678" y="89"/>
                  </a:lnTo>
                  <a:lnTo>
                    <a:pt x="632" y="70"/>
                  </a:lnTo>
                  <a:lnTo>
                    <a:pt x="586" y="52"/>
                  </a:lnTo>
                  <a:lnTo>
                    <a:pt x="540" y="34"/>
                  </a:lnTo>
                  <a:lnTo>
                    <a:pt x="493" y="17"/>
                  </a:lnTo>
                  <a:lnTo>
                    <a:pt x="447" y="0"/>
                  </a:lnTo>
                  <a:lnTo>
                    <a:pt x="409" y="107"/>
                  </a:lnTo>
                  <a:lnTo>
                    <a:pt x="372" y="213"/>
                  </a:lnTo>
                  <a:lnTo>
                    <a:pt x="335" y="320"/>
                  </a:lnTo>
                  <a:lnTo>
                    <a:pt x="298" y="427"/>
                  </a:lnTo>
                  <a:lnTo>
                    <a:pt x="260" y="533"/>
                  </a:lnTo>
                  <a:lnTo>
                    <a:pt x="223" y="640"/>
                  </a:lnTo>
                  <a:lnTo>
                    <a:pt x="186" y="747"/>
                  </a:lnTo>
                  <a:lnTo>
                    <a:pt x="149" y="853"/>
                  </a:lnTo>
                  <a:lnTo>
                    <a:pt x="111" y="960"/>
                  </a:lnTo>
                  <a:lnTo>
                    <a:pt x="74" y="1066"/>
                  </a:lnTo>
                  <a:lnTo>
                    <a:pt x="37" y="1173"/>
                  </a:lnTo>
                  <a:lnTo>
                    <a:pt x="0" y="1280"/>
                  </a:lnTo>
                  <a:lnTo>
                    <a:pt x="31" y="1291"/>
                  </a:lnTo>
                  <a:lnTo>
                    <a:pt x="62" y="1302"/>
                  </a:lnTo>
                  <a:lnTo>
                    <a:pt x="93" y="1314"/>
                  </a:lnTo>
                  <a:lnTo>
                    <a:pt x="123" y="1326"/>
                  </a:lnTo>
                  <a:lnTo>
                    <a:pt x="154" y="1339"/>
                  </a:lnTo>
                  <a:lnTo>
                    <a:pt x="184" y="1352"/>
                  </a:lnTo>
                  <a:lnTo>
                    <a:pt x="214" y="1365"/>
                  </a:lnTo>
                  <a:lnTo>
                    <a:pt x="244" y="1379"/>
                  </a:lnTo>
                  <a:lnTo>
                    <a:pt x="274" y="1393"/>
                  </a:lnTo>
                  <a:lnTo>
                    <a:pt x="304" y="1407"/>
                  </a:lnTo>
                  <a:lnTo>
                    <a:pt x="334" y="1422"/>
                  </a:lnTo>
                  <a:lnTo>
                    <a:pt x="363" y="1437"/>
                  </a:lnTo>
                  <a:lnTo>
                    <a:pt x="392" y="1453"/>
                  </a:lnTo>
                  <a:lnTo>
                    <a:pt x="421" y="1468"/>
                  </a:lnTo>
                  <a:lnTo>
                    <a:pt x="450" y="1485"/>
                  </a:lnTo>
                  <a:lnTo>
                    <a:pt x="478" y="1501"/>
                  </a:lnTo>
                  <a:lnTo>
                    <a:pt x="507" y="1518"/>
                  </a:lnTo>
                  <a:lnTo>
                    <a:pt x="535" y="1535"/>
                  </a:lnTo>
                  <a:lnTo>
                    <a:pt x="563" y="1553"/>
                  </a:lnTo>
                  <a:lnTo>
                    <a:pt x="591" y="1571"/>
                  </a:lnTo>
                  <a:lnTo>
                    <a:pt x="618" y="1589"/>
                  </a:lnTo>
                  <a:lnTo>
                    <a:pt x="645" y="1608"/>
                  </a:lnTo>
                  <a:lnTo>
                    <a:pt x="672" y="1626"/>
                  </a:lnTo>
                  <a:lnTo>
                    <a:pt x="699" y="1646"/>
                  </a:lnTo>
                  <a:lnTo>
                    <a:pt x="726" y="1665"/>
                  </a:lnTo>
                  <a:lnTo>
                    <a:pt x="752" y="1685"/>
                  </a:lnTo>
                  <a:lnTo>
                    <a:pt x="778" y="1705"/>
                  </a:lnTo>
                  <a:lnTo>
                    <a:pt x="804" y="1726"/>
                  </a:lnTo>
                  <a:lnTo>
                    <a:pt x="830" y="1747"/>
                  </a:lnTo>
                  <a:lnTo>
                    <a:pt x="855" y="1768"/>
                  </a:lnTo>
                  <a:lnTo>
                    <a:pt x="880" y="1789"/>
                  </a:lnTo>
                  <a:lnTo>
                    <a:pt x="905" y="1811"/>
                  </a:lnTo>
                  <a:lnTo>
                    <a:pt x="930" y="1833"/>
                  </a:lnTo>
                  <a:lnTo>
                    <a:pt x="954" y="1856"/>
                  </a:lnTo>
                  <a:lnTo>
                    <a:pt x="978" y="1878"/>
                  </a:lnTo>
                  <a:lnTo>
                    <a:pt x="1002" y="1901"/>
                  </a:lnTo>
                  <a:lnTo>
                    <a:pt x="1025" y="1924"/>
                  </a:lnTo>
                  <a:lnTo>
                    <a:pt x="1048" y="1948"/>
                  </a:lnTo>
                  <a:lnTo>
                    <a:pt x="1071" y="1972"/>
                  </a:lnTo>
                  <a:lnTo>
                    <a:pt x="1094" y="1996"/>
                  </a:lnTo>
                  <a:lnTo>
                    <a:pt x="1116" y="2020"/>
                  </a:lnTo>
                  <a:lnTo>
                    <a:pt x="1138" y="2045"/>
                  </a:lnTo>
                  <a:lnTo>
                    <a:pt x="1160" y="2070"/>
                  </a:lnTo>
                  <a:lnTo>
                    <a:pt x="1181" y="2095"/>
                  </a:lnTo>
                  <a:lnTo>
                    <a:pt x="1202" y="2120"/>
                  </a:lnTo>
                  <a:lnTo>
                    <a:pt x="1223" y="2146"/>
                  </a:lnTo>
                  <a:lnTo>
                    <a:pt x="1244" y="2172"/>
                  </a:lnTo>
                  <a:lnTo>
                    <a:pt x="1264" y="2198"/>
                  </a:lnTo>
                </a:path>
              </a:pathLst>
            </a:custGeom>
            <a:solidFill>
              <a:srgbClr val="FFFF57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63" name="Freeform 372"/>
            <xdr:cNvSpPr>
              <a:spLocks/>
            </xdr:cNvSpPr>
          </xdr:nvSpPr>
          <xdr:spPr bwMode="auto">
            <a:xfrm>
              <a:off x="3024822" y="1944261"/>
              <a:ext cx="827134" cy="1018705"/>
            </a:xfrm>
            <a:custGeom>
              <a:avLst/>
              <a:gdLst>
                <a:gd name="T0" fmla="*/ 2147483647 w 1838"/>
                <a:gd name="T1" fmla="*/ 2147483647 h 2258"/>
                <a:gd name="T2" fmla="*/ 2147483647 w 1838"/>
                <a:gd name="T3" fmla="*/ 2147483647 h 2258"/>
                <a:gd name="T4" fmla="*/ 2147483647 w 1838"/>
                <a:gd name="T5" fmla="*/ 2147483647 h 2258"/>
                <a:gd name="T6" fmla="*/ 2147483647 w 1838"/>
                <a:gd name="T7" fmla="*/ 2147483647 h 2258"/>
                <a:gd name="T8" fmla="*/ 2147483647 w 1838"/>
                <a:gd name="T9" fmla="*/ 2147483647 h 2258"/>
                <a:gd name="T10" fmla="*/ 2147483647 w 1838"/>
                <a:gd name="T11" fmla="*/ 2147483647 h 2258"/>
                <a:gd name="T12" fmla="*/ 2147483647 w 1838"/>
                <a:gd name="T13" fmla="*/ 2147483647 h 2258"/>
                <a:gd name="T14" fmla="*/ 2147483647 w 1838"/>
                <a:gd name="T15" fmla="*/ 2147483647 h 2258"/>
                <a:gd name="T16" fmla="*/ 2147483647 w 1838"/>
                <a:gd name="T17" fmla="*/ 2147483647 h 2258"/>
                <a:gd name="T18" fmla="*/ 2147483647 w 1838"/>
                <a:gd name="T19" fmla="*/ 2147483647 h 2258"/>
                <a:gd name="T20" fmla="*/ 2147483647 w 1838"/>
                <a:gd name="T21" fmla="*/ 2147483647 h 2258"/>
                <a:gd name="T22" fmla="*/ 2147483647 w 1838"/>
                <a:gd name="T23" fmla="*/ 2147483647 h 2258"/>
                <a:gd name="T24" fmla="*/ 2147483647 w 1838"/>
                <a:gd name="T25" fmla="*/ 2147483647 h 2258"/>
                <a:gd name="T26" fmla="*/ 2147483647 w 1838"/>
                <a:gd name="T27" fmla="*/ 2147483647 h 2258"/>
                <a:gd name="T28" fmla="*/ 2147483647 w 1838"/>
                <a:gd name="T29" fmla="*/ 2147483647 h 2258"/>
                <a:gd name="T30" fmla="*/ 2147483647 w 1838"/>
                <a:gd name="T31" fmla="*/ 2147483647 h 2258"/>
                <a:gd name="T32" fmla="*/ 2147483647 w 1838"/>
                <a:gd name="T33" fmla="*/ 2147483647 h 2258"/>
                <a:gd name="T34" fmla="*/ 2147483647 w 1838"/>
                <a:gd name="T35" fmla="*/ 2147483647 h 2258"/>
                <a:gd name="T36" fmla="*/ 2147483647 w 1838"/>
                <a:gd name="T37" fmla="*/ 2147483647 h 2258"/>
                <a:gd name="T38" fmla="*/ 2147483647 w 1838"/>
                <a:gd name="T39" fmla="*/ 2147483647 h 2258"/>
                <a:gd name="T40" fmla="*/ 2147483647 w 1838"/>
                <a:gd name="T41" fmla="*/ 2147483647 h 2258"/>
                <a:gd name="T42" fmla="*/ 2147483647 w 1838"/>
                <a:gd name="T43" fmla="*/ 2147483647 h 2258"/>
                <a:gd name="T44" fmla="*/ 2147483647 w 1838"/>
                <a:gd name="T45" fmla="*/ 2147483647 h 2258"/>
                <a:gd name="T46" fmla="*/ 2147483647 w 1838"/>
                <a:gd name="T47" fmla="*/ 2147483647 h 2258"/>
                <a:gd name="T48" fmla="*/ 2147483647 w 1838"/>
                <a:gd name="T49" fmla="*/ 2147483647 h 2258"/>
                <a:gd name="T50" fmla="*/ 2147483647 w 1838"/>
                <a:gd name="T51" fmla="*/ 2147483647 h 2258"/>
                <a:gd name="T52" fmla="*/ 2147483647 w 1838"/>
                <a:gd name="T53" fmla="*/ 2147483647 h 2258"/>
                <a:gd name="T54" fmla="*/ 2147483647 w 1838"/>
                <a:gd name="T55" fmla="*/ 2147483647 h 2258"/>
                <a:gd name="T56" fmla="*/ 2147483647 w 1838"/>
                <a:gd name="T57" fmla="*/ 2147483647 h 2258"/>
                <a:gd name="T58" fmla="*/ 2147483647 w 1838"/>
                <a:gd name="T59" fmla="*/ 2147483647 h 2258"/>
                <a:gd name="T60" fmla="*/ 2147483647 w 1838"/>
                <a:gd name="T61" fmla="*/ 2147483647 h 2258"/>
                <a:gd name="T62" fmla="*/ 2147483647 w 1838"/>
                <a:gd name="T63" fmla="*/ 2147483647 h 2258"/>
                <a:gd name="T64" fmla="*/ 2147483647 w 1838"/>
                <a:gd name="T65" fmla="*/ 2147483647 h 2258"/>
                <a:gd name="T66" fmla="*/ 2147483647 w 1838"/>
                <a:gd name="T67" fmla="*/ 2147483647 h 2258"/>
                <a:gd name="T68" fmla="*/ 2147483647 w 1838"/>
                <a:gd name="T69" fmla="*/ 2147483647 h 2258"/>
                <a:gd name="T70" fmla="*/ 2147483647 w 1838"/>
                <a:gd name="T71" fmla="*/ 2147483647 h 2258"/>
                <a:gd name="T72" fmla="*/ 2147483647 w 1838"/>
                <a:gd name="T73" fmla="*/ 2147483647 h 2258"/>
                <a:gd name="T74" fmla="*/ 2147483647 w 1838"/>
                <a:gd name="T75" fmla="*/ 2147483647 h 2258"/>
                <a:gd name="T76" fmla="*/ 2147483647 w 1838"/>
                <a:gd name="T77" fmla="*/ 2147483647 h 2258"/>
                <a:gd name="T78" fmla="*/ 2147483647 w 1838"/>
                <a:gd name="T79" fmla="*/ 2147483647 h 2258"/>
                <a:gd name="T80" fmla="*/ 2147483647 w 1838"/>
                <a:gd name="T81" fmla="*/ 2147483647 h 2258"/>
                <a:gd name="T82" fmla="*/ 2147483647 w 1838"/>
                <a:gd name="T83" fmla="*/ 2147483647 h 2258"/>
                <a:gd name="T84" fmla="*/ 2147483647 w 1838"/>
                <a:gd name="T85" fmla="*/ 2147483647 h 2258"/>
                <a:gd name="T86" fmla="*/ 2147483647 w 1838"/>
                <a:gd name="T87" fmla="*/ 2147483647 h 2258"/>
                <a:gd name="T88" fmla="*/ 2147483647 w 1838"/>
                <a:gd name="T89" fmla="*/ 2147483647 h 2258"/>
                <a:gd name="T90" fmla="*/ 2147483647 w 1838"/>
                <a:gd name="T91" fmla="*/ 2147483647 h 2258"/>
                <a:gd name="T92" fmla="*/ 2147483647 w 1838"/>
                <a:gd name="T93" fmla="*/ 2147483647 h 2258"/>
                <a:gd name="T94" fmla="*/ 2147483647 w 1838"/>
                <a:gd name="T95" fmla="*/ 2147483647 h 2258"/>
                <a:gd name="T96" fmla="*/ 2147483647 w 1838"/>
                <a:gd name="T97" fmla="*/ 2147483647 h 2258"/>
                <a:gd name="T98" fmla="*/ 2147483647 w 1838"/>
                <a:gd name="T99" fmla="*/ 2147483647 h 2258"/>
                <a:gd name="T100" fmla="*/ 2147483647 w 1838"/>
                <a:gd name="T101" fmla="*/ 2147483647 h 2258"/>
                <a:gd name="T102" fmla="*/ 2147483647 w 1838"/>
                <a:gd name="T103" fmla="*/ 2147483647 h 2258"/>
                <a:gd name="T104" fmla="*/ 2147483647 w 1838"/>
                <a:gd name="T105" fmla="*/ 2147483647 h 2258"/>
                <a:gd name="T106" fmla="*/ 2147483647 w 1838"/>
                <a:gd name="T107" fmla="*/ 2147483647 h 2258"/>
                <a:gd name="T108" fmla="*/ 2147483647 w 1838"/>
                <a:gd name="T109" fmla="*/ 2147483647 h 2258"/>
                <a:gd name="T110" fmla="*/ 2147483647 w 1838"/>
                <a:gd name="T111" fmla="*/ 2147483647 h 2258"/>
                <a:gd name="T112" fmla="*/ 2147483647 w 1838"/>
                <a:gd name="T113" fmla="*/ 2147483647 h 2258"/>
                <a:gd name="T114" fmla="*/ 2147483647 w 1838"/>
                <a:gd name="T115" fmla="*/ 2147483647 h 2258"/>
                <a:gd name="T116" fmla="*/ 2147483647 w 1838"/>
                <a:gd name="T117" fmla="*/ 2147483647 h 2258"/>
                <a:gd name="T118" fmla="*/ 2147483647 w 1838"/>
                <a:gd name="T119" fmla="*/ 2147483647 h 225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1838"/>
                <a:gd name="T181" fmla="*/ 0 h 2258"/>
                <a:gd name="T182" fmla="*/ 1838 w 1838"/>
                <a:gd name="T183" fmla="*/ 2258 h 225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1838" h="2258">
                  <a:moveTo>
                    <a:pt x="483" y="2258"/>
                  </a:moveTo>
                  <a:lnTo>
                    <a:pt x="596" y="2256"/>
                  </a:lnTo>
                  <a:lnTo>
                    <a:pt x="709" y="2253"/>
                  </a:lnTo>
                  <a:lnTo>
                    <a:pt x="822" y="2251"/>
                  </a:lnTo>
                  <a:lnTo>
                    <a:pt x="935" y="2248"/>
                  </a:lnTo>
                  <a:lnTo>
                    <a:pt x="1047" y="2246"/>
                  </a:lnTo>
                  <a:lnTo>
                    <a:pt x="1160" y="2243"/>
                  </a:lnTo>
                  <a:lnTo>
                    <a:pt x="1273" y="2241"/>
                  </a:lnTo>
                  <a:lnTo>
                    <a:pt x="1386" y="2239"/>
                  </a:lnTo>
                  <a:lnTo>
                    <a:pt x="1499" y="2236"/>
                  </a:lnTo>
                  <a:lnTo>
                    <a:pt x="1612" y="2234"/>
                  </a:lnTo>
                  <a:lnTo>
                    <a:pt x="1725" y="2231"/>
                  </a:lnTo>
                  <a:lnTo>
                    <a:pt x="1838" y="2229"/>
                  </a:lnTo>
                  <a:lnTo>
                    <a:pt x="1836" y="2179"/>
                  </a:lnTo>
                  <a:lnTo>
                    <a:pt x="1834" y="2130"/>
                  </a:lnTo>
                  <a:lnTo>
                    <a:pt x="1832" y="2080"/>
                  </a:lnTo>
                  <a:lnTo>
                    <a:pt x="1829" y="2031"/>
                  </a:lnTo>
                  <a:lnTo>
                    <a:pt x="1825" y="1982"/>
                  </a:lnTo>
                  <a:lnTo>
                    <a:pt x="1820" y="1932"/>
                  </a:lnTo>
                  <a:lnTo>
                    <a:pt x="1815" y="1883"/>
                  </a:lnTo>
                  <a:lnTo>
                    <a:pt x="1810" y="1834"/>
                  </a:lnTo>
                  <a:lnTo>
                    <a:pt x="1804" y="1785"/>
                  </a:lnTo>
                  <a:lnTo>
                    <a:pt x="1797" y="1736"/>
                  </a:lnTo>
                  <a:lnTo>
                    <a:pt x="1789" y="1687"/>
                  </a:lnTo>
                  <a:lnTo>
                    <a:pt x="1782" y="1638"/>
                  </a:lnTo>
                  <a:lnTo>
                    <a:pt x="1773" y="1589"/>
                  </a:lnTo>
                  <a:lnTo>
                    <a:pt x="1764" y="1540"/>
                  </a:lnTo>
                  <a:lnTo>
                    <a:pt x="1754" y="1492"/>
                  </a:lnTo>
                  <a:lnTo>
                    <a:pt x="1744" y="1443"/>
                  </a:lnTo>
                  <a:lnTo>
                    <a:pt x="1733" y="1395"/>
                  </a:lnTo>
                  <a:lnTo>
                    <a:pt x="1721" y="1347"/>
                  </a:lnTo>
                  <a:lnTo>
                    <a:pt x="1709" y="1299"/>
                  </a:lnTo>
                  <a:lnTo>
                    <a:pt x="1696" y="1251"/>
                  </a:lnTo>
                  <a:lnTo>
                    <a:pt x="1683" y="1203"/>
                  </a:lnTo>
                  <a:lnTo>
                    <a:pt x="1669" y="1156"/>
                  </a:lnTo>
                  <a:lnTo>
                    <a:pt x="1655" y="1108"/>
                  </a:lnTo>
                  <a:lnTo>
                    <a:pt x="1640" y="1061"/>
                  </a:lnTo>
                  <a:lnTo>
                    <a:pt x="1624" y="1014"/>
                  </a:lnTo>
                  <a:lnTo>
                    <a:pt x="1608" y="967"/>
                  </a:lnTo>
                  <a:lnTo>
                    <a:pt x="1591" y="921"/>
                  </a:lnTo>
                  <a:lnTo>
                    <a:pt x="1574" y="874"/>
                  </a:lnTo>
                  <a:lnTo>
                    <a:pt x="1556" y="828"/>
                  </a:lnTo>
                  <a:lnTo>
                    <a:pt x="1538" y="782"/>
                  </a:lnTo>
                  <a:lnTo>
                    <a:pt x="1519" y="736"/>
                  </a:lnTo>
                  <a:lnTo>
                    <a:pt x="1499" y="691"/>
                  </a:lnTo>
                  <a:lnTo>
                    <a:pt x="1479" y="646"/>
                  </a:lnTo>
                  <a:lnTo>
                    <a:pt x="1458" y="601"/>
                  </a:lnTo>
                  <a:lnTo>
                    <a:pt x="1437" y="556"/>
                  </a:lnTo>
                  <a:lnTo>
                    <a:pt x="1416" y="511"/>
                  </a:lnTo>
                  <a:lnTo>
                    <a:pt x="1393" y="467"/>
                  </a:lnTo>
                  <a:lnTo>
                    <a:pt x="1370" y="423"/>
                  </a:lnTo>
                  <a:lnTo>
                    <a:pt x="1347" y="379"/>
                  </a:lnTo>
                  <a:lnTo>
                    <a:pt x="1323" y="336"/>
                  </a:lnTo>
                  <a:lnTo>
                    <a:pt x="1299" y="293"/>
                  </a:lnTo>
                  <a:lnTo>
                    <a:pt x="1274" y="250"/>
                  </a:lnTo>
                  <a:lnTo>
                    <a:pt x="1248" y="208"/>
                  </a:lnTo>
                  <a:lnTo>
                    <a:pt x="1222" y="165"/>
                  </a:lnTo>
                  <a:lnTo>
                    <a:pt x="1196" y="124"/>
                  </a:lnTo>
                  <a:lnTo>
                    <a:pt x="1169" y="82"/>
                  </a:lnTo>
                  <a:lnTo>
                    <a:pt x="1142" y="41"/>
                  </a:lnTo>
                  <a:lnTo>
                    <a:pt x="1114" y="0"/>
                  </a:lnTo>
                  <a:lnTo>
                    <a:pt x="1021" y="64"/>
                  </a:lnTo>
                  <a:lnTo>
                    <a:pt x="928" y="129"/>
                  </a:lnTo>
                  <a:lnTo>
                    <a:pt x="835" y="193"/>
                  </a:lnTo>
                  <a:lnTo>
                    <a:pt x="742" y="258"/>
                  </a:lnTo>
                  <a:lnTo>
                    <a:pt x="650" y="322"/>
                  </a:lnTo>
                  <a:lnTo>
                    <a:pt x="557" y="386"/>
                  </a:lnTo>
                  <a:lnTo>
                    <a:pt x="464" y="451"/>
                  </a:lnTo>
                  <a:lnTo>
                    <a:pt x="371" y="515"/>
                  </a:lnTo>
                  <a:lnTo>
                    <a:pt x="279" y="579"/>
                  </a:lnTo>
                  <a:lnTo>
                    <a:pt x="186" y="644"/>
                  </a:lnTo>
                  <a:lnTo>
                    <a:pt x="93" y="708"/>
                  </a:lnTo>
                  <a:lnTo>
                    <a:pt x="0" y="773"/>
                  </a:lnTo>
                  <a:lnTo>
                    <a:pt x="19" y="800"/>
                  </a:lnTo>
                  <a:lnTo>
                    <a:pt x="37" y="827"/>
                  </a:lnTo>
                  <a:lnTo>
                    <a:pt x="55" y="855"/>
                  </a:lnTo>
                  <a:lnTo>
                    <a:pt x="73" y="883"/>
                  </a:lnTo>
                  <a:lnTo>
                    <a:pt x="90" y="911"/>
                  </a:lnTo>
                  <a:lnTo>
                    <a:pt x="107" y="939"/>
                  </a:lnTo>
                  <a:lnTo>
                    <a:pt x="124" y="968"/>
                  </a:lnTo>
                  <a:lnTo>
                    <a:pt x="140" y="996"/>
                  </a:lnTo>
                  <a:lnTo>
                    <a:pt x="156" y="1025"/>
                  </a:lnTo>
                  <a:lnTo>
                    <a:pt x="171" y="1055"/>
                  </a:lnTo>
                  <a:lnTo>
                    <a:pt x="187" y="1084"/>
                  </a:lnTo>
                  <a:lnTo>
                    <a:pt x="201" y="1113"/>
                  </a:lnTo>
                  <a:lnTo>
                    <a:pt x="216" y="1143"/>
                  </a:lnTo>
                  <a:lnTo>
                    <a:pt x="230" y="1173"/>
                  </a:lnTo>
                  <a:lnTo>
                    <a:pt x="244" y="1203"/>
                  </a:lnTo>
                  <a:lnTo>
                    <a:pt x="257" y="1233"/>
                  </a:lnTo>
                  <a:lnTo>
                    <a:pt x="270" y="1263"/>
                  </a:lnTo>
                  <a:lnTo>
                    <a:pt x="283" y="1294"/>
                  </a:lnTo>
                  <a:lnTo>
                    <a:pt x="295" y="1325"/>
                  </a:lnTo>
                  <a:lnTo>
                    <a:pt x="307" y="1355"/>
                  </a:lnTo>
                  <a:lnTo>
                    <a:pt x="319" y="1386"/>
                  </a:lnTo>
                  <a:lnTo>
                    <a:pt x="330" y="1417"/>
                  </a:lnTo>
                  <a:lnTo>
                    <a:pt x="341" y="1449"/>
                  </a:lnTo>
                  <a:lnTo>
                    <a:pt x="351" y="1480"/>
                  </a:lnTo>
                  <a:lnTo>
                    <a:pt x="361" y="1511"/>
                  </a:lnTo>
                  <a:lnTo>
                    <a:pt x="371" y="1543"/>
                  </a:lnTo>
                  <a:lnTo>
                    <a:pt x="380" y="1575"/>
                  </a:lnTo>
                  <a:lnTo>
                    <a:pt x="389" y="1606"/>
                  </a:lnTo>
                  <a:lnTo>
                    <a:pt x="397" y="1638"/>
                  </a:lnTo>
                  <a:lnTo>
                    <a:pt x="405" y="1670"/>
                  </a:lnTo>
                  <a:lnTo>
                    <a:pt x="413" y="1702"/>
                  </a:lnTo>
                  <a:lnTo>
                    <a:pt x="420" y="1735"/>
                  </a:lnTo>
                  <a:lnTo>
                    <a:pt x="427" y="1767"/>
                  </a:lnTo>
                  <a:lnTo>
                    <a:pt x="434" y="1799"/>
                  </a:lnTo>
                  <a:lnTo>
                    <a:pt x="440" y="1832"/>
                  </a:lnTo>
                  <a:lnTo>
                    <a:pt x="445" y="1864"/>
                  </a:lnTo>
                  <a:lnTo>
                    <a:pt x="451" y="1897"/>
                  </a:lnTo>
                  <a:lnTo>
                    <a:pt x="456" y="1930"/>
                  </a:lnTo>
                  <a:lnTo>
                    <a:pt x="460" y="1962"/>
                  </a:lnTo>
                  <a:lnTo>
                    <a:pt x="464" y="1995"/>
                  </a:lnTo>
                  <a:lnTo>
                    <a:pt x="468" y="2028"/>
                  </a:lnTo>
                  <a:lnTo>
                    <a:pt x="471" y="2061"/>
                  </a:lnTo>
                  <a:lnTo>
                    <a:pt x="474" y="2094"/>
                  </a:lnTo>
                  <a:lnTo>
                    <a:pt x="477" y="2126"/>
                  </a:lnTo>
                  <a:lnTo>
                    <a:pt x="479" y="2159"/>
                  </a:lnTo>
                  <a:lnTo>
                    <a:pt x="481" y="2192"/>
                  </a:lnTo>
                  <a:lnTo>
                    <a:pt x="482" y="2225"/>
                  </a:lnTo>
                  <a:lnTo>
                    <a:pt x="483" y="2258"/>
                  </a:lnTo>
                </a:path>
              </a:pathLst>
            </a:custGeom>
            <a:solidFill>
              <a:srgbClr val="54E349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64" name="Freeform 377"/>
            <xdr:cNvSpPr>
              <a:spLocks/>
            </xdr:cNvSpPr>
          </xdr:nvSpPr>
          <xdr:spPr bwMode="auto">
            <a:xfrm>
              <a:off x="193063" y="1944261"/>
              <a:ext cx="827134" cy="1018705"/>
            </a:xfrm>
            <a:custGeom>
              <a:avLst/>
              <a:gdLst>
                <a:gd name="T0" fmla="*/ 2147483647 w 1838"/>
                <a:gd name="T1" fmla="*/ 2147483647 h 2258"/>
                <a:gd name="T2" fmla="*/ 2147483647 w 1838"/>
                <a:gd name="T3" fmla="*/ 2147483647 h 2258"/>
                <a:gd name="T4" fmla="*/ 2147483647 w 1838"/>
                <a:gd name="T5" fmla="*/ 2147483647 h 2258"/>
                <a:gd name="T6" fmla="*/ 2147483647 w 1838"/>
                <a:gd name="T7" fmla="*/ 2147483647 h 2258"/>
                <a:gd name="T8" fmla="*/ 2147483647 w 1838"/>
                <a:gd name="T9" fmla="*/ 2147483647 h 2258"/>
                <a:gd name="T10" fmla="*/ 2147483647 w 1838"/>
                <a:gd name="T11" fmla="*/ 2147483647 h 2258"/>
                <a:gd name="T12" fmla="*/ 2147483647 w 1838"/>
                <a:gd name="T13" fmla="*/ 2147483647 h 2258"/>
                <a:gd name="T14" fmla="*/ 2147483647 w 1838"/>
                <a:gd name="T15" fmla="*/ 2147483647 h 2258"/>
                <a:gd name="T16" fmla="*/ 2147483647 w 1838"/>
                <a:gd name="T17" fmla="*/ 2147483647 h 2258"/>
                <a:gd name="T18" fmla="*/ 2147483647 w 1838"/>
                <a:gd name="T19" fmla="*/ 2147483647 h 2258"/>
                <a:gd name="T20" fmla="*/ 2147483647 w 1838"/>
                <a:gd name="T21" fmla="*/ 2147483647 h 2258"/>
                <a:gd name="T22" fmla="*/ 2147483647 w 1838"/>
                <a:gd name="T23" fmla="*/ 2147483647 h 2258"/>
                <a:gd name="T24" fmla="*/ 2147483647 w 1838"/>
                <a:gd name="T25" fmla="*/ 2147483647 h 2258"/>
                <a:gd name="T26" fmla="*/ 2147483647 w 1838"/>
                <a:gd name="T27" fmla="*/ 2147483647 h 2258"/>
                <a:gd name="T28" fmla="*/ 2147483647 w 1838"/>
                <a:gd name="T29" fmla="*/ 2147483647 h 2258"/>
                <a:gd name="T30" fmla="*/ 2147483647 w 1838"/>
                <a:gd name="T31" fmla="*/ 2147483647 h 2258"/>
                <a:gd name="T32" fmla="*/ 2147483647 w 1838"/>
                <a:gd name="T33" fmla="*/ 2147483647 h 2258"/>
                <a:gd name="T34" fmla="*/ 2147483647 w 1838"/>
                <a:gd name="T35" fmla="*/ 2147483647 h 2258"/>
                <a:gd name="T36" fmla="*/ 2147483647 w 1838"/>
                <a:gd name="T37" fmla="*/ 2147483647 h 2258"/>
                <a:gd name="T38" fmla="*/ 2147483647 w 1838"/>
                <a:gd name="T39" fmla="*/ 2147483647 h 2258"/>
                <a:gd name="T40" fmla="*/ 2147483647 w 1838"/>
                <a:gd name="T41" fmla="*/ 2147483647 h 2258"/>
                <a:gd name="T42" fmla="*/ 2147483647 w 1838"/>
                <a:gd name="T43" fmla="*/ 2147483647 h 2258"/>
                <a:gd name="T44" fmla="*/ 2147483647 w 1838"/>
                <a:gd name="T45" fmla="*/ 2147483647 h 2258"/>
                <a:gd name="T46" fmla="*/ 2147483647 w 1838"/>
                <a:gd name="T47" fmla="*/ 2147483647 h 2258"/>
                <a:gd name="T48" fmla="*/ 2147483647 w 1838"/>
                <a:gd name="T49" fmla="*/ 2147483647 h 2258"/>
                <a:gd name="T50" fmla="*/ 2147483647 w 1838"/>
                <a:gd name="T51" fmla="*/ 2147483647 h 2258"/>
                <a:gd name="T52" fmla="*/ 2147483647 w 1838"/>
                <a:gd name="T53" fmla="*/ 2147483647 h 2258"/>
                <a:gd name="T54" fmla="*/ 2147483647 w 1838"/>
                <a:gd name="T55" fmla="*/ 2147483647 h 2258"/>
                <a:gd name="T56" fmla="*/ 2147483647 w 1838"/>
                <a:gd name="T57" fmla="*/ 2147483647 h 2258"/>
                <a:gd name="T58" fmla="*/ 2147483647 w 1838"/>
                <a:gd name="T59" fmla="*/ 2147483647 h 2258"/>
                <a:gd name="T60" fmla="*/ 2147483647 w 1838"/>
                <a:gd name="T61" fmla="*/ 2147483647 h 2258"/>
                <a:gd name="T62" fmla="*/ 2147483647 w 1838"/>
                <a:gd name="T63" fmla="*/ 2147483647 h 2258"/>
                <a:gd name="T64" fmla="*/ 2147483647 w 1838"/>
                <a:gd name="T65" fmla="*/ 2147483647 h 2258"/>
                <a:gd name="T66" fmla="*/ 2147483647 w 1838"/>
                <a:gd name="T67" fmla="*/ 2147483647 h 2258"/>
                <a:gd name="T68" fmla="*/ 2147483647 w 1838"/>
                <a:gd name="T69" fmla="*/ 2147483647 h 2258"/>
                <a:gd name="T70" fmla="*/ 2147483647 w 1838"/>
                <a:gd name="T71" fmla="*/ 2147483647 h 2258"/>
                <a:gd name="T72" fmla="*/ 2147483647 w 1838"/>
                <a:gd name="T73" fmla="*/ 2147483647 h 2258"/>
                <a:gd name="T74" fmla="*/ 2147483647 w 1838"/>
                <a:gd name="T75" fmla="*/ 2147483647 h 2258"/>
                <a:gd name="T76" fmla="*/ 2147483647 w 1838"/>
                <a:gd name="T77" fmla="*/ 2147483647 h 2258"/>
                <a:gd name="T78" fmla="*/ 2147483647 w 1838"/>
                <a:gd name="T79" fmla="*/ 2147483647 h 2258"/>
                <a:gd name="T80" fmla="*/ 2147483647 w 1838"/>
                <a:gd name="T81" fmla="*/ 2147483647 h 2258"/>
                <a:gd name="T82" fmla="*/ 2147483647 w 1838"/>
                <a:gd name="T83" fmla="*/ 2147483647 h 2258"/>
                <a:gd name="T84" fmla="*/ 2147483647 w 1838"/>
                <a:gd name="T85" fmla="*/ 2147483647 h 2258"/>
                <a:gd name="T86" fmla="*/ 2147483647 w 1838"/>
                <a:gd name="T87" fmla="*/ 2147483647 h 2258"/>
                <a:gd name="T88" fmla="*/ 2147483647 w 1838"/>
                <a:gd name="T89" fmla="*/ 2147483647 h 2258"/>
                <a:gd name="T90" fmla="*/ 2147483647 w 1838"/>
                <a:gd name="T91" fmla="*/ 2147483647 h 2258"/>
                <a:gd name="T92" fmla="*/ 2147483647 w 1838"/>
                <a:gd name="T93" fmla="*/ 2147483647 h 2258"/>
                <a:gd name="T94" fmla="*/ 2147483647 w 1838"/>
                <a:gd name="T95" fmla="*/ 2147483647 h 2258"/>
                <a:gd name="T96" fmla="*/ 2147483647 w 1838"/>
                <a:gd name="T97" fmla="*/ 2147483647 h 2258"/>
                <a:gd name="T98" fmla="*/ 2147483647 w 1838"/>
                <a:gd name="T99" fmla="*/ 2147483647 h 2258"/>
                <a:gd name="T100" fmla="*/ 2147483647 w 1838"/>
                <a:gd name="T101" fmla="*/ 2147483647 h 2258"/>
                <a:gd name="T102" fmla="*/ 2147483647 w 1838"/>
                <a:gd name="T103" fmla="*/ 2147483647 h 2258"/>
                <a:gd name="T104" fmla="*/ 2147483647 w 1838"/>
                <a:gd name="T105" fmla="*/ 2147483647 h 2258"/>
                <a:gd name="T106" fmla="*/ 2147483647 w 1838"/>
                <a:gd name="T107" fmla="*/ 2147483647 h 2258"/>
                <a:gd name="T108" fmla="*/ 2147483647 w 1838"/>
                <a:gd name="T109" fmla="*/ 2147483647 h 2258"/>
                <a:gd name="T110" fmla="*/ 2147483647 w 1838"/>
                <a:gd name="T111" fmla="*/ 2147483647 h 2258"/>
                <a:gd name="T112" fmla="*/ 2147483647 w 1838"/>
                <a:gd name="T113" fmla="*/ 2147483647 h 2258"/>
                <a:gd name="T114" fmla="*/ 2147483647 w 1838"/>
                <a:gd name="T115" fmla="*/ 2147483647 h 2258"/>
                <a:gd name="T116" fmla="*/ 2147483647 w 1838"/>
                <a:gd name="T117" fmla="*/ 2147483647 h 2258"/>
                <a:gd name="T118" fmla="*/ 2147483647 w 1838"/>
                <a:gd name="T119" fmla="*/ 2147483647 h 225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1838"/>
                <a:gd name="T181" fmla="*/ 0 h 2258"/>
                <a:gd name="T182" fmla="*/ 1838 w 1838"/>
                <a:gd name="T183" fmla="*/ 2258 h 225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1838" h="2258">
                  <a:moveTo>
                    <a:pt x="1838" y="773"/>
                  </a:moveTo>
                  <a:lnTo>
                    <a:pt x="1745" y="708"/>
                  </a:lnTo>
                  <a:lnTo>
                    <a:pt x="1653" y="644"/>
                  </a:lnTo>
                  <a:lnTo>
                    <a:pt x="1560" y="579"/>
                  </a:lnTo>
                  <a:lnTo>
                    <a:pt x="1467" y="515"/>
                  </a:lnTo>
                  <a:lnTo>
                    <a:pt x="1374" y="451"/>
                  </a:lnTo>
                  <a:lnTo>
                    <a:pt x="1281" y="386"/>
                  </a:lnTo>
                  <a:lnTo>
                    <a:pt x="1189" y="322"/>
                  </a:lnTo>
                  <a:lnTo>
                    <a:pt x="1096" y="258"/>
                  </a:lnTo>
                  <a:lnTo>
                    <a:pt x="1003" y="193"/>
                  </a:lnTo>
                  <a:lnTo>
                    <a:pt x="910" y="129"/>
                  </a:lnTo>
                  <a:lnTo>
                    <a:pt x="817" y="64"/>
                  </a:lnTo>
                  <a:lnTo>
                    <a:pt x="725" y="0"/>
                  </a:lnTo>
                  <a:lnTo>
                    <a:pt x="697" y="41"/>
                  </a:lnTo>
                  <a:lnTo>
                    <a:pt x="669" y="82"/>
                  </a:lnTo>
                  <a:lnTo>
                    <a:pt x="642" y="124"/>
                  </a:lnTo>
                  <a:lnTo>
                    <a:pt x="616" y="165"/>
                  </a:lnTo>
                  <a:lnTo>
                    <a:pt x="590" y="208"/>
                  </a:lnTo>
                  <a:lnTo>
                    <a:pt x="564" y="250"/>
                  </a:lnTo>
                  <a:lnTo>
                    <a:pt x="540" y="293"/>
                  </a:lnTo>
                  <a:lnTo>
                    <a:pt x="515" y="336"/>
                  </a:lnTo>
                  <a:lnTo>
                    <a:pt x="491" y="379"/>
                  </a:lnTo>
                  <a:lnTo>
                    <a:pt x="468" y="423"/>
                  </a:lnTo>
                  <a:lnTo>
                    <a:pt x="445" y="467"/>
                  </a:lnTo>
                  <a:lnTo>
                    <a:pt x="423" y="511"/>
                  </a:lnTo>
                  <a:lnTo>
                    <a:pt x="401" y="556"/>
                  </a:lnTo>
                  <a:lnTo>
                    <a:pt x="380" y="601"/>
                  </a:lnTo>
                  <a:lnTo>
                    <a:pt x="359" y="646"/>
                  </a:lnTo>
                  <a:lnTo>
                    <a:pt x="339" y="691"/>
                  </a:lnTo>
                  <a:lnTo>
                    <a:pt x="320" y="736"/>
                  </a:lnTo>
                  <a:lnTo>
                    <a:pt x="301" y="782"/>
                  </a:lnTo>
                  <a:lnTo>
                    <a:pt x="282" y="828"/>
                  </a:lnTo>
                  <a:lnTo>
                    <a:pt x="264" y="874"/>
                  </a:lnTo>
                  <a:lnTo>
                    <a:pt x="247" y="921"/>
                  </a:lnTo>
                  <a:lnTo>
                    <a:pt x="230" y="967"/>
                  </a:lnTo>
                  <a:lnTo>
                    <a:pt x="214" y="1014"/>
                  </a:lnTo>
                  <a:lnTo>
                    <a:pt x="199" y="1061"/>
                  </a:lnTo>
                  <a:lnTo>
                    <a:pt x="183" y="1108"/>
                  </a:lnTo>
                  <a:lnTo>
                    <a:pt x="169" y="1156"/>
                  </a:lnTo>
                  <a:lnTo>
                    <a:pt x="155" y="1203"/>
                  </a:lnTo>
                  <a:lnTo>
                    <a:pt x="142" y="1251"/>
                  </a:lnTo>
                  <a:lnTo>
                    <a:pt x="129" y="1299"/>
                  </a:lnTo>
                  <a:lnTo>
                    <a:pt x="117" y="1347"/>
                  </a:lnTo>
                  <a:lnTo>
                    <a:pt x="106" y="1395"/>
                  </a:lnTo>
                  <a:lnTo>
                    <a:pt x="95" y="1443"/>
                  </a:lnTo>
                  <a:lnTo>
                    <a:pt x="84" y="1492"/>
                  </a:lnTo>
                  <a:lnTo>
                    <a:pt x="75" y="1540"/>
                  </a:lnTo>
                  <a:lnTo>
                    <a:pt x="65" y="1589"/>
                  </a:lnTo>
                  <a:lnTo>
                    <a:pt x="57" y="1638"/>
                  </a:lnTo>
                  <a:lnTo>
                    <a:pt x="49" y="1687"/>
                  </a:lnTo>
                  <a:lnTo>
                    <a:pt x="41" y="1736"/>
                  </a:lnTo>
                  <a:lnTo>
                    <a:pt x="35" y="1785"/>
                  </a:lnTo>
                  <a:lnTo>
                    <a:pt x="28" y="1834"/>
                  </a:lnTo>
                  <a:lnTo>
                    <a:pt x="23" y="1883"/>
                  </a:lnTo>
                  <a:lnTo>
                    <a:pt x="18" y="1932"/>
                  </a:lnTo>
                  <a:lnTo>
                    <a:pt x="13" y="1982"/>
                  </a:lnTo>
                  <a:lnTo>
                    <a:pt x="10" y="2031"/>
                  </a:lnTo>
                  <a:lnTo>
                    <a:pt x="6" y="2080"/>
                  </a:lnTo>
                  <a:lnTo>
                    <a:pt x="4" y="2130"/>
                  </a:lnTo>
                  <a:lnTo>
                    <a:pt x="2" y="2179"/>
                  </a:lnTo>
                  <a:lnTo>
                    <a:pt x="0" y="2229"/>
                  </a:lnTo>
                  <a:lnTo>
                    <a:pt x="113" y="2231"/>
                  </a:lnTo>
                  <a:lnTo>
                    <a:pt x="226" y="2234"/>
                  </a:lnTo>
                  <a:lnTo>
                    <a:pt x="339" y="2236"/>
                  </a:lnTo>
                  <a:lnTo>
                    <a:pt x="452" y="2239"/>
                  </a:lnTo>
                  <a:lnTo>
                    <a:pt x="565" y="2241"/>
                  </a:lnTo>
                  <a:lnTo>
                    <a:pt x="678" y="2243"/>
                  </a:lnTo>
                  <a:lnTo>
                    <a:pt x="791" y="2246"/>
                  </a:lnTo>
                  <a:lnTo>
                    <a:pt x="904" y="2248"/>
                  </a:lnTo>
                  <a:lnTo>
                    <a:pt x="1017" y="2251"/>
                  </a:lnTo>
                  <a:lnTo>
                    <a:pt x="1130" y="2253"/>
                  </a:lnTo>
                  <a:lnTo>
                    <a:pt x="1242" y="2256"/>
                  </a:lnTo>
                  <a:lnTo>
                    <a:pt x="1355" y="2258"/>
                  </a:lnTo>
                  <a:lnTo>
                    <a:pt x="1356" y="2225"/>
                  </a:lnTo>
                  <a:lnTo>
                    <a:pt x="1358" y="2192"/>
                  </a:lnTo>
                  <a:lnTo>
                    <a:pt x="1359" y="2159"/>
                  </a:lnTo>
                  <a:lnTo>
                    <a:pt x="1361" y="2126"/>
                  </a:lnTo>
                  <a:lnTo>
                    <a:pt x="1364" y="2094"/>
                  </a:lnTo>
                  <a:lnTo>
                    <a:pt x="1367" y="2061"/>
                  </a:lnTo>
                  <a:lnTo>
                    <a:pt x="1370" y="2028"/>
                  </a:lnTo>
                  <a:lnTo>
                    <a:pt x="1374" y="1995"/>
                  </a:lnTo>
                  <a:lnTo>
                    <a:pt x="1378" y="1962"/>
                  </a:lnTo>
                  <a:lnTo>
                    <a:pt x="1383" y="1930"/>
                  </a:lnTo>
                  <a:lnTo>
                    <a:pt x="1388" y="1897"/>
                  </a:lnTo>
                  <a:lnTo>
                    <a:pt x="1393" y="1864"/>
                  </a:lnTo>
                  <a:lnTo>
                    <a:pt x="1399" y="1832"/>
                  </a:lnTo>
                  <a:lnTo>
                    <a:pt x="1405" y="1799"/>
                  </a:lnTo>
                  <a:lnTo>
                    <a:pt x="1411" y="1767"/>
                  </a:lnTo>
                  <a:lnTo>
                    <a:pt x="1418" y="1735"/>
                  </a:lnTo>
                  <a:lnTo>
                    <a:pt x="1425" y="1702"/>
                  </a:lnTo>
                  <a:lnTo>
                    <a:pt x="1433" y="1670"/>
                  </a:lnTo>
                  <a:lnTo>
                    <a:pt x="1441" y="1638"/>
                  </a:lnTo>
                  <a:lnTo>
                    <a:pt x="1450" y="1606"/>
                  </a:lnTo>
                  <a:lnTo>
                    <a:pt x="1459" y="1575"/>
                  </a:lnTo>
                  <a:lnTo>
                    <a:pt x="1468" y="1543"/>
                  </a:lnTo>
                  <a:lnTo>
                    <a:pt x="1477" y="1511"/>
                  </a:lnTo>
                  <a:lnTo>
                    <a:pt x="1487" y="1480"/>
                  </a:lnTo>
                  <a:lnTo>
                    <a:pt x="1498" y="1449"/>
                  </a:lnTo>
                  <a:lnTo>
                    <a:pt x="1509" y="1417"/>
                  </a:lnTo>
                  <a:lnTo>
                    <a:pt x="1520" y="1386"/>
                  </a:lnTo>
                  <a:lnTo>
                    <a:pt x="1531" y="1355"/>
                  </a:lnTo>
                  <a:lnTo>
                    <a:pt x="1543" y="1325"/>
                  </a:lnTo>
                  <a:lnTo>
                    <a:pt x="1555" y="1294"/>
                  </a:lnTo>
                  <a:lnTo>
                    <a:pt x="1568" y="1263"/>
                  </a:lnTo>
                  <a:lnTo>
                    <a:pt x="1581" y="1233"/>
                  </a:lnTo>
                  <a:lnTo>
                    <a:pt x="1595" y="1203"/>
                  </a:lnTo>
                  <a:lnTo>
                    <a:pt x="1608" y="1173"/>
                  </a:lnTo>
                  <a:lnTo>
                    <a:pt x="1622" y="1143"/>
                  </a:lnTo>
                  <a:lnTo>
                    <a:pt x="1637" y="1113"/>
                  </a:lnTo>
                  <a:lnTo>
                    <a:pt x="1652" y="1084"/>
                  </a:lnTo>
                  <a:lnTo>
                    <a:pt x="1667" y="1055"/>
                  </a:lnTo>
                  <a:lnTo>
                    <a:pt x="1683" y="1025"/>
                  </a:lnTo>
                  <a:lnTo>
                    <a:pt x="1698" y="996"/>
                  </a:lnTo>
                  <a:lnTo>
                    <a:pt x="1715" y="968"/>
                  </a:lnTo>
                  <a:lnTo>
                    <a:pt x="1731" y="939"/>
                  </a:lnTo>
                  <a:lnTo>
                    <a:pt x="1748" y="911"/>
                  </a:lnTo>
                  <a:lnTo>
                    <a:pt x="1766" y="883"/>
                  </a:lnTo>
                  <a:lnTo>
                    <a:pt x="1783" y="855"/>
                  </a:lnTo>
                  <a:lnTo>
                    <a:pt x="1801" y="827"/>
                  </a:lnTo>
                  <a:lnTo>
                    <a:pt x="1820" y="800"/>
                  </a:lnTo>
                  <a:lnTo>
                    <a:pt x="1838" y="773"/>
                  </a:lnTo>
                </a:path>
              </a:pathLst>
            </a:custGeom>
            <a:solidFill>
              <a:srgbClr val="FF3333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65" name="Freeform 383"/>
            <xdr:cNvSpPr>
              <a:spLocks/>
            </xdr:cNvSpPr>
          </xdr:nvSpPr>
          <xdr:spPr bwMode="auto">
            <a:xfrm>
              <a:off x="565940" y="1258057"/>
              <a:ext cx="1054698" cy="991636"/>
            </a:xfrm>
            <a:custGeom>
              <a:avLst/>
              <a:gdLst>
                <a:gd name="T0" fmla="*/ 2147483647 w 2343"/>
                <a:gd name="T1" fmla="*/ 2147483647 h 2198"/>
                <a:gd name="T2" fmla="*/ 2147483647 w 2343"/>
                <a:gd name="T3" fmla="*/ 2147483647 h 2198"/>
                <a:gd name="T4" fmla="*/ 2147483647 w 2343"/>
                <a:gd name="T5" fmla="*/ 2147483647 h 2198"/>
                <a:gd name="T6" fmla="*/ 2147483647 w 2343"/>
                <a:gd name="T7" fmla="*/ 2147483647 h 2198"/>
                <a:gd name="T8" fmla="*/ 2147483647 w 2343"/>
                <a:gd name="T9" fmla="*/ 2147483647 h 2198"/>
                <a:gd name="T10" fmla="*/ 2147483647 w 2343"/>
                <a:gd name="T11" fmla="*/ 2147483647 h 2198"/>
                <a:gd name="T12" fmla="*/ 2147483647 w 2343"/>
                <a:gd name="T13" fmla="*/ 2147483647 h 2198"/>
                <a:gd name="T14" fmla="*/ 2147483647 w 2343"/>
                <a:gd name="T15" fmla="*/ 2147483647 h 2198"/>
                <a:gd name="T16" fmla="*/ 2147483647 w 2343"/>
                <a:gd name="T17" fmla="*/ 2147483647 h 2198"/>
                <a:gd name="T18" fmla="*/ 2147483647 w 2343"/>
                <a:gd name="T19" fmla="*/ 2147483647 h 2198"/>
                <a:gd name="T20" fmla="*/ 2147483647 w 2343"/>
                <a:gd name="T21" fmla="*/ 2147483647 h 2198"/>
                <a:gd name="T22" fmla="*/ 2147483647 w 2343"/>
                <a:gd name="T23" fmla="*/ 2147483647 h 2198"/>
                <a:gd name="T24" fmla="*/ 2147483647 w 2343"/>
                <a:gd name="T25" fmla="*/ 2147483647 h 2198"/>
                <a:gd name="T26" fmla="*/ 2147483647 w 2343"/>
                <a:gd name="T27" fmla="*/ 2147483647 h 2198"/>
                <a:gd name="T28" fmla="*/ 2147483647 w 2343"/>
                <a:gd name="T29" fmla="*/ 2147483647 h 2198"/>
                <a:gd name="T30" fmla="*/ 2147483647 w 2343"/>
                <a:gd name="T31" fmla="*/ 2147483647 h 2198"/>
                <a:gd name="T32" fmla="*/ 2147483647 w 2343"/>
                <a:gd name="T33" fmla="*/ 2147483647 h 2198"/>
                <a:gd name="T34" fmla="*/ 2147483647 w 2343"/>
                <a:gd name="T35" fmla="*/ 2147483647 h 2198"/>
                <a:gd name="T36" fmla="*/ 2147483647 w 2343"/>
                <a:gd name="T37" fmla="*/ 2147483647 h 2198"/>
                <a:gd name="T38" fmla="*/ 2147483647 w 2343"/>
                <a:gd name="T39" fmla="*/ 2147483647 h 2198"/>
                <a:gd name="T40" fmla="*/ 2147483647 w 2343"/>
                <a:gd name="T41" fmla="*/ 2147483647 h 2198"/>
                <a:gd name="T42" fmla="*/ 2147483647 w 2343"/>
                <a:gd name="T43" fmla="*/ 2147483647 h 2198"/>
                <a:gd name="T44" fmla="*/ 2147483647 w 2343"/>
                <a:gd name="T45" fmla="*/ 2147483647 h 2198"/>
                <a:gd name="T46" fmla="*/ 2147483647 w 2343"/>
                <a:gd name="T47" fmla="*/ 2147483647 h 2198"/>
                <a:gd name="T48" fmla="*/ 2147483647 w 2343"/>
                <a:gd name="T49" fmla="*/ 2147483647 h 2198"/>
                <a:gd name="T50" fmla="*/ 2147483647 w 2343"/>
                <a:gd name="T51" fmla="*/ 2147483647 h 2198"/>
                <a:gd name="T52" fmla="*/ 2147483647 w 2343"/>
                <a:gd name="T53" fmla="*/ 2147483647 h 2198"/>
                <a:gd name="T54" fmla="*/ 2147483647 w 2343"/>
                <a:gd name="T55" fmla="*/ 2147483647 h 2198"/>
                <a:gd name="T56" fmla="*/ 2147483647 w 2343"/>
                <a:gd name="T57" fmla="*/ 2147483647 h 2198"/>
                <a:gd name="T58" fmla="*/ 2147483647 w 2343"/>
                <a:gd name="T59" fmla="*/ 2147483647 h 2198"/>
                <a:gd name="T60" fmla="*/ 2147483647 w 2343"/>
                <a:gd name="T61" fmla="*/ 2147483647 h 2198"/>
                <a:gd name="T62" fmla="*/ 2147483647 w 2343"/>
                <a:gd name="T63" fmla="*/ 2147483647 h 2198"/>
                <a:gd name="T64" fmla="*/ 2147483647 w 2343"/>
                <a:gd name="T65" fmla="*/ 2147483647 h 2198"/>
                <a:gd name="T66" fmla="*/ 2147483647 w 2343"/>
                <a:gd name="T67" fmla="*/ 2147483647 h 2198"/>
                <a:gd name="T68" fmla="*/ 2147483647 w 2343"/>
                <a:gd name="T69" fmla="*/ 2147483647 h 2198"/>
                <a:gd name="T70" fmla="*/ 2147483647 w 2343"/>
                <a:gd name="T71" fmla="*/ 2147483647 h 2198"/>
                <a:gd name="T72" fmla="*/ 2147483647 w 2343"/>
                <a:gd name="T73" fmla="*/ 2147483647 h 2198"/>
                <a:gd name="T74" fmla="*/ 2147483647 w 2343"/>
                <a:gd name="T75" fmla="*/ 2147483647 h 2198"/>
                <a:gd name="T76" fmla="*/ 2147483647 w 2343"/>
                <a:gd name="T77" fmla="*/ 2147483647 h 2198"/>
                <a:gd name="T78" fmla="*/ 2147483647 w 2343"/>
                <a:gd name="T79" fmla="*/ 2147483647 h 2198"/>
                <a:gd name="T80" fmla="*/ 2147483647 w 2343"/>
                <a:gd name="T81" fmla="*/ 2147483647 h 2198"/>
                <a:gd name="T82" fmla="*/ 2147483647 w 2343"/>
                <a:gd name="T83" fmla="*/ 2147483647 h 2198"/>
                <a:gd name="T84" fmla="*/ 2147483647 w 2343"/>
                <a:gd name="T85" fmla="*/ 2147483647 h 2198"/>
                <a:gd name="T86" fmla="*/ 2147483647 w 2343"/>
                <a:gd name="T87" fmla="*/ 2147483647 h 2198"/>
                <a:gd name="T88" fmla="*/ 2147483647 w 2343"/>
                <a:gd name="T89" fmla="*/ 2147483647 h 2198"/>
                <a:gd name="T90" fmla="*/ 2147483647 w 2343"/>
                <a:gd name="T91" fmla="*/ 2147483647 h 2198"/>
                <a:gd name="T92" fmla="*/ 2147483647 w 2343"/>
                <a:gd name="T93" fmla="*/ 2147483647 h 2198"/>
                <a:gd name="T94" fmla="*/ 2147483647 w 2343"/>
                <a:gd name="T95" fmla="*/ 2147483647 h 2198"/>
                <a:gd name="T96" fmla="*/ 2147483647 w 2343"/>
                <a:gd name="T97" fmla="*/ 2147483647 h 2198"/>
                <a:gd name="T98" fmla="*/ 2147483647 w 2343"/>
                <a:gd name="T99" fmla="*/ 2147483647 h 2198"/>
                <a:gd name="T100" fmla="*/ 2147483647 w 2343"/>
                <a:gd name="T101" fmla="*/ 2147483647 h 2198"/>
                <a:gd name="T102" fmla="*/ 2147483647 w 2343"/>
                <a:gd name="T103" fmla="*/ 2147483647 h 2198"/>
                <a:gd name="T104" fmla="*/ 2147483647 w 2343"/>
                <a:gd name="T105" fmla="*/ 2147483647 h 2198"/>
                <a:gd name="T106" fmla="*/ 2147483647 w 2343"/>
                <a:gd name="T107" fmla="*/ 2147483647 h 2198"/>
                <a:gd name="T108" fmla="*/ 2147483647 w 2343"/>
                <a:gd name="T109" fmla="*/ 2147483647 h 2198"/>
                <a:gd name="T110" fmla="*/ 2147483647 w 2343"/>
                <a:gd name="T111" fmla="*/ 2147483647 h 2198"/>
                <a:gd name="T112" fmla="*/ 2147483647 w 2343"/>
                <a:gd name="T113" fmla="*/ 2147483647 h 2198"/>
                <a:gd name="T114" fmla="*/ 2147483647 w 2343"/>
                <a:gd name="T115" fmla="*/ 2147483647 h 2198"/>
                <a:gd name="T116" fmla="*/ 2147483647 w 2343"/>
                <a:gd name="T117" fmla="*/ 2147483647 h 2198"/>
                <a:gd name="T118" fmla="*/ 2147483647 w 2343"/>
                <a:gd name="T119" fmla="*/ 2147483647 h 219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3"/>
                <a:gd name="T181" fmla="*/ 0 h 2198"/>
                <a:gd name="T182" fmla="*/ 2343 w 2343"/>
                <a:gd name="T183" fmla="*/ 2198 h 219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3" h="2198">
                  <a:moveTo>
                    <a:pt x="2343" y="1280"/>
                  </a:moveTo>
                  <a:lnTo>
                    <a:pt x="2305" y="1173"/>
                  </a:lnTo>
                  <a:lnTo>
                    <a:pt x="2268" y="1066"/>
                  </a:lnTo>
                  <a:lnTo>
                    <a:pt x="2231" y="960"/>
                  </a:lnTo>
                  <a:lnTo>
                    <a:pt x="2194" y="853"/>
                  </a:lnTo>
                  <a:lnTo>
                    <a:pt x="2156" y="747"/>
                  </a:lnTo>
                  <a:lnTo>
                    <a:pt x="2119" y="640"/>
                  </a:lnTo>
                  <a:lnTo>
                    <a:pt x="2082" y="533"/>
                  </a:lnTo>
                  <a:lnTo>
                    <a:pt x="2045" y="427"/>
                  </a:lnTo>
                  <a:lnTo>
                    <a:pt x="2007" y="320"/>
                  </a:lnTo>
                  <a:lnTo>
                    <a:pt x="1970" y="213"/>
                  </a:lnTo>
                  <a:lnTo>
                    <a:pt x="1933" y="107"/>
                  </a:lnTo>
                  <a:lnTo>
                    <a:pt x="1896" y="0"/>
                  </a:lnTo>
                  <a:lnTo>
                    <a:pt x="1849" y="17"/>
                  </a:lnTo>
                  <a:lnTo>
                    <a:pt x="1803" y="34"/>
                  </a:lnTo>
                  <a:lnTo>
                    <a:pt x="1757" y="52"/>
                  </a:lnTo>
                  <a:lnTo>
                    <a:pt x="1711" y="70"/>
                  </a:lnTo>
                  <a:lnTo>
                    <a:pt x="1665" y="89"/>
                  </a:lnTo>
                  <a:lnTo>
                    <a:pt x="1619" y="108"/>
                  </a:lnTo>
                  <a:lnTo>
                    <a:pt x="1574" y="128"/>
                  </a:lnTo>
                  <a:lnTo>
                    <a:pt x="1529" y="149"/>
                  </a:lnTo>
                  <a:lnTo>
                    <a:pt x="1484" y="170"/>
                  </a:lnTo>
                  <a:lnTo>
                    <a:pt x="1439" y="192"/>
                  </a:lnTo>
                  <a:lnTo>
                    <a:pt x="1395" y="214"/>
                  </a:lnTo>
                  <a:lnTo>
                    <a:pt x="1351" y="236"/>
                  </a:lnTo>
                  <a:lnTo>
                    <a:pt x="1307" y="260"/>
                  </a:lnTo>
                  <a:lnTo>
                    <a:pt x="1264" y="283"/>
                  </a:lnTo>
                  <a:lnTo>
                    <a:pt x="1221" y="308"/>
                  </a:lnTo>
                  <a:lnTo>
                    <a:pt x="1178" y="333"/>
                  </a:lnTo>
                  <a:lnTo>
                    <a:pt x="1135" y="358"/>
                  </a:lnTo>
                  <a:lnTo>
                    <a:pt x="1093" y="384"/>
                  </a:lnTo>
                  <a:lnTo>
                    <a:pt x="1051" y="410"/>
                  </a:lnTo>
                  <a:lnTo>
                    <a:pt x="1009" y="437"/>
                  </a:lnTo>
                  <a:lnTo>
                    <a:pt x="968" y="464"/>
                  </a:lnTo>
                  <a:lnTo>
                    <a:pt x="927" y="492"/>
                  </a:lnTo>
                  <a:lnTo>
                    <a:pt x="887" y="520"/>
                  </a:lnTo>
                  <a:lnTo>
                    <a:pt x="846" y="549"/>
                  </a:lnTo>
                  <a:lnTo>
                    <a:pt x="807" y="579"/>
                  </a:lnTo>
                  <a:lnTo>
                    <a:pt x="767" y="609"/>
                  </a:lnTo>
                  <a:lnTo>
                    <a:pt x="728" y="639"/>
                  </a:lnTo>
                  <a:lnTo>
                    <a:pt x="689" y="670"/>
                  </a:lnTo>
                  <a:lnTo>
                    <a:pt x="651" y="701"/>
                  </a:lnTo>
                  <a:lnTo>
                    <a:pt x="613" y="733"/>
                  </a:lnTo>
                  <a:lnTo>
                    <a:pt x="575" y="765"/>
                  </a:lnTo>
                  <a:lnTo>
                    <a:pt x="538" y="797"/>
                  </a:lnTo>
                  <a:lnTo>
                    <a:pt x="501" y="831"/>
                  </a:lnTo>
                  <a:lnTo>
                    <a:pt x="465" y="864"/>
                  </a:lnTo>
                  <a:lnTo>
                    <a:pt x="428" y="898"/>
                  </a:lnTo>
                  <a:lnTo>
                    <a:pt x="393" y="933"/>
                  </a:lnTo>
                  <a:lnTo>
                    <a:pt x="358" y="967"/>
                  </a:lnTo>
                  <a:lnTo>
                    <a:pt x="323" y="1003"/>
                  </a:lnTo>
                  <a:lnTo>
                    <a:pt x="289" y="1038"/>
                  </a:lnTo>
                  <a:lnTo>
                    <a:pt x="255" y="1075"/>
                  </a:lnTo>
                  <a:lnTo>
                    <a:pt x="221" y="1111"/>
                  </a:lnTo>
                  <a:lnTo>
                    <a:pt x="188" y="1148"/>
                  </a:lnTo>
                  <a:lnTo>
                    <a:pt x="156" y="1185"/>
                  </a:lnTo>
                  <a:lnTo>
                    <a:pt x="124" y="1223"/>
                  </a:lnTo>
                  <a:lnTo>
                    <a:pt x="92" y="1261"/>
                  </a:lnTo>
                  <a:lnTo>
                    <a:pt x="61" y="1300"/>
                  </a:lnTo>
                  <a:lnTo>
                    <a:pt x="30" y="1338"/>
                  </a:lnTo>
                  <a:lnTo>
                    <a:pt x="0" y="1378"/>
                  </a:lnTo>
                  <a:lnTo>
                    <a:pt x="90" y="1446"/>
                  </a:lnTo>
                  <a:lnTo>
                    <a:pt x="180" y="1514"/>
                  </a:lnTo>
                  <a:lnTo>
                    <a:pt x="270" y="1583"/>
                  </a:lnTo>
                  <a:lnTo>
                    <a:pt x="359" y="1651"/>
                  </a:lnTo>
                  <a:lnTo>
                    <a:pt x="449" y="1719"/>
                  </a:lnTo>
                  <a:lnTo>
                    <a:pt x="539" y="1788"/>
                  </a:lnTo>
                  <a:lnTo>
                    <a:pt x="629" y="1856"/>
                  </a:lnTo>
                  <a:lnTo>
                    <a:pt x="719" y="1924"/>
                  </a:lnTo>
                  <a:lnTo>
                    <a:pt x="809" y="1993"/>
                  </a:lnTo>
                  <a:lnTo>
                    <a:pt x="899" y="2061"/>
                  </a:lnTo>
                  <a:lnTo>
                    <a:pt x="989" y="2130"/>
                  </a:lnTo>
                  <a:lnTo>
                    <a:pt x="1079" y="2198"/>
                  </a:lnTo>
                  <a:lnTo>
                    <a:pt x="1099" y="2172"/>
                  </a:lnTo>
                  <a:lnTo>
                    <a:pt x="1119" y="2146"/>
                  </a:lnTo>
                  <a:lnTo>
                    <a:pt x="1140" y="2120"/>
                  </a:lnTo>
                  <a:lnTo>
                    <a:pt x="1161" y="2095"/>
                  </a:lnTo>
                  <a:lnTo>
                    <a:pt x="1182" y="2070"/>
                  </a:lnTo>
                  <a:lnTo>
                    <a:pt x="1204" y="2045"/>
                  </a:lnTo>
                  <a:lnTo>
                    <a:pt x="1226" y="2020"/>
                  </a:lnTo>
                  <a:lnTo>
                    <a:pt x="1248" y="1996"/>
                  </a:lnTo>
                  <a:lnTo>
                    <a:pt x="1271" y="1972"/>
                  </a:lnTo>
                  <a:lnTo>
                    <a:pt x="1294" y="1948"/>
                  </a:lnTo>
                  <a:lnTo>
                    <a:pt x="1317" y="1924"/>
                  </a:lnTo>
                  <a:lnTo>
                    <a:pt x="1341" y="1901"/>
                  </a:lnTo>
                  <a:lnTo>
                    <a:pt x="1364" y="1878"/>
                  </a:lnTo>
                  <a:lnTo>
                    <a:pt x="1388" y="1856"/>
                  </a:lnTo>
                  <a:lnTo>
                    <a:pt x="1413" y="1833"/>
                  </a:lnTo>
                  <a:lnTo>
                    <a:pt x="1437" y="1811"/>
                  </a:lnTo>
                  <a:lnTo>
                    <a:pt x="1462" y="1789"/>
                  </a:lnTo>
                  <a:lnTo>
                    <a:pt x="1487" y="1768"/>
                  </a:lnTo>
                  <a:lnTo>
                    <a:pt x="1513" y="1747"/>
                  </a:lnTo>
                  <a:lnTo>
                    <a:pt x="1538" y="1726"/>
                  </a:lnTo>
                  <a:lnTo>
                    <a:pt x="1564" y="1705"/>
                  </a:lnTo>
                  <a:lnTo>
                    <a:pt x="1590" y="1685"/>
                  </a:lnTo>
                  <a:lnTo>
                    <a:pt x="1616" y="1665"/>
                  </a:lnTo>
                  <a:lnTo>
                    <a:pt x="1643" y="1646"/>
                  </a:lnTo>
                  <a:lnTo>
                    <a:pt x="1670" y="1626"/>
                  </a:lnTo>
                  <a:lnTo>
                    <a:pt x="1697" y="1608"/>
                  </a:lnTo>
                  <a:lnTo>
                    <a:pt x="1724" y="1589"/>
                  </a:lnTo>
                  <a:lnTo>
                    <a:pt x="1752" y="1571"/>
                  </a:lnTo>
                  <a:lnTo>
                    <a:pt x="1779" y="1553"/>
                  </a:lnTo>
                  <a:lnTo>
                    <a:pt x="1807" y="1535"/>
                  </a:lnTo>
                  <a:lnTo>
                    <a:pt x="1836" y="1518"/>
                  </a:lnTo>
                  <a:lnTo>
                    <a:pt x="1864" y="1501"/>
                  </a:lnTo>
                  <a:lnTo>
                    <a:pt x="1892" y="1485"/>
                  </a:lnTo>
                  <a:lnTo>
                    <a:pt x="1921" y="1468"/>
                  </a:lnTo>
                  <a:lnTo>
                    <a:pt x="1950" y="1453"/>
                  </a:lnTo>
                  <a:lnTo>
                    <a:pt x="1979" y="1437"/>
                  </a:lnTo>
                  <a:lnTo>
                    <a:pt x="2009" y="1422"/>
                  </a:lnTo>
                  <a:lnTo>
                    <a:pt x="2038" y="1407"/>
                  </a:lnTo>
                  <a:lnTo>
                    <a:pt x="2068" y="1393"/>
                  </a:lnTo>
                  <a:lnTo>
                    <a:pt x="2098" y="1379"/>
                  </a:lnTo>
                  <a:lnTo>
                    <a:pt x="2128" y="1365"/>
                  </a:lnTo>
                  <a:lnTo>
                    <a:pt x="2158" y="1352"/>
                  </a:lnTo>
                  <a:lnTo>
                    <a:pt x="2189" y="1339"/>
                  </a:lnTo>
                  <a:lnTo>
                    <a:pt x="2219" y="1326"/>
                  </a:lnTo>
                  <a:lnTo>
                    <a:pt x="2250" y="1314"/>
                  </a:lnTo>
                  <a:lnTo>
                    <a:pt x="2281" y="1302"/>
                  </a:lnTo>
                  <a:lnTo>
                    <a:pt x="2311" y="1291"/>
                  </a:lnTo>
                  <a:lnTo>
                    <a:pt x="2343" y="1280"/>
                  </a:lnTo>
                </a:path>
              </a:pathLst>
            </a:custGeom>
            <a:solidFill>
              <a:srgbClr val="FFC229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</xdr:grpSp>
      <xdr:graphicFrame macro="">
        <xdr:nvGraphicFramePr>
          <xdr:cNvPr id="249" name="Chart 2"/>
          <xdr:cNvGraphicFramePr>
            <a:graphicFrameLocks/>
          </xdr:cNvGraphicFramePr>
        </xdr:nvGraphicFramePr>
        <xdr:xfrm>
          <a:off x="252639" y="3220575"/>
          <a:ext cx="4064454" cy="272009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sp macro="" textlink="'Dashboard Conf Page'!N67">
        <xdr:nvSpPr>
          <xdr:cNvPr id="250" name="TextBox 552"/>
          <xdr:cNvSpPr txBox="1"/>
        </xdr:nvSpPr>
        <xdr:spPr>
          <a:xfrm>
            <a:off x="498280" y="6022551"/>
            <a:ext cx="3586939" cy="4283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4116F36E-1A99-4068-8E8E-1FA070FC910E}" type="TxLink">
              <a:rPr lang="en-US" sz="1200" b="1" i="0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pPr algn="ctr"/>
              <a:t>x 1,000,000 Widgets / Day</a:t>
            </a:fld>
            <a:endParaRPr lang="en-US" sz="1200" b="1">
              <a:latin typeface="Arial" pitchFamily="34" charset="0"/>
              <a:cs typeface="Arial" pitchFamily="34" charset="0"/>
            </a:endParaRPr>
          </a:p>
        </xdr:txBody>
      </xdr:sp>
      <xdr:sp macro="" textlink="'Dashboard Conf Page'!N65">
        <xdr:nvSpPr>
          <xdr:cNvPr id="251" name="TextBox 568"/>
          <xdr:cNvSpPr txBox="1"/>
        </xdr:nvSpPr>
        <xdr:spPr>
          <a:xfrm>
            <a:off x="632193" y="2776568"/>
            <a:ext cx="3299983" cy="8471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DE1B6EB1-CBF4-4FBD-A409-CF4D1E486727}" type="TxLink">
              <a:rPr lang="en-US" sz="2400" b="1" i="0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pPr algn="ctr"/>
              <a:t>Daily Widget Production</a:t>
            </a:fld>
            <a:endParaRPr lang="en-US" sz="2400" b="1">
              <a:latin typeface="Arial" pitchFamily="34" charset="0"/>
              <a:cs typeface="Arial" pitchFamily="34" charset="0"/>
            </a:endParaRPr>
          </a:p>
        </xdr:txBody>
      </xdr:sp>
      <xdr:sp macro="" textlink="'Dashboard Calculations '!N67">
        <xdr:nvSpPr>
          <xdr:cNvPr id="252" name="TextBox 569"/>
          <xdr:cNvSpPr txBox="1"/>
        </xdr:nvSpPr>
        <xdr:spPr>
          <a:xfrm>
            <a:off x="976539" y="5394296"/>
            <a:ext cx="54521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7A5E25DE-0C72-4FFA-B71E-EA9CC24E6363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N70">
        <xdr:nvSpPr>
          <xdr:cNvPr id="253" name="TextBox 570"/>
          <xdr:cNvSpPr txBox="1"/>
        </xdr:nvSpPr>
        <xdr:spPr>
          <a:xfrm>
            <a:off x="1177407" y="4851713"/>
            <a:ext cx="554780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FC6A51DC-BD6D-47E6-A776-15604496D18B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10,0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N71">
        <xdr:nvSpPr>
          <xdr:cNvPr id="254" name="TextBox 571"/>
          <xdr:cNvSpPr txBox="1"/>
        </xdr:nvSpPr>
        <xdr:spPr>
          <a:xfrm>
            <a:off x="1674796" y="4451914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79849040-656B-41BF-8343-7246B7E8E72E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20,0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N72">
        <xdr:nvSpPr>
          <xdr:cNvPr id="255" name="TextBox 572"/>
          <xdr:cNvSpPr txBox="1"/>
        </xdr:nvSpPr>
        <xdr:spPr>
          <a:xfrm>
            <a:off x="2325227" y="4461433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F67EB98F-CC13-43A6-B81D-700B103F2DF9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30,0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N73">
        <xdr:nvSpPr>
          <xdr:cNvPr id="256" name="TextBox 573"/>
          <xdr:cNvSpPr txBox="1"/>
        </xdr:nvSpPr>
        <xdr:spPr>
          <a:xfrm>
            <a:off x="2813051" y="4861232"/>
            <a:ext cx="554780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307BF0FB-3E25-4DCB-ACA9-50DD63DA42FC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40,0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N68">
        <xdr:nvSpPr>
          <xdr:cNvPr id="257" name="TextBox 574"/>
          <xdr:cNvSpPr txBox="1"/>
        </xdr:nvSpPr>
        <xdr:spPr>
          <a:xfrm>
            <a:off x="2985224" y="5394296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F71D2E24-8B62-46FD-8835-CFA406E42113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50,0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grpSp>
        <xdr:nvGrpSpPr>
          <xdr:cNvPr id="258" name="Group 28"/>
          <xdr:cNvGrpSpPr>
            <a:grpSpLocks/>
          </xdr:cNvGrpSpPr>
        </xdr:nvGrpSpPr>
        <xdr:grpSpPr bwMode="auto">
          <a:xfrm>
            <a:off x="1751318" y="5023054"/>
            <a:ext cx="1052168" cy="999496"/>
            <a:chOff x="1988560" y="3128827"/>
            <a:chExt cx="1039902" cy="991213"/>
          </a:xfrm>
        </xdr:grpSpPr>
        <xdr:sp macro="" textlink="">
          <xdr:nvSpPr>
            <xdr:cNvPr id="259" name="Oval 576"/>
            <xdr:cNvSpPr/>
          </xdr:nvSpPr>
          <xdr:spPr>
            <a:xfrm>
              <a:off x="2026375" y="3128827"/>
              <a:ext cx="945366" cy="991213"/>
            </a:xfrm>
            <a:prstGeom prst="ellipse">
              <a:avLst/>
            </a:prstGeom>
            <a:solidFill>
              <a:schemeClr val="tx1">
                <a:lumMod val="85000"/>
                <a:lumOff val="15000"/>
              </a:schemeClr>
            </a:solidFill>
            <a:ln>
              <a:solidFill>
                <a:schemeClr val="tx1">
                  <a:lumMod val="95000"/>
                  <a:lumOff val="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sp macro="" textlink="'Dashboard Calculations '!N69">
          <xdr:nvSpPr>
            <xdr:cNvPr id="260" name="TextBox 577"/>
            <xdr:cNvSpPr txBox="1"/>
          </xdr:nvSpPr>
          <xdr:spPr>
            <a:xfrm>
              <a:off x="1988560" y="3423840"/>
              <a:ext cx="1039902" cy="4059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fld id="{4664DBDB-9EAC-498A-801D-0495D72DD07E}" type="TxLink">
                <a:rPr lang="en-US" sz="3000" b="1" i="0" u="none" strike="noStrike" cap="none" spc="50">
                  <a:ln w="12700" cmpd="sng">
                    <a:solidFill>
                      <a:schemeClr val="tx1"/>
                    </a:solidFill>
                    <a:prstDash val="solid"/>
                  </a:ln>
                  <a:solidFill>
                    <a:schemeClr val="bg1"/>
                  </a:solidFill>
                  <a:effectLst>
                    <a:glow rad="53100">
                      <a:schemeClr val="bg1">
                        <a:lumMod val="50000"/>
                        <a:alpha val="30000"/>
                      </a:schemeClr>
                    </a:glow>
                  </a:effectLst>
                  <a:latin typeface="Arialri"/>
                  <a:cs typeface="Arial" pitchFamily="34" charset="0"/>
                </a:rPr>
                <a:pPr algn="ctr"/>
                <a:t>7,8</a:t>
              </a:fld>
              <a:endParaRPr lang="en-US" sz="3000" b="1" cap="none" spc="50">
                <a:ln w="12700" cmpd="sng">
                  <a:solidFill>
                    <a:schemeClr val="tx1"/>
                  </a:solidFill>
                  <a:prstDash val="solid"/>
                </a:ln>
                <a:solidFill>
                  <a:schemeClr val="bg1"/>
                </a:solidFill>
                <a:effectLst>
                  <a:glow rad="53100">
                    <a:schemeClr val="bg1">
                      <a:lumMod val="50000"/>
                      <a:alpha val="30000"/>
                    </a:schemeClr>
                  </a:glow>
                </a:effectLst>
                <a:latin typeface="Arial" pitchFamily="34" charset="0"/>
                <a:cs typeface="Arial" pitchFamily="34" charset="0"/>
              </a:endParaRPr>
            </a:p>
          </xdr:txBody>
        </xdr:sp>
      </xdr:grpSp>
    </xdr:grpSp>
    <xdr:clientData/>
  </xdr:twoCellAnchor>
  <xdr:twoCellAnchor>
    <xdr:from>
      <xdr:col>0</xdr:col>
      <xdr:colOff>57150</xdr:colOff>
      <xdr:row>129</xdr:row>
      <xdr:rowOff>162254</xdr:rowOff>
    </xdr:from>
    <xdr:to>
      <xdr:col>21</xdr:col>
      <xdr:colOff>123825</xdr:colOff>
      <xdr:row>153</xdr:row>
      <xdr:rowOff>144286</xdr:rowOff>
    </xdr:to>
    <xdr:sp macro="" textlink="">
      <xdr:nvSpPr>
        <xdr:cNvPr id="266" name="Rounded Rectangle 583"/>
        <xdr:cNvSpPr/>
      </xdr:nvSpPr>
      <xdr:spPr bwMode="auto">
        <a:xfrm>
          <a:off x="57150" y="25479704"/>
          <a:ext cx="13249275" cy="4554032"/>
        </a:xfrm>
        <a:prstGeom prst="roundRect">
          <a:avLst>
            <a:gd name="adj" fmla="val 7743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0</xdr:col>
      <xdr:colOff>180508</xdr:colOff>
      <xdr:row>133</xdr:row>
      <xdr:rowOff>48108</xdr:rowOff>
    </xdr:from>
    <xdr:to>
      <xdr:col>6</xdr:col>
      <xdr:colOff>378822</xdr:colOff>
      <xdr:row>153</xdr:row>
      <xdr:rowOff>10904</xdr:rowOff>
    </xdr:to>
    <xdr:grpSp>
      <xdr:nvGrpSpPr>
        <xdr:cNvPr id="267" name="Group 238"/>
        <xdr:cNvGrpSpPr>
          <a:grpSpLocks/>
        </xdr:cNvGrpSpPr>
      </xdr:nvGrpSpPr>
      <xdr:grpSpPr bwMode="auto">
        <a:xfrm>
          <a:off x="180508" y="26134702"/>
          <a:ext cx="4222627" cy="3772796"/>
          <a:chOff x="182630" y="2690897"/>
          <a:chExt cx="4256500" cy="3769529"/>
        </a:xfrm>
      </xdr:grpSpPr>
      <xdr:sp macro="" textlink="">
        <xdr:nvSpPr>
          <xdr:cNvPr id="268" name="Rounded Rectangle 585"/>
          <xdr:cNvSpPr/>
        </xdr:nvSpPr>
        <xdr:spPr>
          <a:xfrm>
            <a:off x="182630" y="2690897"/>
            <a:ext cx="4256500" cy="3769529"/>
          </a:xfrm>
          <a:prstGeom prst="roundRect">
            <a:avLst>
              <a:gd name="adj" fmla="val 10723"/>
            </a:avLst>
          </a:prstGeom>
          <a:gradFill flip="none" rotWithShape="1">
            <a:gsLst>
              <a:gs pos="0">
                <a:srgbClr val="FFFFFF"/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5400000" scaled="0"/>
            <a:tileRect/>
          </a:gra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grpSp>
        <xdr:nvGrpSpPr>
          <xdr:cNvPr id="269" name="Group 427"/>
          <xdr:cNvGrpSpPr>
            <a:grpSpLocks/>
          </xdr:cNvGrpSpPr>
        </xdr:nvGrpSpPr>
        <xdr:grpSpPr bwMode="auto">
          <a:xfrm>
            <a:off x="443139" y="3753976"/>
            <a:ext cx="3680279" cy="1795402"/>
            <a:chOff x="193063" y="1155645"/>
            <a:chExt cx="3658893" cy="1807321"/>
          </a:xfrm>
        </xdr:grpSpPr>
        <xdr:sp macro="" textlink="">
          <xdr:nvSpPr>
            <xdr:cNvPr id="282" name="Freeform 362"/>
            <xdr:cNvSpPr>
              <a:spLocks/>
            </xdr:cNvSpPr>
          </xdr:nvSpPr>
          <xdr:spPr bwMode="auto">
            <a:xfrm>
              <a:off x="1495146" y="1155645"/>
              <a:ext cx="1054728" cy="663196"/>
            </a:xfrm>
            <a:custGeom>
              <a:avLst/>
              <a:gdLst>
                <a:gd name="T0" fmla="*/ 2147483647 w 2344"/>
                <a:gd name="T1" fmla="*/ 2147483647 h 1470"/>
                <a:gd name="T2" fmla="*/ 2147483647 w 2344"/>
                <a:gd name="T3" fmla="*/ 2147483647 h 1470"/>
                <a:gd name="T4" fmla="*/ 2147483647 w 2344"/>
                <a:gd name="T5" fmla="*/ 2147483647 h 1470"/>
                <a:gd name="T6" fmla="*/ 2147483647 w 2344"/>
                <a:gd name="T7" fmla="*/ 2147483647 h 1470"/>
                <a:gd name="T8" fmla="*/ 2147483647 w 2344"/>
                <a:gd name="T9" fmla="*/ 2147483647 h 1470"/>
                <a:gd name="T10" fmla="*/ 2147483647 w 2344"/>
                <a:gd name="T11" fmla="*/ 2147483647 h 1470"/>
                <a:gd name="T12" fmla="*/ 2147483647 w 2344"/>
                <a:gd name="T13" fmla="*/ 2147483647 h 1470"/>
                <a:gd name="T14" fmla="*/ 2147483647 w 2344"/>
                <a:gd name="T15" fmla="*/ 2147483647 h 1470"/>
                <a:gd name="T16" fmla="*/ 2147483647 w 2344"/>
                <a:gd name="T17" fmla="*/ 2147483647 h 1470"/>
                <a:gd name="T18" fmla="*/ 2147483647 w 2344"/>
                <a:gd name="T19" fmla="*/ 2147483647 h 1470"/>
                <a:gd name="T20" fmla="*/ 2147483647 w 2344"/>
                <a:gd name="T21" fmla="*/ 2147483647 h 1470"/>
                <a:gd name="T22" fmla="*/ 2147483647 w 2344"/>
                <a:gd name="T23" fmla="*/ 2147483647 h 1470"/>
                <a:gd name="T24" fmla="*/ 2147483647 w 2344"/>
                <a:gd name="T25" fmla="*/ 2147483647 h 1470"/>
                <a:gd name="T26" fmla="*/ 2147483647 w 2344"/>
                <a:gd name="T27" fmla="*/ 2147483647 h 1470"/>
                <a:gd name="T28" fmla="*/ 2147483647 w 2344"/>
                <a:gd name="T29" fmla="*/ 2147483647 h 1470"/>
                <a:gd name="T30" fmla="*/ 2147483647 w 2344"/>
                <a:gd name="T31" fmla="*/ 2147483647 h 1470"/>
                <a:gd name="T32" fmla="*/ 2147483647 w 2344"/>
                <a:gd name="T33" fmla="*/ 2147483647 h 1470"/>
                <a:gd name="T34" fmla="*/ 2147483647 w 2344"/>
                <a:gd name="T35" fmla="*/ 0 h 1470"/>
                <a:gd name="T36" fmla="*/ 2147483647 w 2344"/>
                <a:gd name="T37" fmla="*/ 0 h 1470"/>
                <a:gd name="T38" fmla="*/ 2147483647 w 2344"/>
                <a:gd name="T39" fmla="*/ 2147483647 h 1470"/>
                <a:gd name="T40" fmla="*/ 2147483647 w 2344"/>
                <a:gd name="T41" fmla="*/ 2147483647 h 1470"/>
                <a:gd name="T42" fmla="*/ 2147483647 w 2344"/>
                <a:gd name="T43" fmla="*/ 2147483647 h 1470"/>
                <a:gd name="T44" fmla="*/ 2147483647 w 2344"/>
                <a:gd name="T45" fmla="*/ 2147483647 h 1470"/>
                <a:gd name="T46" fmla="*/ 2147483647 w 2344"/>
                <a:gd name="T47" fmla="*/ 2147483647 h 1470"/>
                <a:gd name="T48" fmla="*/ 2147483647 w 2344"/>
                <a:gd name="T49" fmla="*/ 2147483647 h 1470"/>
                <a:gd name="T50" fmla="*/ 2147483647 w 2344"/>
                <a:gd name="T51" fmla="*/ 2147483647 h 1470"/>
                <a:gd name="T52" fmla="*/ 2147483647 w 2344"/>
                <a:gd name="T53" fmla="*/ 2147483647 h 1470"/>
                <a:gd name="T54" fmla="*/ 2147483647 w 2344"/>
                <a:gd name="T55" fmla="*/ 2147483647 h 1470"/>
                <a:gd name="T56" fmla="*/ 2147483647 w 2344"/>
                <a:gd name="T57" fmla="*/ 2147483647 h 1470"/>
                <a:gd name="T58" fmla="*/ 2147483647 w 2344"/>
                <a:gd name="T59" fmla="*/ 2147483647 h 1470"/>
                <a:gd name="T60" fmla="*/ 2147483647 w 2344"/>
                <a:gd name="T61" fmla="*/ 2147483647 h 1470"/>
                <a:gd name="T62" fmla="*/ 2147483647 w 2344"/>
                <a:gd name="T63" fmla="*/ 2147483647 h 1470"/>
                <a:gd name="T64" fmla="*/ 2147483647 w 2344"/>
                <a:gd name="T65" fmla="*/ 2147483647 h 1470"/>
                <a:gd name="T66" fmla="*/ 2147483647 w 2344"/>
                <a:gd name="T67" fmla="*/ 2147483647 h 1470"/>
                <a:gd name="T68" fmla="*/ 2147483647 w 2344"/>
                <a:gd name="T69" fmla="*/ 2147483647 h 1470"/>
                <a:gd name="T70" fmla="*/ 2147483647 w 2344"/>
                <a:gd name="T71" fmla="*/ 2147483647 h 1470"/>
                <a:gd name="T72" fmla="*/ 2147483647 w 2344"/>
                <a:gd name="T73" fmla="*/ 2147483647 h 1470"/>
                <a:gd name="T74" fmla="*/ 2147483647 w 2344"/>
                <a:gd name="T75" fmla="*/ 2147483647 h 1470"/>
                <a:gd name="T76" fmla="*/ 2147483647 w 2344"/>
                <a:gd name="T77" fmla="*/ 2147483647 h 1470"/>
                <a:gd name="T78" fmla="*/ 2147483647 w 2344"/>
                <a:gd name="T79" fmla="*/ 2147483647 h 1470"/>
                <a:gd name="T80" fmla="*/ 2147483647 w 2344"/>
                <a:gd name="T81" fmla="*/ 2147483647 h 1470"/>
                <a:gd name="T82" fmla="*/ 2147483647 w 2344"/>
                <a:gd name="T83" fmla="*/ 2147483647 h 1470"/>
                <a:gd name="T84" fmla="*/ 2147483647 w 2344"/>
                <a:gd name="T85" fmla="*/ 2147483647 h 1470"/>
                <a:gd name="T86" fmla="*/ 2147483647 w 2344"/>
                <a:gd name="T87" fmla="*/ 2147483647 h 1470"/>
                <a:gd name="T88" fmla="*/ 2147483647 w 2344"/>
                <a:gd name="T89" fmla="*/ 2147483647 h 1470"/>
                <a:gd name="T90" fmla="*/ 2147483647 w 2344"/>
                <a:gd name="T91" fmla="*/ 2147483647 h 1470"/>
                <a:gd name="T92" fmla="*/ 2147483647 w 2344"/>
                <a:gd name="T93" fmla="*/ 2147483647 h 1470"/>
                <a:gd name="T94" fmla="*/ 2147483647 w 2344"/>
                <a:gd name="T95" fmla="*/ 2147483647 h 1470"/>
                <a:gd name="T96" fmla="*/ 2147483647 w 2344"/>
                <a:gd name="T97" fmla="*/ 2147483647 h 1470"/>
                <a:gd name="T98" fmla="*/ 2147483647 w 2344"/>
                <a:gd name="T99" fmla="*/ 2147483647 h 1470"/>
                <a:gd name="T100" fmla="*/ 2147483647 w 2344"/>
                <a:gd name="T101" fmla="*/ 2147483647 h 1470"/>
                <a:gd name="T102" fmla="*/ 2147483647 w 2344"/>
                <a:gd name="T103" fmla="*/ 2147483647 h 1470"/>
                <a:gd name="T104" fmla="*/ 2147483647 w 2344"/>
                <a:gd name="T105" fmla="*/ 2147483647 h 1470"/>
                <a:gd name="T106" fmla="*/ 2147483647 w 2344"/>
                <a:gd name="T107" fmla="*/ 2147483647 h 1470"/>
                <a:gd name="T108" fmla="*/ 2147483647 w 2344"/>
                <a:gd name="T109" fmla="*/ 2147483647 h 1470"/>
                <a:gd name="T110" fmla="*/ 2147483647 w 2344"/>
                <a:gd name="T111" fmla="*/ 2147483647 h 1470"/>
                <a:gd name="T112" fmla="*/ 2147483647 w 2344"/>
                <a:gd name="T113" fmla="*/ 2147483647 h 1470"/>
                <a:gd name="T114" fmla="*/ 2147483647 w 2344"/>
                <a:gd name="T115" fmla="*/ 2147483647 h 1470"/>
                <a:gd name="T116" fmla="*/ 2147483647 w 2344"/>
                <a:gd name="T117" fmla="*/ 2147483647 h 1470"/>
                <a:gd name="T118" fmla="*/ 2147483647 w 2344"/>
                <a:gd name="T119" fmla="*/ 2147483647 h 1470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4"/>
                <a:gd name="T181" fmla="*/ 0 h 1470"/>
                <a:gd name="T182" fmla="*/ 2344 w 2344"/>
                <a:gd name="T183" fmla="*/ 1470 h 1470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4" h="1470">
                  <a:moveTo>
                    <a:pt x="1953" y="1470"/>
                  </a:moveTo>
                  <a:lnTo>
                    <a:pt x="1986" y="1362"/>
                  </a:lnTo>
                  <a:lnTo>
                    <a:pt x="2018" y="1254"/>
                  </a:lnTo>
                  <a:lnTo>
                    <a:pt x="2051" y="1146"/>
                  </a:lnTo>
                  <a:lnTo>
                    <a:pt x="2083" y="1038"/>
                  </a:lnTo>
                  <a:lnTo>
                    <a:pt x="2116" y="929"/>
                  </a:lnTo>
                  <a:lnTo>
                    <a:pt x="2149" y="821"/>
                  </a:lnTo>
                  <a:lnTo>
                    <a:pt x="2181" y="713"/>
                  </a:lnTo>
                  <a:lnTo>
                    <a:pt x="2214" y="605"/>
                  </a:lnTo>
                  <a:lnTo>
                    <a:pt x="2246" y="497"/>
                  </a:lnTo>
                  <a:lnTo>
                    <a:pt x="2279" y="389"/>
                  </a:lnTo>
                  <a:lnTo>
                    <a:pt x="2311" y="281"/>
                  </a:lnTo>
                  <a:lnTo>
                    <a:pt x="2344" y="172"/>
                  </a:lnTo>
                  <a:lnTo>
                    <a:pt x="2296" y="158"/>
                  </a:lnTo>
                  <a:lnTo>
                    <a:pt x="2249" y="145"/>
                  </a:lnTo>
                  <a:lnTo>
                    <a:pt x="2201" y="132"/>
                  </a:lnTo>
                  <a:lnTo>
                    <a:pt x="2153" y="120"/>
                  </a:lnTo>
                  <a:lnTo>
                    <a:pt x="2105" y="108"/>
                  </a:lnTo>
                  <a:lnTo>
                    <a:pt x="2057" y="97"/>
                  </a:lnTo>
                  <a:lnTo>
                    <a:pt x="2008" y="87"/>
                  </a:lnTo>
                  <a:lnTo>
                    <a:pt x="1960" y="77"/>
                  </a:lnTo>
                  <a:lnTo>
                    <a:pt x="1911" y="68"/>
                  </a:lnTo>
                  <a:lnTo>
                    <a:pt x="1862" y="59"/>
                  </a:lnTo>
                  <a:lnTo>
                    <a:pt x="1813" y="51"/>
                  </a:lnTo>
                  <a:lnTo>
                    <a:pt x="1764" y="43"/>
                  </a:lnTo>
                  <a:lnTo>
                    <a:pt x="1715" y="36"/>
                  </a:lnTo>
                  <a:lnTo>
                    <a:pt x="1666" y="30"/>
                  </a:lnTo>
                  <a:lnTo>
                    <a:pt x="1617" y="24"/>
                  </a:lnTo>
                  <a:lnTo>
                    <a:pt x="1568" y="19"/>
                  </a:lnTo>
                  <a:lnTo>
                    <a:pt x="1518" y="15"/>
                  </a:lnTo>
                  <a:lnTo>
                    <a:pt x="1469" y="11"/>
                  </a:lnTo>
                  <a:lnTo>
                    <a:pt x="1420" y="7"/>
                  </a:lnTo>
                  <a:lnTo>
                    <a:pt x="1370" y="5"/>
                  </a:lnTo>
                  <a:lnTo>
                    <a:pt x="1321" y="3"/>
                  </a:lnTo>
                  <a:lnTo>
                    <a:pt x="1271" y="1"/>
                  </a:lnTo>
                  <a:lnTo>
                    <a:pt x="1222" y="0"/>
                  </a:lnTo>
                  <a:lnTo>
                    <a:pt x="1172" y="0"/>
                  </a:lnTo>
                  <a:lnTo>
                    <a:pt x="1123" y="0"/>
                  </a:lnTo>
                  <a:lnTo>
                    <a:pt x="1073" y="1"/>
                  </a:lnTo>
                  <a:lnTo>
                    <a:pt x="1024" y="3"/>
                  </a:lnTo>
                  <a:lnTo>
                    <a:pt x="974" y="5"/>
                  </a:lnTo>
                  <a:lnTo>
                    <a:pt x="925" y="7"/>
                  </a:lnTo>
                  <a:lnTo>
                    <a:pt x="875" y="11"/>
                  </a:lnTo>
                  <a:lnTo>
                    <a:pt x="826" y="15"/>
                  </a:lnTo>
                  <a:lnTo>
                    <a:pt x="777" y="19"/>
                  </a:lnTo>
                  <a:lnTo>
                    <a:pt x="727" y="24"/>
                  </a:lnTo>
                  <a:lnTo>
                    <a:pt x="678" y="30"/>
                  </a:lnTo>
                  <a:lnTo>
                    <a:pt x="629" y="36"/>
                  </a:lnTo>
                  <a:lnTo>
                    <a:pt x="580" y="43"/>
                  </a:lnTo>
                  <a:lnTo>
                    <a:pt x="531" y="51"/>
                  </a:lnTo>
                  <a:lnTo>
                    <a:pt x="482" y="59"/>
                  </a:lnTo>
                  <a:lnTo>
                    <a:pt x="433" y="68"/>
                  </a:lnTo>
                  <a:lnTo>
                    <a:pt x="385" y="77"/>
                  </a:lnTo>
                  <a:lnTo>
                    <a:pt x="336" y="87"/>
                  </a:lnTo>
                  <a:lnTo>
                    <a:pt x="288" y="97"/>
                  </a:lnTo>
                  <a:lnTo>
                    <a:pt x="239" y="108"/>
                  </a:lnTo>
                  <a:lnTo>
                    <a:pt x="191" y="120"/>
                  </a:lnTo>
                  <a:lnTo>
                    <a:pt x="143" y="132"/>
                  </a:lnTo>
                  <a:lnTo>
                    <a:pt x="96" y="145"/>
                  </a:lnTo>
                  <a:lnTo>
                    <a:pt x="48" y="158"/>
                  </a:lnTo>
                  <a:lnTo>
                    <a:pt x="0" y="172"/>
                  </a:lnTo>
                  <a:lnTo>
                    <a:pt x="33" y="281"/>
                  </a:lnTo>
                  <a:lnTo>
                    <a:pt x="66" y="389"/>
                  </a:lnTo>
                  <a:lnTo>
                    <a:pt x="98" y="497"/>
                  </a:lnTo>
                  <a:lnTo>
                    <a:pt x="131" y="605"/>
                  </a:lnTo>
                  <a:lnTo>
                    <a:pt x="163" y="713"/>
                  </a:lnTo>
                  <a:lnTo>
                    <a:pt x="196" y="821"/>
                  </a:lnTo>
                  <a:lnTo>
                    <a:pt x="228" y="929"/>
                  </a:lnTo>
                  <a:lnTo>
                    <a:pt x="261" y="1038"/>
                  </a:lnTo>
                  <a:lnTo>
                    <a:pt x="293" y="1146"/>
                  </a:lnTo>
                  <a:lnTo>
                    <a:pt x="326" y="1254"/>
                  </a:lnTo>
                  <a:lnTo>
                    <a:pt x="358" y="1362"/>
                  </a:lnTo>
                  <a:lnTo>
                    <a:pt x="391" y="1470"/>
                  </a:lnTo>
                  <a:lnTo>
                    <a:pt x="423" y="1461"/>
                  </a:lnTo>
                  <a:lnTo>
                    <a:pt x="454" y="1452"/>
                  </a:lnTo>
                  <a:lnTo>
                    <a:pt x="486" y="1443"/>
                  </a:lnTo>
                  <a:lnTo>
                    <a:pt x="518" y="1435"/>
                  </a:lnTo>
                  <a:lnTo>
                    <a:pt x="550" y="1427"/>
                  </a:lnTo>
                  <a:lnTo>
                    <a:pt x="583" y="1420"/>
                  </a:lnTo>
                  <a:lnTo>
                    <a:pt x="615" y="1413"/>
                  </a:lnTo>
                  <a:lnTo>
                    <a:pt x="647" y="1406"/>
                  </a:lnTo>
                  <a:lnTo>
                    <a:pt x="680" y="1400"/>
                  </a:lnTo>
                  <a:lnTo>
                    <a:pt x="712" y="1394"/>
                  </a:lnTo>
                  <a:lnTo>
                    <a:pt x="745" y="1389"/>
                  </a:lnTo>
                  <a:lnTo>
                    <a:pt x="777" y="1384"/>
                  </a:lnTo>
                  <a:lnTo>
                    <a:pt x="810" y="1379"/>
                  </a:lnTo>
                  <a:lnTo>
                    <a:pt x="843" y="1375"/>
                  </a:lnTo>
                  <a:lnTo>
                    <a:pt x="876" y="1371"/>
                  </a:lnTo>
                  <a:lnTo>
                    <a:pt x="909" y="1368"/>
                  </a:lnTo>
                  <a:lnTo>
                    <a:pt x="941" y="1365"/>
                  </a:lnTo>
                  <a:lnTo>
                    <a:pt x="974" y="1362"/>
                  </a:lnTo>
                  <a:lnTo>
                    <a:pt x="1007" y="1360"/>
                  </a:lnTo>
                  <a:lnTo>
                    <a:pt x="1040" y="1358"/>
                  </a:lnTo>
                  <a:lnTo>
                    <a:pt x="1073" y="1357"/>
                  </a:lnTo>
                  <a:lnTo>
                    <a:pt x="1106" y="1356"/>
                  </a:lnTo>
                  <a:lnTo>
                    <a:pt x="1139" y="1355"/>
                  </a:lnTo>
                  <a:lnTo>
                    <a:pt x="1172" y="1355"/>
                  </a:lnTo>
                  <a:lnTo>
                    <a:pt x="1205" y="1355"/>
                  </a:lnTo>
                  <a:lnTo>
                    <a:pt x="1238" y="1356"/>
                  </a:lnTo>
                  <a:lnTo>
                    <a:pt x="1271" y="1357"/>
                  </a:lnTo>
                  <a:lnTo>
                    <a:pt x="1304" y="1358"/>
                  </a:lnTo>
                  <a:lnTo>
                    <a:pt x="1337" y="1360"/>
                  </a:lnTo>
                  <a:lnTo>
                    <a:pt x="1370" y="1362"/>
                  </a:lnTo>
                  <a:lnTo>
                    <a:pt x="1403" y="1365"/>
                  </a:lnTo>
                  <a:lnTo>
                    <a:pt x="1436" y="1368"/>
                  </a:lnTo>
                  <a:lnTo>
                    <a:pt x="1469" y="1371"/>
                  </a:lnTo>
                  <a:lnTo>
                    <a:pt x="1501" y="1375"/>
                  </a:lnTo>
                  <a:lnTo>
                    <a:pt x="1534" y="1379"/>
                  </a:lnTo>
                  <a:lnTo>
                    <a:pt x="1567" y="1384"/>
                  </a:lnTo>
                  <a:lnTo>
                    <a:pt x="1600" y="1389"/>
                  </a:lnTo>
                  <a:lnTo>
                    <a:pt x="1632" y="1394"/>
                  </a:lnTo>
                  <a:lnTo>
                    <a:pt x="1665" y="1400"/>
                  </a:lnTo>
                  <a:lnTo>
                    <a:pt x="1697" y="1406"/>
                  </a:lnTo>
                  <a:lnTo>
                    <a:pt x="1730" y="1413"/>
                  </a:lnTo>
                  <a:lnTo>
                    <a:pt x="1762" y="1420"/>
                  </a:lnTo>
                  <a:lnTo>
                    <a:pt x="1794" y="1427"/>
                  </a:lnTo>
                  <a:lnTo>
                    <a:pt x="1826" y="1435"/>
                  </a:lnTo>
                  <a:lnTo>
                    <a:pt x="1858" y="1443"/>
                  </a:lnTo>
                  <a:lnTo>
                    <a:pt x="1890" y="1452"/>
                  </a:lnTo>
                  <a:lnTo>
                    <a:pt x="1922" y="1461"/>
                  </a:lnTo>
                  <a:lnTo>
                    <a:pt x="1953" y="1470"/>
                  </a:lnTo>
                </a:path>
              </a:pathLst>
            </a:custGeom>
            <a:solidFill>
              <a:srgbClr val="FAC090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83" name="Freeform 367"/>
            <xdr:cNvSpPr>
              <a:spLocks/>
            </xdr:cNvSpPr>
          </xdr:nvSpPr>
          <xdr:spPr bwMode="auto">
            <a:xfrm>
              <a:off x="2424832" y="1258057"/>
              <a:ext cx="1054247" cy="991636"/>
            </a:xfrm>
            <a:custGeom>
              <a:avLst/>
              <a:gdLst>
                <a:gd name="T0" fmla="*/ 2147483647 w 2342"/>
                <a:gd name="T1" fmla="*/ 2147483647 h 2198"/>
                <a:gd name="T2" fmla="*/ 2147483647 w 2342"/>
                <a:gd name="T3" fmla="*/ 2147483647 h 2198"/>
                <a:gd name="T4" fmla="*/ 2147483647 w 2342"/>
                <a:gd name="T5" fmla="*/ 2147483647 h 2198"/>
                <a:gd name="T6" fmla="*/ 2147483647 w 2342"/>
                <a:gd name="T7" fmla="*/ 2147483647 h 2198"/>
                <a:gd name="T8" fmla="*/ 2147483647 w 2342"/>
                <a:gd name="T9" fmla="*/ 2147483647 h 2198"/>
                <a:gd name="T10" fmla="*/ 2147483647 w 2342"/>
                <a:gd name="T11" fmla="*/ 2147483647 h 2198"/>
                <a:gd name="T12" fmla="*/ 2147483647 w 2342"/>
                <a:gd name="T13" fmla="*/ 2147483647 h 2198"/>
                <a:gd name="T14" fmla="*/ 2147483647 w 2342"/>
                <a:gd name="T15" fmla="*/ 2147483647 h 2198"/>
                <a:gd name="T16" fmla="*/ 2147483647 w 2342"/>
                <a:gd name="T17" fmla="*/ 2147483647 h 2198"/>
                <a:gd name="T18" fmla="*/ 2147483647 w 2342"/>
                <a:gd name="T19" fmla="*/ 2147483647 h 2198"/>
                <a:gd name="T20" fmla="*/ 2147483647 w 2342"/>
                <a:gd name="T21" fmla="*/ 2147483647 h 2198"/>
                <a:gd name="T22" fmla="*/ 2147483647 w 2342"/>
                <a:gd name="T23" fmla="*/ 2147483647 h 2198"/>
                <a:gd name="T24" fmla="*/ 2147483647 w 2342"/>
                <a:gd name="T25" fmla="*/ 2147483647 h 2198"/>
                <a:gd name="T26" fmla="*/ 2147483647 w 2342"/>
                <a:gd name="T27" fmla="*/ 2147483647 h 2198"/>
                <a:gd name="T28" fmla="*/ 2147483647 w 2342"/>
                <a:gd name="T29" fmla="*/ 2147483647 h 2198"/>
                <a:gd name="T30" fmla="*/ 2147483647 w 2342"/>
                <a:gd name="T31" fmla="*/ 2147483647 h 2198"/>
                <a:gd name="T32" fmla="*/ 2147483647 w 2342"/>
                <a:gd name="T33" fmla="*/ 2147483647 h 2198"/>
                <a:gd name="T34" fmla="*/ 2147483647 w 2342"/>
                <a:gd name="T35" fmla="*/ 2147483647 h 2198"/>
                <a:gd name="T36" fmla="*/ 2147483647 w 2342"/>
                <a:gd name="T37" fmla="*/ 2147483647 h 2198"/>
                <a:gd name="T38" fmla="*/ 2147483647 w 2342"/>
                <a:gd name="T39" fmla="*/ 2147483647 h 2198"/>
                <a:gd name="T40" fmla="*/ 2147483647 w 2342"/>
                <a:gd name="T41" fmla="*/ 2147483647 h 2198"/>
                <a:gd name="T42" fmla="*/ 2147483647 w 2342"/>
                <a:gd name="T43" fmla="*/ 2147483647 h 2198"/>
                <a:gd name="T44" fmla="*/ 2147483647 w 2342"/>
                <a:gd name="T45" fmla="*/ 2147483647 h 2198"/>
                <a:gd name="T46" fmla="*/ 2147483647 w 2342"/>
                <a:gd name="T47" fmla="*/ 2147483647 h 2198"/>
                <a:gd name="T48" fmla="*/ 2147483647 w 2342"/>
                <a:gd name="T49" fmla="*/ 2147483647 h 2198"/>
                <a:gd name="T50" fmla="*/ 2147483647 w 2342"/>
                <a:gd name="T51" fmla="*/ 2147483647 h 2198"/>
                <a:gd name="T52" fmla="*/ 2147483647 w 2342"/>
                <a:gd name="T53" fmla="*/ 2147483647 h 2198"/>
                <a:gd name="T54" fmla="*/ 2147483647 w 2342"/>
                <a:gd name="T55" fmla="*/ 2147483647 h 2198"/>
                <a:gd name="T56" fmla="*/ 2147483647 w 2342"/>
                <a:gd name="T57" fmla="*/ 2147483647 h 2198"/>
                <a:gd name="T58" fmla="*/ 2147483647 w 2342"/>
                <a:gd name="T59" fmla="*/ 2147483647 h 2198"/>
                <a:gd name="T60" fmla="*/ 2147483647 w 2342"/>
                <a:gd name="T61" fmla="*/ 2147483647 h 2198"/>
                <a:gd name="T62" fmla="*/ 2147483647 w 2342"/>
                <a:gd name="T63" fmla="*/ 2147483647 h 2198"/>
                <a:gd name="T64" fmla="*/ 2147483647 w 2342"/>
                <a:gd name="T65" fmla="*/ 2147483647 h 2198"/>
                <a:gd name="T66" fmla="*/ 2147483647 w 2342"/>
                <a:gd name="T67" fmla="*/ 2147483647 h 2198"/>
                <a:gd name="T68" fmla="*/ 2147483647 w 2342"/>
                <a:gd name="T69" fmla="*/ 2147483647 h 2198"/>
                <a:gd name="T70" fmla="*/ 2147483647 w 2342"/>
                <a:gd name="T71" fmla="*/ 2147483647 h 2198"/>
                <a:gd name="T72" fmla="*/ 2147483647 w 2342"/>
                <a:gd name="T73" fmla="*/ 2147483647 h 2198"/>
                <a:gd name="T74" fmla="*/ 2147483647 w 2342"/>
                <a:gd name="T75" fmla="*/ 2147483647 h 2198"/>
                <a:gd name="T76" fmla="*/ 2147483647 w 2342"/>
                <a:gd name="T77" fmla="*/ 2147483647 h 2198"/>
                <a:gd name="T78" fmla="*/ 2147483647 w 2342"/>
                <a:gd name="T79" fmla="*/ 2147483647 h 2198"/>
                <a:gd name="T80" fmla="*/ 2147483647 w 2342"/>
                <a:gd name="T81" fmla="*/ 2147483647 h 2198"/>
                <a:gd name="T82" fmla="*/ 2147483647 w 2342"/>
                <a:gd name="T83" fmla="*/ 2147483647 h 2198"/>
                <a:gd name="T84" fmla="*/ 2147483647 w 2342"/>
                <a:gd name="T85" fmla="*/ 2147483647 h 2198"/>
                <a:gd name="T86" fmla="*/ 2147483647 w 2342"/>
                <a:gd name="T87" fmla="*/ 2147483647 h 2198"/>
                <a:gd name="T88" fmla="*/ 2147483647 w 2342"/>
                <a:gd name="T89" fmla="*/ 2147483647 h 2198"/>
                <a:gd name="T90" fmla="*/ 2147483647 w 2342"/>
                <a:gd name="T91" fmla="*/ 2147483647 h 2198"/>
                <a:gd name="T92" fmla="*/ 2147483647 w 2342"/>
                <a:gd name="T93" fmla="*/ 2147483647 h 2198"/>
                <a:gd name="T94" fmla="*/ 2147483647 w 2342"/>
                <a:gd name="T95" fmla="*/ 2147483647 h 2198"/>
                <a:gd name="T96" fmla="*/ 2147483647 w 2342"/>
                <a:gd name="T97" fmla="*/ 2147483647 h 2198"/>
                <a:gd name="T98" fmla="*/ 2147483647 w 2342"/>
                <a:gd name="T99" fmla="*/ 2147483647 h 2198"/>
                <a:gd name="T100" fmla="*/ 2147483647 w 2342"/>
                <a:gd name="T101" fmla="*/ 2147483647 h 2198"/>
                <a:gd name="T102" fmla="*/ 2147483647 w 2342"/>
                <a:gd name="T103" fmla="*/ 2147483647 h 2198"/>
                <a:gd name="T104" fmla="*/ 2147483647 w 2342"/>
                <a:gd name="T105" fmla="*/ 2147483647 h 2198"/>
                <a:gd name="T106" fmla="*/ 2147483647 w 2342"/>
                <a:gd name="T107" fmla="*/ 2147483647 h 2198"/>
                <a:gd name="T108" fmla="*/ 2147483647 w 2342"/>
                <a:gd name="T109" fmla="*/ 2147483647 h 2198"/>
                <a:gd name="T110" fmla="*/ 2147483647 w 2342"/>
                <a:gd name="T111" fmla="*/ 2147483647 h 2198"/>
                <a:gd name="T112" fmla="*/ 2147483647 w 2342"/>
                <a:gd name="T113" fmla="*/ 2147483647 h 2198"/>
                <a:gd name="T114" fmla="*/ 2147483647 w 2342"/>
                <a:gd name="T115" fmla="*/ 2147483647 h 2198"/>
                <a:gd name="T116" fmla="*/ 2147483647 w 2342"/>
                <a:gd name="T117" fmla="*/ 2147483647 h 2198"/>
                <a:gd name="T118" fmla="*/ 2147483647 w 2342"/>
                <a:gd name="T119" fmla="*/ 2147483647 h 219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2"/>
                <a:gd name="T181" fmla="*/ 0 h 2198"/>
                <a:gd name="T182" fmla="*/ 2342 w 2342"/>
                <a:gd name="T183" fmla="*/ 2198 h 219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2" h="2198">
                  <a:moveTo>
                    <a:pt x="1264" y="2198"/>
                  </a:moveTo>
                  <a:lnTo>
                    <a:pt x="1354" y="2130"/>
                  </a:lnTo>
                  <a:lnTo>
                    <a:pt x="1443" y="2061"/>
                  </a:lnTo>
                  <a:lnTo>
                    <a:pt x="1533" y="1993"/>
                  </a:lnTo>
                  <a:lnTo>
                    <a:pt x="1623" y="1924"/>
                  </a:lnTo>
                  <a:lnTo>
                    <a:pt x="1713" y="1856"/>
                  </a:lnTo>
                  <a:lnTo>
                    <a:pt x="1803" y="1788"/>
                  </a:lnTo>
                  <a:lnTo>
                    <a:pt x="1893" y="1719"/>
                  </a:lnTo>
                  <a:lnTo>
                    <a:pt x="1983" y="1651"/>
                  </a:lnTo>
                  <a:lnTo>
                    <a:pt x="2073" y="1583"/>
                  </a:lnTo>
                  <a:lnTo>
                    <a:pt x="2163" y="1514"/>
                  </a:lnTo>
                  <a:lnTo>
                    <a:pt x="2252" y="1446"/>
                  </a:lnTo>
                  <a:lnTo>
                    <a:pt x="2342" y="1378"/>
                  </a:lnTo>
                  <a:lnTo>
                    <a:pt x="2312" y="1338"/>
                  </a:lnTo>
                  <a:lnTo>
                    <a:pt x="2282" y="1300"/>
                  </a:lnTo>
                  <a:lnTo>
                    <a:pt x="2250" y="1261"/>
                  </a:lnTo>
                  <a:lnTo>
                    <a:pt x="2219" y="1223"/>
                  </a:lnTo>
                  <a:lnTo>
                    <a:pt x="2187" y="1185"/>
                  </a:lnTo>
                  <a:lnTo>
                    <a:pt x="2154" y="1148"/>
                  </a:lnTo>
                  <a:lnTo>
                    <a:pt x="2121" y="1111"/>
                  </a:lnTo>
                  <a:lnTo>
                    <a:pt x="2088" y="1075"/>
                  </a:lnTo>
                  <a:lnTo>
                    <a:pt x="2054" y="1038"/>
                  </a:lnTo>
                  <a:lnTo>
                    <a:pt x="2019" y="1003"/>
                  </a:lnTo>
                  <a:lnTo>
                    <a:pt x="1985" y="967"/>
                  </a:lnTo>
                  <a:lnTo>
                    <a:pt x="1949" y="933"/>
                  </a:lnTo>
                  <a:lnTo>
                    <a:pt x="1914" y="898"/>
                  </a:lnTo>
                  <a:lnTo>
                    <a:pt x="1878" y="864"/>
                  </a:lnTo>
                  <a:lnTo>
                    <a:pt x="1841" y="831"/>
                  </a:lnTo>
                  <a:lnTo>
                    <a:pt x="1805" y="797"/>
                  </a:lnTo>
                  <a:lnTo>
                    <a:pt x="1767" y="765"/>
                  </a:lnTo>
                  <a:lnTo>
                    <a:pt x="1730" y="733"/>
                  </a:lnTo>
                  <a:lnTo>
                    <a:pt x="1692" y="701"/>
                  </a:lnTo>
                  <a:lnTo>
                    <a:pt x="1653" y="670"/>
                  </a:lnTo>
                  <a:lnTo>
                    <a:pt x="1614" y="639"/>
                  </a:lnTo>
                  <a:lnTo>
                    <a:pt x="1575" y="609"/>
                  </a:lnTo>
                  <a:lnTo>
                    <a:pt x="1536" y="579"/>
                  </a:lnTo>
                  <a:lnTo>
                    <a:pt x="1496" y="549"/>
                  </a:lnTo>
                  <a:lnTo>
                    <a:pt x="1456" y="521"/>
                  </a:lnTo>
                  <a:lnTo>
                    <a:pt x="1415" y="492"/>
                  </a:lnTo>
                  <a:lnTo>
                    <a:pt x="1374" y="464"/>
                  </a:lnTo>
                  <a:lnTo>
                    <a:pt x="1333" y="437"/>
                  </a:lnTo>
                  <a:lnTo>
                    <a:pt x="1291" y="410"/>
                  </a:lnTo>
                  <a:lnTo>
                    <a:pt x="1249" y="384"/>
                  </a:lnTo>
                  <a:lnTo>
                    <a:pt x="1207" y="358"/>
                  </a:lnTo>
                  <a:lnTo>
                    <a:pt x="1165" y="333"/>
                  </a:lnTo>
                  <a:lnTo>
                    <a:pt x="1122" y="308"/>
                  </a:lnTo>
                  <a:lnTo>
                    <a:pt x="1079" y="283"/>
                  </a:lnTo>
                  <a:lnTo>
                    <a:pt x="1035" y="260"/>
                  </a:lnTo>
                  <a:lnTo>
                    <a:pt x="991" y="236"/>
                  </a:lnTo>
                  <a:lnTo>
                    <a:pt x="947" y="214"/>
                  </a:lnTo>
                  <a:lnTo>
                    <a:pt x="903" y="192"/>
                  </a:lnTo>
                  <a:lnTo>
                    <a:pt x="858" y="170"/>
                  </a:lnTo>
                  <a:lnTo>
                    <a:pt x="813" y="149"/>
                  </a:lnTo>
                  <a:lnTo>
                    <a:pt x="768" y="128"/>
                  </a:lnTo>
                  <a:lnTo>
                    <a:pt x="723" y="108"/>
                  </a:lnTo>
                  <a:lnTo>
                    <a:pt x="678" y="89"/>
                  </a:lnTo>
                  <a:lnTo>
                    <a:pt x="632" y="70"/>
                  </a:lnTo>
                  <a:lnTo>
                    <a:pt x="586" y="52"/>
                  </a:lnTo>
                  <a:lnTo>
                    <a:pt x="540" y="34"/>
                  </a:lnTo>
                  <a:lnTo>
                    <a:pt x="493" y="17"/>
                  </a:lnTo>
                  <a:lnTo>
                    <a:pt x="447" y="0"/>
                  </a:lnTo>
                  <a:lnTo>
                    <a:pt x="409" y="107"/>
                  </a:lnTo>
                  <a:lnTo>
                    <a:pt x="372" y="213"/>
                  </a:lnTo>
                  <a:lnTo>
                    <a:pt x="335" y="320"/>
                  </a:lnTo>
                  <a:lnTo>
                    <a:pt x="298" y="427"/>
                  </a:lnTo>
                  <a:lnTo>
                    <a:pt x="260" y="533"/>
                  </a:lnTo>
                  <a:lnTo>
                    <a:pt x="223" y="640"/>
                  </a:lnTo>
                  <a:lnTo>
                    <a:pt x="186" y="747"/>
                  </a:lnTo>
                  <a:lnTo>
                    <a:pt x="149" y="853"/>
                  </a:lnTo>
                  <a:lnTo>
                    <a:pt x="111" y="960"/>
                  </a:lnTo>
                  <a:lnTo>
                    <a:pt x="74" y="1066"/>
                  </a:lnTo>
                  <a:lnTo>
                    <a:pt x="37" y="1173"/>
                  </a:lnTo>
                  <a:lnTo>
                    <a:pt x="0" y="1280"/>
                  </a:lnTo>
                  <a:lnTo>
                    <a:pt x="31" y="1291"/>
                  </a:lnTo>
                  <a:lnTo>
                    <a:pt x="62" y="1302"/>
                  </a:lnTo>
                  <a:lnTo>
                    <a:pt x="93" y="1314"/>
                  </a:lnTo>
                  <a:lnTo>
                    <a:pt x="123" y="1326"/>
                  </a:lnTo>
                  <a:lnTo>
                    <a:pt x="154" y="1339"/>
                  </a:lnTo>
                  <a:lnTo>
                    <a:pt x="184" y="1352"/>
                  </a:lnTo>
                  <a:lnTo>
                    <a:pt x="214" y="1365"/>
                  </a:lnTo>
                  <a:lnTo>
                    <a:pt x="244" y="1379"/>
                  </a:lnTo>
                  <a:lnTo>
                    <a:pt x="274" y="1393"/>
                  </a:lnTo>
                  <a:lnTo>
                    <a:pt x="304" y="1407"/>
                  </a:lnTo>
                  <a:lnTo>
                    <a:pt x="334" y="1422"/>
                  </a:lnTo>
                  <a:lnTo>
                    <a:pt x="363" y="1437"/>
                  </a:lnTo>
                  <a:lnTo>
                    <a:pt x="392" y="1453"/>
                  </a:lnTo>
                  <a:lnTo>
                    <a:pt x="421" y="1468"/>
                  </a:lnTo>
                  <a:lnTo>
                    <a:pt x="450" y="1485"/>
                  </a:lnTo>
                  <a:lnTo>
                    <a:pt x="478" y="1501"/>
                  </a:lnTo>
                  <a:lnTo>
                    <a:pt x="507" y="1518"/>
                  </a:lnTo>
                  <a:lnTo>
                    <a:pt x="535" y="1535"/>
                  </a:lnTo>
                  <a:lnTo>
                    <a:pt x="563" y="1553"/>
                  </a:lnTo>
                  <a:lnTo>
                    <a:pt x="591" y="1571"/>
                  </a:lnTo>
                  <a:lnTo>
                    <a:pt x="618" y="1589"/>
                  </a:lnTo>
                  <a:lnTo>
                    <a:pt x="645" y="1608"/>
                  </a:lnTo>
                  <a:lnTo>
                    <a:pt x="672" y="1626"/>
                  </a:lnTo>
                  <a:lnTo>
                    <a:pt x="699" y="1646"/>
                  </a:lnTo>
                  <a:lnTo>
                    <a:pt x="726" y="1665"/>
                  </a:lnTo>
                  <a:lnTo>
                    <a:pt x="752" y="1685"/>
                  </a:lnTo>
                  <a:lnTo>
                    <a:pt x="778" y="1705"/>
                  </a:lnTo>
                  <a:lnTo>
                    <a:pt x="804" y="1726"/>
                  </a:lnTo>
                  <a:lnTo>
                    <a:pt x="830" y="1747"/>
                  </a:lnTo>
                  <a:lnTo>
                    <a:pt x="855" y="1768"/>
                  </a:lnTo>
                  <a:lnTo>
                    <a:pt x="880" y="1789"/>
                  </a:lnTo>
                  <a:lnTo>
                    <a:pt x="905" y="1811"/>
                  </a:lnTo>
                  <a:lnTo>
                    <a:pt x="930" y="1833"/>
                  </a:lnTo>
                  <a:lnTo>
                    <a:pt x="954" y="1856"/>
                  </a:lnTo>
                  <a:lnTo>
                    <a:pt x="978" y="1878"/>
                  </a:lnTo>
                  <a:lnTo>
                    <a:pt x="1002" y="1901"/>
                  </a:lnTo>
                  <a:lnTo>
                    <a:pt x="1025" y="1924"/>
                  </a:lnTo>
                  <a:lnTo>
                    <a:pt x="1048" y="1948"/>
                  </a:lnTo>
                  <a:lnTo>
                    <a:pt x="1071" y="1972"/>
                  </a:lnTo>
                  <a:lnTo>
                    <a:pt x="1094" y="1996"/>
                  </a:lnTo>
                  <a:lnTo>
                    <a:pt x="1116" y="2020"/>
                  </a:lnTo>
                  <a:lnTo>
                    <a:pt x="1138" y="2045"/>
                  </a:lnTo>
                  <a:lnTo>
                    <a:pt x="1160" y="2070"/>
                  </a:lnTo>
                  <a:lnTo>
                    <a:pt x="1181" y="2095"/>
                  </a:lnTo>
                  <a:lnTo>
                    <a:pt x="1202" y="2120"/>
                  </a:lnTo>
                  <a:lnTo>
                    <a:pt x="1223" y="2146"/>
                  </a:lnTo>
                  <a:lnTo>
                    <a:pt x="1244" y="2172"/>
                  </a:lnTo>
                  <a:lnTo>
                    <a:pt x="1264" y="2198"/>
                  </a:lnTo>
                </a:path>
              </a:pathLst>
            </a:custGeom>
            <a:solidFill>
              <a:srgbClr val="FFFF57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84" name="Freeform 372"/>
            <xdr:cNvSpPr>
              <a:spLocks/>
            </xdr:cNvSpPr>
          </xdr:nvSpPr>
          <xdr:spPr bwMode="auto">
            <a:xfrm>
              <a:off x="3024822" y="1944261"/>
              <a:ext cx="827134" cy="1018705"/>
            </a:xfrm>
            <a:custGeom>
              <a:avLst/>
              <a:gdLst>
                <a:gd name="T0" fmla="*/ 2147483647 w 1838"/>
                <a:gd name="T1" fmla="*/ 2147483647 h 2258"/>
                <a:gd name="T2" fmla="*/ 2147483647 w 1838"/>
                <a:gd name="T3" fmla="*/ 2147483647 h 2258"/>
                <a:gd name="T4" fmla="*/ 2147483647 w 1838"/>
                <a:gd name="T5" fmla="*/ 2147483647 h 2258"/>
                <a:gd name="T6" fmla="*/ 2147483647 w 1838"/>
                <a:gd name="T7" fmla="*/ 2147483647 h 2258"/>
                <a:gd name="T8" fmla="*/ 2147483647 w 1838"/>
                <a:gd name="T9" fmla="*/ 2147483647 h 2258"/>
                <a:gd name="T10" fmla="*/ 2147483647 w 1838"/>
                <a:gd name="T11" fmla="*/ 2147483647 h 2258"/>
                <a:gd name="T12" fmla="*/ 2147483647 w 1838"/>
                <a:gd name="T13" fmla="*/ 2147483647 h 2258"/>
                <a:gd name="T14" fmla="*/ 2147483647 w 1838"/>
                <a:gd name="T15" fmla="*/ 2147483647 h 2258"/>
                <a:gd name="T16" fmla="*/ 2147483647 w 1838"/>
                <a:gd name="T17" fmla="*/ 2147483647 h 2258"/>
                <a:gd name="T18" fmla="*/ 2147483647 w 1838"/>
                <a:gd name="T19" fmla="*/ 2147483647 h 2258"/>
                <a:gd name="T20" fmla="*/ 2147483647 w 1838"/>
                <a:gd name="T21" fmla="*/ 2147483647 h 2258"/>
                <a:gd name="T22" fmla="*/ 2147483647 w 1838"/>
                <a:gd name="T23" fmla="*/ 2147483647 h 2258"/>
                <a:gd name="T24" fmla="*/ 2147483647 w 1838"/>
                <a:gd name="T25" fmla="*/ 2147483647 h 2258"/>
                <a:gd name="T26" fmla="*/ 2147483647 w 1838"/>
                <a:gd name="T27" fmla="*/ 2147483647 h 2258"/>
                <a:gd name="T28" fmla="*/ 2147483647 w 1838"/>
                <a:gd name="T29" fmla="*/ 2147483647 h 2258"/>
                <a:gd name="T30" fmla="*/ 2147483647 w 1838"/>
                <a:gd name="T31" fmla="*/ 2147483647 h 2258"/>
                <a:gd name="T32" fmla="*/ 2147483647 w 1838"/>
                <a:gd name="T33" fmla="*/ 2147483647 h 2258"/>
                <a:gd name="T34" fmla="*/ 2147483647 w 1838"/>
                <a:gd name="T35" fmla="*/ 2147483647 h 2258"/>
                <a:gd name="T36" fmla="*/ 2147483647 w 1838"/>
                <a:gd name="T37" fmla="*/ 2147483647 h 2258"/>
                <a:gd name="T38" fmla="*/ 2147483647 w 1838"/>
                <a:gd name="T39" fmla="*/ 2147483647 h 2258"/>
                <a:gd name="T40" fmla="*/ 2147483647 w 1838"/>
                <a:gd name="T41" fmla="*/ 2147483647 h 2258"/>
                <a:gd name="T42" fmla="*/ 2147483647 w 1838"/>
                <a:gd name="T43" fmla="*/ 2147483647 h 2258"/>
                <a:gd name="T44" fmla="*/ 2147483647 w 1838"/>
                <a:gd name="T45" fmla="*/ 2147483647 h 2258"/>
                <a:gd name="T46" fmla="*/ 2147483647 w 1838"/>
                <a:gd name="T47" fmla="*/ 2147483647 h 2258"/>
                <a:gd name="T48" fmla="*/ 2147483647 w 1838"/>
                <a:gd name="T49" fmla="*/ 2147483647 h 2258"/>
                <a:gd name="T50" fmla="*/ 2147483647 w 1838"/>
                <a:gd name="T51" fmla="*/ 2147483647 h 2258"/>
                <a:gd name="T52" fmla="*/ 2147483647 w 1838"/>
                <a:gd name="T53" fmla="*/ 2147483647 h 2258"/>
                <a:gd name="T54" fmla="*/ 2147483647 w 1838"/>
                <a:gd name="T55" fmla="*/ 2147483647 h 2258"/>
                <a:gd name="T56" fmla="*/ 2147483647 w 1838"/>
                <a:gd name="T57" fmla="*/ 2147483647 h 2258"/>
                <a:gd name="T58" fmla="*/ 2147483647 w 1838"/>
                <a:gd name="T59" fmla="*/ 2147483647 h 2258"/>
                <a:gd name="T60" fmla="*/ 2147483647 w 1838"/>
                <a:gd name="T61" fmla="*/ 2147483647 h 2258"/>
                <a:gd name="T62" fmla="*/ 2147483647 w 1838"/>
                <a:gd name="T63" fmla="*/ 2147483647 h 2258"/>
                <a:gd name="T64" fmla="*/ 2147483647 w 1838"/>
                <a:gd name="T65" fmla="*/ 2147483647 h 2258"/>
                <a:gd name="T66" fmla="*/ 2147483647 w 1838"/>
                <a:gd name="T67" fmla="*/ 2147483647 h 2258"/>
                <a:gd name="T68" fmla="*/ 2147483647 w 1838"/>
                <a:gd name="T69" fmla="*/ 2147483647 h 2258"/>
                <a:gd name="T70" fmla="*/ 2147483647 w 1838"/>
                <a:gd name="T71" fmla="*/ 2147483647 h 2258"/>
                <a:gd name="T72" fmla="*/ 2147483647 w 1838"/>
                <a:gd name="T73" fmla="*/ 2147483647 h 2258"/>
                <a:gd name="T74" fmla="*/ 2147483647 w 1838"/>
                <a:gd name="T75" fmla="*/ 2147483647 h 2258"/>
                <a:gd name="T76" fmla="*/ 2147483647 w 1838"/>
                <a:gd name="T77" fmla="*/ 2147483647 h 2258"/>
                <a:gd name="T78" fmla="*/ 2147483647 w 1838"/>
                <a:gd name="T79" fmla="*/ 2147483647 h 2258"/>
                <a:gd name="T80" fmla="*/ 2147483647 w 1838"/>
                <a:gd name="T81" fmla="*/ 2147483647 h 2258"/>
                <a:gd name="T82" fmla="*/ 2147483647 w 1838"/>
                <a:gd name="T83" fmla="*/ 2147483647 h 2258"/>
                <a:gd name="T84" fmla="*/ 2147483647 w 1838"/>
                <a:gd name="T85" fmla="*/ 2147483647 h 2258"/>
                <a:gd name="T86" fmla="*/ 2147483647 w 1838"/>
                <a:gd name="T87" fmla="*/ 2147483647 h 2258"/>
                <a:gd name="T88" fmla="*/ 2147483647 w 1838"/>
                <a:gd name="T89" fmla="*/ 2147483647 h 2258"/>
                <a:gd name="T90" fmla="*/ 2147483647 w 1838"/>
                <a:gd name="T91" fmla="*/ 2147483647 h 2258"/>
                <a:gd name="T92" fmla="*/ 2147483647 w 1838"/>
                <a:gd name="T93" fmla="*/ 2147483647 h 2258"/>
                <a:gd name="T94" fmla="*/ 2147483647 w 1838"/>
                <a:gd name="T95" fmla="*/ 2147483647 h 2258"/>
                <a:gd name="T96" fmla="*/ 2147483647 w 1838"/>
                <a:gd name="T97" fmla="*/ 2147483647 h 2258"/>
                <a:gd name="T98" fmla="*/ 2147483647 w 1838"/>
                <a:gd name="T99" fmla="*/ 2147483647 h 2258"/>
                <a:gd name="T100" fmla="*/ 2147483647 w 1838"/>
                <a:gd name="T101" fmla="*/ 2147483647 h 2258"/>
                <a:gd name="T102" fmla="*/ 2147483647 w 1838"/>
                <a:gd name="T103" fmla="*/ 2147483647 h 2258"/>
                <a:gd name="T104" fmla="*/ 2147483647 w 1838"/>
                <a:gd name="T105" fmla="*/ 2147483647 h 2258"/>
                <a:gd name="T106" fmla="*/ 2147483647 w 1838"/>
                <a:gd name="T107" fmla="*/ 2147483647 h 2258"/>
                <a:gd name="T108" fmla="*/ 2147483647 w 1838"/>
                <a:gd name="T109" fmla="*/ 2147483647 h 2258"/>
                <a:gd name="T110" fmla="*/ 2147483647 w 1838"/>
                <a:gd name="T111" fmla="*/ 2147483647 h 2258"/>
                <a:gd name="T112" fmla="*/ 2147483647 w 1838"/>
                <a:gd name="T113" fmla="*/ 2147483647 h 2258"/>
                <a:gd name="T114" fmla="*/ 2147483647 w 1838"/>
                <a:gd name="T115" fmla="*/ 2147483647 h 2258"/>
                <a:gd name="T116" fmla="*/ 2147483647 w 1838"/>
                <a:gd name="T117" fmla="*/ 2147483647 h 2258"/>
                <a:gd name="T118" fmla="*/ 2147483647 w 1838"/>
                <a:gd name="T119" fmla="*/ 2147483647 h 225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1838"/>
                <a:gd name="T181" fmla="*/ 0 h 2258"/>
                <a:gd name="T182" fmla="*/ 1838 w 1838"/>
                <a:gd name="T183" fmla="*/ 2258 h 225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1838" h="2258">
                  <a:moveTo>
                    <a:pt x="483" y="2258"/>
                  </a:moveTo>
                  <a:lnTo>
                    <a:pt x="596" y="2256"/>
                  </a:lnTo>
                  <a:lnTo>
                    <a:pt x="709" y="2253"/>
                  </a:lnTo>
                  <a:lnTo>
                    <a:pt x="822" y="2251"/>
                  </a:lnTo>
                  <a:lnTo>
                    <a:pt x="935" y="2248"/>
                  </a:lnTo>
                  <a:lnTo>
                    <a:pt x="1047" y="2246"/>
                  </a:lnTo>
                  <a:lnTo>
                    <a:pt x="1160" y="2243"/>
                  </a:lnTo>
                  <a:lnTo>
                    <a:pt x="1273" y="2241"/>
                  </a:lnTo>
                  <a:lnTo>
                    <a:pt x="1386" y="2239"/>
                  </a:lnTo>
                  <a:lnTo>
                    <a:pt x="1499" y="2236"/>
                  </a:lnTo>
                  <a:lnTo>
                    <a:pt x="1612" y="2234"/>
                  </a:lnTo>
                  <a:lnTo>
                    <a:pt x="1725" y="2231"/>
                  </a:lnTo>
                  <a:lnTo>
                    <a:pt x="1838" y="2229"/>
                  </a:lnTo>
                  <a:lnTo>
                    <a:pt x="1836" y="2179"/>
                  </a:lnTo>
                  <a:lnTo>
                    <a:pt x="1834" y="2130"/>
                  </a:lnTo>
                  <a:lnTo>
                    <a:pt x="1832" y="2080"/>
                  </a:lnTo>
                  <a:lnTo>
                    <a:pt x="1829" y="2031"/>
                  </a:lnTo>
                  <a:lnTo>
                    <a:pt x="1825" y="1982"/>
                  </a:lnTo>
                  <a:lnTo>
                    <a:pt x="1820" y="1932"/>
                  </a:lnTo>
                  <a:lnTo>
                    <a:pt x="1815" y="1883"/>
                  </a:lnTo>
                  <a:lnTo>
                    <a:pt x="1810" y="1834"/>
                  </a:lnTo>
                  <a:lnTo>
                    <a:pt x="1804" y="1785"/>
                  </a:lnTo>
                  <a:lnTo>
                    <a:pt x="1797" y="1736"/>
                  </a:lnTo>
                  <a:lnTo>
                    <a:pt x="1789" y="1687"/>
                  </a:lnTo>
                  <a:lnTo>
                    <a:pt x="1782" y="1638"/>
                  </a:lnTo>
                  <a:lnTo>
                    <a:pt x="1773" y="1589"/>
                  </a:lnTo>
                  <a:lnTo>
                    <a:pt x="1764" y="1540"/>
                  </a:lnTo>
                  <a:lnTo>
                    <a:pt x="1754" y="1492"/>
                  </a:lnTo>
                  <a:lnTo>
                    <a:pt x="1744" y="1443"/>
                  </a:lnTo>
                  <a:lnTo>
                    <a:pt x="1733" y="1395"/>
                  </a:lnTo>
                  <a:lnTo>
                    <a:pt x="1721" y="1347"/>
                  </a:lnTo>
                  <a:lnTo>
                    <a:pt x="1709" y="1299"/>
                  </a:lnTo>
                  <a:lnTo>
                    <a:pt x="1696" y="1251"/>
                  </a:lnTo>
                  <a:lnTo>
                    <a:pt x="1683" y="1203"/>
                  </a:lnTo>
                  <a:lnTo>
                    <a:pt x="1669" y="1156"/>
                  </a:lnTo>
                  <a:lnTo>
                    <a:pt x="1655" y="1108"/>
                  </a:lnTo>
                  <a:lnTo>
                    <a:pt x="1640" y="1061"/>
                  </a:lnTo>
                  <a:lnTo>
                    <a:pt x="1624" y="1014"/>
                  </a:lnTo>
                  <a:lnTo>
                    <a:pt x="1608" y="967"/>
                  </a:lnTo>
                  <a:lnTo>
                    <a:pt x="1591" y="921"/>
                  </a:lnTo>
                  <a:lnTo>
                    <a:pt x="1574" y="874"/>
                  </a:lnTo>
                  <a:lnTo>
                    <a:pt x="1556" y="828"/>
                  </a:lnTo>
                  <a:lnTo>
                    <a:pt x="1538" y="782"/>
                  </a:lnTo>
                  <a:lnTo>
                    <a:pt x="1519" y="736"/>
                  </a:lnTo>
                  <a:lnTo>
                    <a:pt x="1499" y="691"/>
                  </a:lnTo>
                  <a:lnTo>
                    <a:pt x="1479" y="646"/>
                  </a:lnTo>
                  <a:lnTo>
                    <a:pt x="1458" y="601"/>
                  </a:lnTo>
                  <a:lnTo>
                    <a:pt x="1437" y="556"/>
                  </a:lnTo>
                  <a:lnTo>
                    <a:pt x="1416" y="511"/>
                  </a:lnTo>
                  <a:lnTo>
                    <a:pt x="1393" y="467"/>
                  </a:lnTo>
                  <a:lnTo>
                    <a:pt x="1370" y="423"/>
                  </a:lnTo>
                  <a:lnTo>
                    <a:pt x="1347" y="379"/>
                  </a:lnTo>
                  <a:lnTo>
                    <a:pt x="1323" y="336"/>
                  </a:lnTo>
                  <a:lnTo>
                    <a:pt x="1299" y="293"/>
                  </a:lnTo>
                  <a:lnTo>
                    <a:pt x="1274" y="250"/>
                  </a:lnTo>
                  <a:lnTo>
                    <a:pt x="1248" y="208"/>
                  </a:lnTo>
                  <a:lnTo>
                    <a:pt x="1222" y="165"/>
                  </a:lnTo>
                  <a:lnTo>
                    <a:pt x="1196" y="124"/>
                  </a:lnTo>
                  <a:lnTo>
                    <a:pt x="1169" y="82"/>
                  </a:lnTo>
                  <a:lnTo>
                    <a:pt x="1142" y="41"/>
                  </a:lnTo>
                  <a:lnTo>
                    <a:pt x="1114" y="0"/>
                  </a:lnTo>
                  <a:lnTo>
                    <a:pt x="1021" y="64"/>
                  </a:lnTo>
                  <a:lnTo>
                    <a:pt x="928" y="129"/>
                  </a:lnTo>
                  <a:lnTo>
                    <a:pt x="835" y="193"/>
                  </a:lnTo>
                  <a:lnTo>
                    <a:pt x="742" y="258"/>
                  </a:lnTo>
                  <a:lnTo>
                    <a:pt x="650" y="322"/>
                  </a:lnTo>
                  <a:lnTo>
                    <a:pt x="557" y="386"/>
                  </a:lnTo>
                  <a:lnTo>
                    <a:pt x="464" y="451"/>
                  </a:lnTo>
                  <a:lnTo>
                    <a:pt x="371" y="515"/>
                  </a:lnTo>
                  <a:lnTo>
                    <a:pt x="279" y="579"/>
                  </a:lnTo>
                  <a:lnTo>
                    <a:pt x="186" y="644"/>
                  </a:lnTo>
                  <a:lnTo>
                    <a:pt x="93" y="708"/>
                  </a:lnTo>
                  <a:lnTo>
                    <a:pt x="0" y="773"/>
                  </a:lnTo>
                  <a:lnTo>
                    <a:pt x="19" y="800"/>
                  </a:lnTo>
                  <a:lnTo>
                    <a:pt x="37" y="827"/>
                  </a:lnTo>
                  <a:lnTo>
                    <a:pt x="55" y="855"/>
                  </a:lnTo>
                  <a:lnTo>
                    <a:pt x="73" y="883"/>
                  </a:lnTo>
                  <a:lnTo>
                    <a:pt x="90" y="911"/>
                  </a:lnTo>
                  <a:lnTo>
                    <a:pt x="107" y="939"/>
                  </a:lnTo>
                  <a:lnTo>
                    <a:pt x="124" y="968"/>
                  </a:lnTo>
                  <a:lnTo>
                    <a:pt x="140" y="996"/>
                  </a:lnTo>
                  <a:lnTo>
                    <a:pt x="156" y="1025"/>
                  </a:lnTo>
                  <a:lnTo>
                    <a:pt x="171" y="1055"/>
                  </a:lnTo>
                  <a:lnTo>
                    <a:pt x="187" y="1084"/>
                  </a:lnTo>
                  <a:lnTo>
                    <a:pt x="201" y="1113"/>
                  </a:lnTo>
                  <a:lnTo>
                    <a:pt x="216" y="1143"/>
                  </a:lnTo>
                  <a:lnTo>
                    <a:pt x="230" y="1173"/>
                  </a:lnTo>
                  <a:lnTo>
                    <a:pt x="244" y="1203"/>
                  </a:lnTo>
                  <a:lnTo>
                    <a:pt x="257" y="1233"/>
                  </a:lnTo>
                  <a:lnTo>
                    <a:pt x="270" y="1263"/>
                  </a:lnTo>
                  <a:lnTo>
                    <a:pt x="283" y="1294"/>
                  </a:lnTo>
                  <a:lnTo>
                    <a:pt x="295" y="1325"/>
                  </a:lnTo>
                  <a:lnTo>
                    <a:pt x="307" y="1355"/>
                  </a:lnTo>
                  <a:lnTo>
                    <a:pt x="319" y="1386"/>
                  </a:lnTo>
                  <a:lnTo>
                    <a:pt x="330" y="1417"/>
                  </a:lnTo>
                  <a:lnTo>
                    <a:pt x="341" y="1449"/>
                  </a:lnTo>
                  <a:lnTo>
                    <a:pt x="351" y="1480"/>
                  </a:lnTo>
                  <a:lnTo>
                    <a:pt x="361" y="1511"/>
                  </a:lnTo>
                  <a:lnTo>
                    <a:pt x="371" y="1543"/>
                  </a:lnTo>
                  <a:lnTo>
                    <a:pt x="380" y="1575"/>
                  </a:lnTo>
                  <a:lnTo>
                    <a:pt x="389" y="1606"/>
                  </a:lnTo>
                  <a:lnTo>
                    <a:pt x="397" y="1638"/>
                  </a:lnTo>
                  <a:lnTo>
                    <a:pt x="405" y="1670"/>
                  </a:lnTo>
                  <a:lnTo>
                    <a:pt x="413" y="1702"/>
                  </a:lnTo>
                  <a:lnTo>
                    <a:pt x="420" y="1735"/>
                  </a:lnTo>
                  <a:lnTo>
                    <a:pt x="427" y="1767"/>
                  </a:lnTo>
                  <a:lnTo>
                    <a:pt x="434" y="1799"/>
                  </a:lnTo>
                  <a:lnTo>
                    <a:pt x="440" y="1832"/>
                  </a:lnTo>
                  <a:lnTo>
                    <a:pt x="445" y="1864"/>
                  </a:lnTo>
                  <a:lnTo>
                    <a:pt x="451" y="1897"/>
                  </a:lnTo>
                  <a:lnTo>
                    <a:pt x="456" y="1930"/>
                  </a:lnTo>
                  <a:lnTo>
                    <a:pt x="460" y="1962"/>
                  </a:lnTo>
                  <a:lnTo>
                    <a:pt x="464" y="1995"/>
                  </a:lnTo>
                  <a:lnTo>
                    <a:pt x="468" y="2028"/>
                  </a:lnTo>
                  <a:lnTo>
                    <a:pt x="471" y="2061"/>
                  </a:lnTo>
                  <a:lnTo>
                    <a:pt x="474" y="2094"/>
                  </a:lnTo>
                  <a:lnTo>
                    <a:pt x="477" y="2126"/>
                  </a:lnTo>
                  <a:lnTo>
                    <a:pt x="479" y="2159"/>
                  </a:lnTo>
                  <a:lnTo>
                    <a:pt x="481" y="2192"/>
                  </a:lnTo>
                  <a:lnTo>
                    <a:pt x="482" y="2225"/>
                  </a:lnTo>
                  <a:lnTo>
                    <a:pt x="483" y="2258"/>
                  </a:lnTo>
                </a:path>
              </a:pathLst>
            </a:custGeom>
            <a:solidFill>
              <a:srgbClr val="54E349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85" name="Freeform 377"/>
            <xdr:cNvSpPr>
              <a:spLocks/>
            </xdr:cNvSpPr>
          </xdr:nvSpPr>
          <xdr:spPr bwMode="auto">
            <a:xfrm>
              <a:off x="193063" y="1944261"/>
              <a:ext cx="827134" cy="1018705"/>
            </a:xfrm>
            <a:custGeom>
              <a:avLst/>
              <a:gdLst>
                <a:gd name="T0" fmla="*/ 2147483647 w 1838"/>
                <a:gd name="T1" fmla="*/ 2147483647 h 2258"/>
                <a:gd name="T2" fmla="*/ 2147483647 w 1838"/>
                <a:gd name="T3" fmla="*/ 2147483647 h 2258"/>
                <a:gd name="T4" fmla="*/ 2147483647 w 1838"/>
                <a:gd name="T5" fmla="*/ 2147483647 h 2258"/>
                <a:gd name="T6" fmla="*/ 2147483647 w 1838"/>
                <a:gd name="T7" fmla="*/ 2147483647 h 2258"/>
                <a:gd name="T8" fmla="*/ 2147483647 w 1838"/>
                <a:gd name="T9" fmla="*/ 2147483647 h 2258"/>
                <a:gd name="T10" fmla="*/ 2147483647 w 1838"/>
                <a:gd name="T11" fmla="*/ 2147483647 h 2258"/>
                <a:gd name="T12" fmla="*/ 2147483647 w 1838"/>
                <a:gd name="T13" fmla="*/ 2147483647 h 2258"/>
                <a:gd name="T14" fmla="*/ 2147483647 w 1838"/>
                <a:gd name="T15" fmla="*/ 2147483647 h 2258"/>
                <a:gd name="T16" fmla="*/ 2147483647 w 1838"/>
                <a:gd name="T17" fmla="*/ 2147483647 h 2258"/>
                <a:gd name="T18" fmla="*/ 2147483647 w 1838"/>
                <a:gd name="T19" fmla="*/ 2147483647 h 2258"/>
                <a:gd name="T20" fmla="*/ 2147483647 w 1838"/>
                <a:gd name="T21" fmla="*/ 2147483647 h 2258"/>
                <a:gd name="T22" fmla="*/ 2147483647 w 1838"/>
                <a:gd name="T23" fmla="*/ 2147483647 h 2258"/>
                <a:gd name="T24" fmla="*/ 2147483647 w 1838"/>
                <a:gd name="T25" fmla="*/ 2147483647 h 2258"/>
                <a:gd name="T26" fmla="*/ 2147483647 w 1838"/>
                <a:gd name="T27" fmla="*/ 2147483647 h 2258"/>
                <a:gd name="T28" fmla="*/ 2147483647 w 1838"/>
                <a:gd name="T29" fmla="*/ 2147483647 h 2258"/>
                <a:gd name="T30" fmla="*/ 2147483647 w 1838"/>
                <a:gd name="T31" fmla="*/ 2147483647 h 2258"/>
                <a:gd name="T32" fmla="*/ 2147483647 w 1838"/>
                <a:gd name="T33" fmla="*/ 2147483647 h 2258"/>
                <a:gd name="T34" fmla="*/ 2147483647 w 1838"/>
                <a:gd name="T35" fmla="*/ 2147483647 h 2258"/>
                <a:gd name="T36" fmla="*/ 2147483647 w 1838"/>
                <a:gd name="T37" fmla="*/ 2147483647 h 2258"/>
                <a:gd name="T38" fmla="*/ 2147483647 w 1838"/>
                <a:gd name="T39" fmla="*/ 2147483647 h 2258"/>
                <a:gd name="T40" fmla="*/ 2147483647 w 1838"/>
                <a:gd name="T41" fmla="*/ 2147483647 h 2258"/>
                <a:gd name="T42" fmla="*/ 2147483647 w 1838"/>
                <a:gd name="T43" fmla="*/ 2147483647 h 2258"/>
                <a:gd name="T44" fmla="*/ 2147483647 w 1838"/>
                <a:gd name="T45" fmla="*/ 2147483647 h 2258"/>
                <a:gd name="T46" fmla="*/ 2147483647 w 1838"/>
                <a:gd name="T47" fmla="*/ 2147483647 h 2258"/>
                <a:gd name="T48" fmla="*/ 2147483647 w 1838"/>
                <a:gd name="T49" fmla="*/ 2147483647 h 2258"/>
                <a:gd name="T50" fmla="*/ 2147483647 w 1838"/>
                <a:gd name="T51" fmla="*/ 2147483647 h 2258"/>
                <a:gd name="T52" fmla="*/ 2147483647 w 1838"/>
                <a:gd name="T53" fmla="*/ 2147483647 h 2258"/>
                <a:gd name="T54" fmla="*/ 2147483647 w 1838"/>
                <a:gd name="T55" fmla="*/ 2147483647 h 2258"/>
                <a:gd name="T56" fmla="*/ 2147483647 w 1838"/>
                <a:gd name="T57" fmla="*/ 2147483647 h 2258"/>
                <a:gd name="T58" fmla="*/ 2147483647 w 1838"/>
                <a:gd name="T59" fmla="*/ 2147483647 h 2258"/>
                <a:gd name="T60" fmla="*/ 2147483647 w 1838"/>
                <a:gd name="T61" fmla="*/ 2147483647 h 2258"/>
                <a:gd name="T62" fmla="*/ 2147483647 w 1838"/>
                <a:gd name="T63" fmla="*/ 2147483647 h 2258"/>
                <a:gd name="T64" fmla="*/ 2147483647 w 1838"/>
                <a:gd name="T65" fmla="*/ 2147483647 h 2258"/>
                <a:gd name="T66" fmla="*/ 2147483647 w 1838"/>
                <a:gd name="T67" fmla="*/ 2147483647 h 2258"/>
                <a:gd name="T68" fmla="*/ 2147483647 w 1838"/>
                <a:gd name="T69" fmla="*/ 2147483647 h 2258"/>
                <a:gd name="T70" fmla="*/ 2147483647 w 1838"/>
                <a:gd name="T71" fmla="*/ 2147483647 h 2258"/>
                <a:gd name="T72" fmla="*/ 2147483647 w 1838"/>
                <a:gd name="T73" fmla="*/ 2147483647 h 2258"/>
                <a:gd name="T74" fmla="*/ 2147483647 w 1838"/>
                <a:gd name="T75" fmla="*/ 2147483647 h 2258"/>
                <a:gd name="T76" fmla="*/ 2147483647 w 1838"/>
                <a:gd name="T77" fmla="*/ 2147483647 h 2258"/>
                <a:gd name="T78" fmla="*/ 2147483647 w 1838"/>
                <a:gd name="T79" fmla="*/ 2147483647 h 2258"/>
                <a:gd name="T80" fmla="*/ 2147483647 w 1838"/>
                <a:gd name="T81" fmla="*/ 2147483647 h 2258"/>
                <a:gd name="T82" fmla="*/ 2147483647 w 1838"/>
                <a:gd name="T83" fmla="*/ 2147483647 h 2258"/>
                <a:gd name="T84" fmla="*/ 2147483647 w 1838"/>
                <a:gd name="T85" fmla="*/ 2147483647 h 2258"/>
                <a:gd name="T86" fmla="*/ 2147483647 w 1838"/>
                <a:gd name="T87" fmla="*/ 2147483647 h 2258"/>
                <a:gd name="T88" fmla="*/ 2147483647 w 1838"/>
                <a:gd name="T89" fmla="*/ 2147483647 h 2258"/>
                <a:gd name="T90" fmla="*/ 2147483647 w 1838"/>
                <a:gd name="T91" fmla="*/ 2147483647 h 2258"/>
                <a:gd name="T92" fmla="*/ 2147483647 w 1838"/>
                <a:gd name="T93" fmla="*/ 2147483647 h 2258"/>
                <a:gd name="T94" fmla="*/ 2147483647 w 1838"/>
                <a:gd name="T95" fmla="*/ 2147483647 h 2258"/>
                <a:gd name="T96" fmla="*/ 2147483647 w 1838"/>
                <a:gd name="T97" fmla="*/ 2147483647 h 2258"/>
                <a:gd name="T98" fmla="*/ 2147483647 w 1838"/>
                <a:gd name="T99" fmla="*/ 2147483647 h 2258"/>
                <a:gd name="T100" fmla="*/ 2147483647 w 1838"/>
                <a:gd name="T101" fmla="*/ 2147483647 h 2258"/>
                <a:gd name="T102" fmla="*/ 2147483647 w 1838"/>
                <a:gd name="T103" fmla="*/ 2147483647 h 2258"/>
                <a:gd name="T104" fmla="*/ 2147483647 w 1838"/>
                <a:gd name="T105" fmla="*/ 2147483647 h 2258"/>
                <a:gd name="T106" fmla="*/ 2147483647 w 1838"/>
                <a:gd name="T107" fmla="*/ 2147483647 h 2258"/>
                <a:gd name="T108" fmla="*/ 2147483647 w 1838"/>
                <a:gd name="T109" fmla="*/ 2147483647 h 2258"/>
                <a:gd name="T110" fmla="*/ 2147483647 w 1838"/>
                <a:gd name="T111" fmla="*/ 2147483647 h 2258"/>
                <a:gd name="T112" fmla="*/ 2147483647 w 1838"/>
                <a:gd name="T113" fmla="*/ 2147483647 h 2258"/>
                <a:gd name="T114" fmla="*/ 2147483647 w 1838"/>
                <a:gd name="T115" fmla="*/ 2147483647 h 2258"/>
                <a:gd name="T116" fmla="*/ 2147483647 w 1838"/>
                <a:gd name="T117" fmla="*/ 2147483647 h 2258"/>
                <a:gd name="T118" fmla="*/ 2147483647 w 1838"/>
                <a:gd name="T119" fmla="*/ 2147483647 h 225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1838"/>
                <a:gd name="T181" fmla="*/ 0 h 2258"/>
                <a:gd name="T182" fmla="*/ 1838 w 1838"/>
                <a:gd name="T183" fmla="*/ 2258 h 225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1838" h="2258">
                  <a:moveTo>
                    <a:pt x="1838" y="773"/>
                  </a:moveTo>
                  <a:lnTo>
                    <a:pt x="1745" y="708"/>
                  </a:lnTo>
                  <a:lnTo>
                    <a:pt x="1653" y="644"/>
                  </a:lnTo>
                  <a:lnTo>
                    <a:pt x="1560" y="579"/>
                  </a:lnTo>
                  <a:lnTo>
                    <a:pt x="1467" y="515"/>
                  </a:lnTo>
                  <a:lnTo>
                    <a:pt x="1374" y="451"/>
                  </a:lnTo>
                  <a:lnTo>
                    <a:pt x="1281" y="386"/>
                  </a:lnTo>
                  <a:lnTo>
                    <a:pt x="1189" y="322"/>
                  </a:lnTo>
                  <a:lnTo>
                    <a:pt x="1096" y="258"/>
                  </a:lnTo>
                  <a:lnTo>
                    <a:pt x="1003" y="193"/>
                  </a:lnTo>
                  <a:lnTo>
                    <a:pt x="910" y="129"/>
                  </a:lnTo>
                  <a:lnTo>
                    <a:pt x="817" y="64"/>
                  </a:lnTo>
                  <a:lnTo>
                    <a:pt x="725" y="0"/>
                  </a:lnTo>
                  <a:lnTo>
                    <a:pt x="697" y="41"/>
                  </a:lnTo>
                  <a:lnTo>
                    <a:pt x="669" y="82"/>
                  </a:lnTo>
                  <a:lnTo>
                    <a:pt x="642" y="124"/>
                  </a:lnTo>
                  <a:lnTo>
                    <a:pt x="616" y="165"/>
                  </a:lnTo>
                  <a:lnTo>
                    <a:pt x="590" y="208"/>
                  </a:lnTo>
                  <a:lnTo>
                    <a:pt x="564" y="250"/>
                  </a:lnTo>
                  <a:lnTo>
                    <a:pt x="540" y="293"/>
                  </a:lnTo>
                  <a:lnTo>
                    <a:pt x="515" y="336"/>
                  </a:lnTo>
                  <a:lnTo>
                    <a:pt x="491" y="379"/>
                  </a:lnTo>
                  <a:lnTo>
                    <a:pt x="468" y="423"/>
                  </a:lnTo>
                  <a:lnTo>
                    <a:pt x="445" y="467"/>
                  </a:lnTo>
                  <a:lnTo>
                    <a:pt x="423" y="511"/>
                  </a:lnTo>
                  <a:lnTo>
                    <a:pt x="401" y="556"/>
                  </a:lnTo>
                  <a:lnTo>
                    <a:pt x="380" y="601"/>
                  </a:lnTo>
                  <a:lnTo>
                    <a:pt x="359" y="646"/>
                  </a:lnTo>
                  <a:lnTo>
                    <a:pt x="339" y="691"/>
                  </a:lnTo>
                  <a:lnTo>
                    <a:pt x="320" y="736"/>
                  </a:lnTo>
                  <a:lnTo>
                    <a:pt x="301" y="782"/>
                  </a:lnTo>
                  <a:lnTo>
                    <a:pt x="282" y="828"/>
                  </a:lnTo>
                  <a:lnTo>
                    <a:pt x="264" y="874"/>
                  </a:lnTo>
                  <a:lnTo>
                    <a:pt x="247" y="921"/>
                  </a:lnTo>
                  <a:lnTo>
                    <a:pt x="230" y="967"/>
                  </a:lnTo>
                  <a:lnTo>
                    <a:pt x="214" y="1014"/>
                  </a:lnTo>
                  <a:lnTo>
                    <a:pt x="199" y="1061"/>
                  </a:lnTo>
                  <a:lnTo>
                    <a:pt x="183" y="1108"/>
                  </a:lnTo>
                  <a:lnTo>
                    <a:pt x="169" y="1156"/>
                  </a:lnTo>
                  <a:lnTo>
                    <a:pt x="155" y="1203"/>
                  </a:lnTo>
                  <a:lnTo>
                    <a:pt x="142" y="1251"/>
                  </a:lnTo>
                  <a:lnTo>
                    <a:pt x="129" y="1299"/>
                  </a:lnTo>
                  <a:lnTo>
                    <a:pt x="117" y="1347"/>
                  </a:lnTo>
                  <a:lnTo>
                    <a:pt x="106" y="1395"/>
                  </a:lnTo>
                  <a:lnTo>
                    <a:pt x="95" y="1443"/>
                  </a:lnTo>
                  <a:lnTo>
                    <a:pt x="84" y="1492"/>
                  </a:lnTo>
                  <a:lnTo>
                    <a:pt x="75" y="1540"/>
                  </a:lnTo>
                  <a:lnTo>
                    <a:pt x="65" y="1589"/>
                  </a:lnTo>
                  <a:lnTo>
                    <a:pt x="57" y="1638"/>
                  </a:lnTo>
                  <a:lnTo>
                    <a:pt x="49" y="1687"/>
                  </a:lnTo>
                  <a:lnTo>
                    <a:pt x="41" y="1736"/>
                  </a:lnTo>
                  <a:lnTo>
                    <a:pt x="35" y="1785"/>
                  </a:lnTo>
                  <a:lnTo>
                    <a:pt x="28" y="1834"/>
                  </a:lnTo>
                  <a:lnTo>
                    <a:pt x="23" y="1883"/>
                  </a:lnTo>
                  <a:lnTo>
                    <a:pt x="18" y="1932"/>
                  </a:lnTo>
                  <a:lnTo>
                    <a:pt x="13" y="1982"/>
                  </a:lnTo>
                  <a:lnTo>
                    <a:pt x="10" y="2031"/>
                  </a:lnTo>
                  <a:lnTo>
                    <a:pt x="6" y="2080"/>
                  </a:lnTo>
                  <a:lnTo>
                    <a:pt x="4" y="2130"/>
                  </a:lnTo>
                  <a:lnTo>
                    <a:pt x="2" y="2179"/>
                  </a:lnTo>
                  <a:lnTo>
                    <a:pt x="0" y="2229"/>
                  </a:lnTo>
                  <a:lnTo>
                    <a:pt x="113" y="2231"/>
                  </a:lnTo>
                  <a:lnTo>
                    <a:pt x="226" y="2234"/>
                  </a:lnTo>
                  <a:lnTo>
                    <a:pt x="339" y="2236"/>
                  </a:lnTo>
                  <a:lnTo>
                    <a:pt x="452" y="2239"/>
                  </a:lnTo>
                  <a:lnTo>
                    <a:pt x="565" y="2241"/>
                  </a:lnTo>
                  <a:lnTo>
                    <a:pt x="678" y="2243"/>
                  </a:lnTo>
                  <a:lnTo>
                    <a:pt x="791" y="2246"/>
                  </a:lnTo>
                  <a:lnTo>
                    <a:pt x="904" y="2248"/>
                  </a:lnTo>
                  <a:lnTo>
                    <a:pt x="1017" y="2251"/>
                  </a:lnTo>
                  <a:lnTo>
                    <a:pt x="1130" y="2253"/>
                  </a:lnTo>
                  <a:lnTo>
                    <a:pt x="1242" y="2256"/>
                  </a:lnTo>
                  <a:lnTo>
                    <a:pt x="1355" y="2258"/>
                  </a:lnTo>
                  <a:lnTo>
                    <a:pt x="1356" y="2225"/>
                  </a:lnTo>
                  <a:lnTo>
                    <a:pt x="1358" y="2192"/>
                  </a:lnTo>
                  <a:lnTo>
                    <a:pt x="1359" y="2159"/>
                  </a:lnTo>
                  <a:lnTo>
                    <a:pt x="1361" y="2126"/>
                  </a:lnTo>
                  <a:lnTo>
                    <a:pt x="1364" y="2094"/>
                  </a:lnTo>
                  <a:lnTo>
                    <a:pt x="1367" y="2061"/>
                  </a:lnTo>
                  <a:lnTo>
                    <a:pt x="1370" y="2028"/>
                  </a:lnTo>
                  <a:lnTo>
                    <a:pt x="1374" y="1995"/>
                  </a:lnTo>
                  <a:lnTo>
                    <a:pt x="1378" y="1962"/>
                  </a:lnTo>
                  <a:lnTo>
                    <a:pt x="1383" y="1930"/>
                  </a:lnTo>
                  <a:lnTo>
                    <a:pt x="1388" y="1897"/>
                  </a:lnTo>
                  <a:lnTo>
                    <a:pt x="1393" y="1864"/>
                  </a:lnTo>
                  <a:lnTo>
                    <a:pt x="1399" y="1832"/>
                  </a:lnTo>
                  <a:lnTo>
                    <a:pt x="1405" y="1799"/>
                  </a:lnTo>
                  <a:lnTo>
                    <a:pt x="1411" y="1767"/>
                  </a:lnTo>
                  <a:lnTo>
                    <a:pt x="1418" y="1735"/>
                  </a:lnTo>
                  <a:lnTo>
                    <a:pt x="1425" y="1702"/>
                  </a:lnTo>
                  <a:lnTo>
                    <a:pt x="1433" y="1670"/>
                  </a:lnTo>
                  <a:lnTo>
                    <a:pt x="1441" y="1638"/>
                  </a:lnTo>
                  <a:lnTo>
                    <a:pt x="1450" y="1606"/>
                  </a:lnTo>
                  <a:lnTo>
                    <a:pt x="1459" y="1575"/>
                  </a:lnTo>
                  <a:lnTo>
                    <a:pt x="1468" y="1543"/>
                  </a:lnTo>
                  <a:lnTo>
                    <a:pt x="1477" y="1511"/>
                  </a:lnTo>
                  <a:lnTo>
                    <a:pt x="1487" y="1480"/>
                  </a:lnTo>
                  <a:lnTo>
                    <a:pt x="1498" y="1449"/>
                  </a:lnTo>
                  <a:lnTo>
                    <a:pt x="1509" y="1417"/>
                  </a:lnTo>
                  <a:lnTo>
                    <a:pt x="1520" y="1386"/>
                  </a:lnTo>
                  <a:lnTo>
                    <a:pt x="1531" y="1355"/>
                  </a:lnTo>
                  <a:lnTo>
                    <a:pt x="1543" y="1325"/>
                  </a:lnTo>
                  <a:lnTo>
                    <a:pt x="1555" y="1294"/>
                  </a:lnTo>
                  <a:lnTo>
                    <a:pt x="1568" y="1263"/>
                  </a:lnTo>
                  <a:lnTo>
                    <a:pt x="1581" y="1233"/>
                  </a:lnTo>
                  <a:lnTo>
                    <a:pt x="1595" y="1203"/>
                  </a:lnTo>
                  <a:lnTo>
                    <a:pt x="1608" y="1173"/>
                  </a:lnTo>
                  <a:lnTo>
                    <a:pt x="1622" y="1143"/>
                  </a:lnTo>
                  <a:lnTo>
                    <a:pt x="1637" y="1113"/>
                  </a:lnTo>
                  <a:lnTo>
                    <a:pt x="1652" y="1084"/>
                  </a:lnTo>
                  <a:lnTo>
                    <a:pt x="1667" y="1055"/>
                  </a:lnTo>
                  <a:lnTo>
                    <a:pt x="1683" y="1025"/>
                  </a:lnTo>
                  <a:lnTo>
                    <a:pt x="1698" y="996"/>
                  </a:lnTo>
                  <a:lnTo>
                    <a:pt x="1715" y="968"/>
                  </a:lnTo>
                  <a:lnTo>
                    <a:pt x="1731" y="939"/>
                  </a:lnTo>
                  <a:lnTo>
                    <a:pt x="1748" y="911"/>
                  </a:lnTo>
                  <a:lnTo>
                    <a:pt x="1766" y="883"/>
                  </a:lnTo>
                  <a:lnTo>
                    <a:pt x="1783" y="855"/>
                  </a:lnTo>
                  <a:lnTo>
                    <a:pt x="1801" y="827"/>
                  </a:lnTo>
                  <a:lnTo>
                    <a:pt x="1820" y="800"/>
                  </a:lnTo>
                  <a:lnTo>
                    <a:pt x="1838" y="773"/>
                  </a:lnTo>
                </a:path>
              </a:pathLst>
            </a:custGeom>
            <a:solidFill>
              <a:srgbClr val="FF3333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86" name="Freeform 383"/>
            <xdr:cNvSpPr>
              <a:spLocks/>
            </xdr:cNvSpPr>
          </xdr:nvSpPr>
          <xdr:spPr bwMode="auto">
            <a:xfrm>
              <a:off x="565940" y="1258057"/>
              <a:ext cx="1054698" cy="991636"/>
            </a:xfrm>
            <a:custGeom>
              <a:avLst/>
              <a:gdLst>
                <a:gd name="T0" fmla="*/ 2147483647 w 2343"/>
                <a:gd name="T1" fmla="*/ 2147483647 h 2198"/>
                <a:gd name="T2" fmla="*/ 2147483647 w 2343"/>
                <a:gd name="T3" fmla="*/ 2147483647 h 2198"/>
                <a:gd name="T4" fmla="*/ 2147483647 w 2343"/>
                <a:gd name="T5" fmla="*/ 2147483647 h 2198"/>
                <a:gd name="T6" fmla="*/ 2147483647 w 2343"/>
                <a:gd name="T7" fmla="*/ 2147483647 h 2198"/>
                <a:gd name="T8" fmla="*/ 2147483647 w 2343"/>
                <a:gd name="T9" fmla="*/ 2147483647 h 2198"/>
                <a:gd name="T10" fmla="*/ 2147483647 w 2343"/>
                <a:gd name="T11" fmla="*/ 2147483647 h 2198"/>
                <a:gd name="T12" fmla="*/ 2147483647 w 2343"/>
                <a:gd name="T13" fmla="*/ 2147483647 h 2198"/>
                <a:gd name="T14" fmla="*/ 2147483647 w 2343"/>
                <a:gd name="T15" fmla="*/ 2147483647 h 2198"/>
                <a:gd name="T16" fmla="*/ 2147483647 w 2343"/>
                <a:gd name="T17" fmla="*/ 2147483647 h 2198"/>
                <a:gd name="T18" fmla="*/ 2147483647 w 2343"/>
                <a:gd name="T19" fmla="*/ 2147483647 h 2198"/>
                <a:gd name="T20" fmla="*/ 2147483647 w 2343"/>
                <a:gd name="T21" fmla="*/ 2147483647 h 2198"/>
                <a:gd name="T22" fmla="*/ 2147483647 w 2343"/>
                <a:gd name="T23" fmla="*/ 2147483647 h 2198"/>
                <a:gd name="T24" fmla="*/ 2147483647 w 2343"/>
                <a:gd name="T25" fmla="*/ 2147483647 h 2198"/>
                <a:gd name="T26" fmla="*/ 2147483647 w 2343"/>
                <a:gd name="T27" fmla="*/ 2147483647 h 2198"/>
                <a:gd name="T28" fmla="*/ 2147483647 w 2343"/>
                <a:gd name="T29" fmla="*/ 2147483647 h 2198"/>
                <a:gd name="T30" fmla="*/ 2147483647 w 2343"/>
                <a:gd name="T31" fmla="*/ 2147483647 h 2198"/>
                <a:gd name="T32" fmla="*/ 2147483647 w 2343"/>
                <a:gd name="T33" fmla="*/ 2147483647 h 2198"/>
                <a:gd name="T34" fmla="*/ 2147483647 w 2343"/>
                <a:gd name="T35" fmla="*/ 2147483647 h 2198"/>
                <a:gd name="T36" fmla="*/ 2147483647 w 2343"/>
                <a:gd name="T37" fmla="*/ 2147483647 h 2198"/>
                <a:gd name="T38" fmla="*/ 2147483647 w 2343"/>
                <a:gd name="T39" fmla="*/ 2147483647 h 2198"/>
                <a:gd name="T40" fmla="*/ 2147483647 w 2343"/>
                <a:gd name="T41" fmla="*/ 2147483647 h 2198"/>
                <a:gd name="T42" fmla="*/ 2147483647 w 2343"/>
                <a:gd name="T43" fmla="*/ 2147483647 h 2198"/>
                <a:gd name="T44" fmla="*/ 2147483647 w 2343"/>
                <a:gd name="T45" fmla="*/ 2147483647 h 2198"/>
                <a:gd name="T46" fmla="*/ 2147483647 w 2343"/>
                <a:gd name="T47" fmla="*/ 2147483647 h 2198"/>
                <a:gd name="T48" fmla="*/ 2147483647 w 2343"/>
                <a:gd name="T49" fmla="*/ 2147483647 h 2198"/>
                <a:gd name="T50" fmla="*/ 2147483647 w 2343"/>
                <a:gd name="T51" fmla="*/ 2147483647 h 2198"/>
                <a:gd name="T52" fmla="*/ 2147483647 w 2343"/>
                <a:gd name="T53" fmla="*/ 2147483647 h 2198"/>
                <a:gd name="T54" fmla="*/ 2147483647 w 2343"/>
                <a:gd name="T55" fmla="*/ 2147483647 h 2198"/>
                <a:gd name="T56" fmla="*/ 2147483647 w 2343"/>
                <a:gd name="T57" fmla="*/ 2147483647 h 2198"/>
                <a:gd name="T58" fmla="*/ 2147483647 w 2343"/>
                <a:gd name="T59" fmla="*/ 2147483647 h 2198"/>
                <a:gd name="T60" fmla="*/ 2147483647 w 2343"/>
                <a:gd name="T61" fmla="*/ 2147483647 h 2198"/>
                <a:gd name="T62" fmla="*/ 2147483647 w 2343"/>
                <a:gd name="T63" fmla="*/ 2147483647 h 2198"/>
                <a:gd name="T64" fmla="*/ 2147483647 w 2343"/>
                <a:gd name="T65" fmla="*/ 2147483647 h 2198"/>
                <a:gd name="T66" fmla="*/ 2147483647 w 2343"/>
                <a:gd name="T67" fmla="*/ 2147483647 h 2198"/>
                <a:gd name="T68" fmla="*/ 2147483647 w 2343"/>
                <a:gd name="T69" fmla="*/ 2147483647 h 2198"/>
                <a:gd name="T70" fmla="*/ 2147483647 w 2343"/>
                <a:gd name="T71" fmla="*/ 2147483647 h 2198"/>
                <a:gd name="T72" fmla="*/ 2147483647 w 2343"/>
                <a:gd name="T73" fmla="*/ 2147483647 h 2198"/>
                <a:gd name="T74" fmla="*/ 2147483647 w 2343"/>
                <a:gd name="T75" fmla="*/ 2147483647 h 2198"/>
                <a:gd name="T76" fmla="*/ 2147483647 w 2343"/>
                <a:gd name="T77" fmla="*/ 2147483647 h 2198"/>
                <a:gd name="T78" fmla="*/ 2147483647 w 2343"/>
                <a:gd name="T79" fmla="*/ 2147483647 h 2198"/>
                <a:gd name="T80" fmla="*/ 2147483647 w 2343"/>
                <a:gd name="T81" fmla="*/ 2147483647 h 2198"/>
                <a:gd name="T82" fmla="*/ 2147483647 w 2343"/>
                <a:gd name="T83" fmla="*/ 2147483647 h 2198"/>
                <a:gd name="T84" fmla="*/ 2147483647 w 2343"/>
                <a:gd name="T85" fmla="*/ 2147483647 h 2198"/>
                <a:gd name="T86" fmla="*/ 2147483647 w 2343"/>
                <a:gd name="T87" fmla="*/ 2147483647 h 2198"/>
                <a:gd name="T88" fmla="*/ 2147483647 w 2343"/>
                <a:gd name="T89" fmla="*/ 2147483647 h 2198"/>
                <a:gd name="T90" fmla="*/ 2147483647 w 2343"/>
                <a:gd name="T91" fmla="*/ 2147483647 h 2198"/>
                <a:gd name="T92" fmla="*/ 2147483647 w 2343"/>
                <a:gd name="T93" fmla="*/ 2147483647 h 2198"/>
                <a:gd name="T94" fmla="*/ 2147483647 w 2343"/>
                <a:gd name="T95" fmla="*/ 2147483647 h 2198"/>
                <a:gd name="T96" fmla="*/ 2147483647 w 2343"/>
                <a:gd name="T97" fmla="*/ 2147483647 h 2198"/>
                <a:gd name="T98" fmla="*/ 2147483647 w 2343"/>
                <a:gd name="T99" fmla="*/ 2147483647 h 2198"/>
                <a:gd name="T100" fmla="*/ 2147483647 w 2343"/>
                <a:gd name="T101" fmla="*/ 2147483647 h 2198"/>
                <a:gd name="T102" fmla="*/ 2147483647 w 2343"/>
                <a:gd name="T103" fmla="*/ 2147483647 h 2198"/>
                <a:gd name="T104" fmla="*/ 2147483647 w 2343"/>
                <a:gd name="T105" fmla="*/ 2147483647 h 2198"/>
                <a:gd name="T106" fmla="*/ 2147483647 w 2343"/>
                <a:gd name="T107" fmla="*/ 2147483647 h 2198"/>
                <a:gd name="T108" fmla="*/ 2147483647 w 2343"/>
                <a:gd name="T109" fmla="*/ 2147483647 h 2198"/>
                <a:gd name="T110" fmla="*/ 2147483647 w 2343"/>
                <a:gd name="T111" fmla="*/ 2147483647 h 2198"/>
                <a:gd name="T112" fmla="*/ 2147483647 w 2343"/>
                <a:gd name="T113" fmla="*/ 2147483647 h 2198"/>
                <a:gd name="T114" fmla="*/ 2147483647 w 2343"/>
                <a:gd name="T115" fmla="*/ 2147483647 h 2198"/>
                <a:gd name="T116" fmla="*/ 2147483647 w 2343"/>
                <a:gd name="T117" fmla="*/ 2147483647 h 2198"/>
                <a:gd name="T118" fmla="*/ 2147483647 w 2343"/>
                <a:gd name="T119" fmla="*/ 2147483647 h 219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3"/>
                <a:gd name="T181" fmla="*/ 0 h 2198"/>
                <a:gd name="T182" fmla="*/ 2343 w 2343"/>
                <a:gd name="T183" fmla="*/ 2198 h 219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3" h="2198">
                  <a:moveTo>
                    <a:pt x="2343" y="1280"/>
                  </a:moveTo>
                  <a:lnTo>
                    <a:pt x="2305" y="1173"/>
                  </a:lnTo>
                  <a:lnTo>
                    <a:pt x="2268" y="1066"/>
                  </a:lnTo>
                  <a:lnTo>
                    <a:pt x="2231" y="960"/>
                  </a:lnTo>
                  <a:lnTo>
                    <a:pt x="2194" y="853"/>
                  </a:lnTo>
                  <a:lnTo>
                    <a:pt x="2156" y="747"/>
                  </a:lnTo>
                  <a:lnTo>
                    <a:pt x="2119" y="640"/>
                  </a:lnTo>
                  <a:lnTo>
                    <a:pt x="2082" y="533"/>
                  </a:lnTo>
                  <a:lnTo>
                    <a:pt x="2045" y="427"/>
                  </a:lnTo>
                  <a:lnTo>
                    <a:pt x="2007" y="320"/>
                  </a:lnTo>
                  <a:lnTo>
                    <a:pt x="1970" y="213"/>
                  </a:lnTo>
                  <a:lnTo>
                    <a:pt x="1933" y="107"/>
                  </a:lnTo>
                  <a:lnTo>
                    <a:pt x="1896" y="0"/>
                  </a:lnTo>
                  <a:lnTo>
                    <a:pt x="1849" y="17"/>
                  </a:lnTo>
                  <a:lnTo>
                    <a:pt x="1803" y="34"/>
                  </a:lnTo>
                  <a:lnTo>
                    <a:pt x="1757" y="52"/>
                  </a:lnTo>
                  <a:lnTo>
                    <a:pt x="1711" y="70"/>
                  </a:lnTo>
                  <a:lnTo>
                    <a:pt x="1665" y="89"/>
                  </a:lnTo>
                  <a:lnTo>
                    <a:pt x="1619" y="108"/>
                  </a:lnTo>
                  <a:lnTo>
                    <a:pt x="1574" y="128"/>
                  </a:lnTo>
                  <a:lnTo>
                    <a:pt x="1529" y="149"/>
                  </a:lnTo>
                  <a:lnTo>
                    <a:pt x="1484" y="170"/>
                  </a:lnTo>
                  <a:lnTo>
                    <a:pt x="1439" y="192"/>
                  </a:lnTo>
                  <a:lnTo>
                    <a:pt x="1395" y="214"/>
                  </a:lnTo>
                  <a:lnTo>
                    <a:pt x="1351" y="236"/>
                  </a:lnTo>
                  <a:lnTo>
                    <a:pt x="1307" y="260"/>
                  </a:lnTo>
                  <a:lnTo>
                    <a:pt x="1264" y="283"/>
                  </a:lnTo>
                  <a:lnTo>
                    <a:pt x="1221" y="308"/>
                  </a:lnTo>
                  <a:lnTo>
                    <a:pt x="1178" y="333"/>
                  </a:lnTo>
                  <a:lnTo>
                    <a:pt x="1135" y="358"/>
                  </a:lnTo>
                  <a:lnTo>
                    <a:pt x="1093" y="384"/>
                  </a:lnTo>
                  <a:lnTo>
                    <a:pt x="1051" y="410"/>
                  </a:lnTo>
                  <a:lnTo>
                    <a:pt x="1009" y="437"/>
                  </a:lnTo>
                  <a:lnTo>
                    <a:pt x="968" y="464"/>
                  </a:lnTo>
                  <a:lnTo>
                    <a:pt x="927" y="492"/>
                  </a:lnTo>
                  <a:lnTo>
                    <a:pt x="887" y="520"/>
                  </a:lnTo>
                  <a:lnTo>
                    <a:pt x="846" y="549"/>
                  </a:lnTo>
                  <a:lnTo>
                    <a:pt x="807" y="579"/>
                  </a:lnTo>
                  <a:lnTo>
                    <a:pt x="767" y="609"/>
                  </a:lnTo>
                  <a:lnTo>
                    <a:pt x="728" y="639"/>
                  </a:lnTo>
                  <a:lnTo>
                    <a:pt x="689" y="670"/>
                  </a:lnTo>
                  <a:lnTo>
                    <a:pt x="651" y="701"/>
                  </a:lnTo>
                  <a:lnTo>
                    <a:pt x="613" y="733"/>
                  </a:lnTo>
                  <a:lnTo>
                    <a:pt x="575" y="765"/>
                  </a:lnTo>
                  <a:lnTo>
                    <a:pt x="538" y="797"/>
                  </a:lnTo>
                  <a:lnTo>
                    <a:pt x="501" y="831"/>
                  </a:lnTo>
                  <a:lnTo>
                    <a:pt x="465" y="864"/>
                  </a:lnTo>
                  <a:lnTo>
                    <a:pt x="428" y="898"/>
                  </a:lnTo>
                  <a:lnTo>
                    <a:pt x="393" y="933"/>
                  </a:lnTo>
                  <a:lnTo>
                    <a:pt x="358" y="967"/>
                  </a:lnTo>
                  <a:lnTo>
                    <a:pt x="323" y="1003"/>
                  </a:lnTo>
                  <a:lnTo>
                    <a:pt x="289" y="1038"/>
                  </a:lnTo>
                  <a:lnTo>
                    <a:pt x="255" y="1075"/>
                  </a:lnTo>
                  <a:lnTo>
                    <a:pt x="221" y="1111"/>
                  </a:lnTo>
                  <a:lnTo>
                    <a:pt x="188" y="1148"/>
                  </a:lnTo>
                  <a:lnTo>
                    <a:pt x="156" y="1185"/>
                  </a:lnTo>
                  <a:lnTo>
                    <a:pt x="124" y="1223"/>
                  </a:lnTo>
                  <a:lnTo>
                    <a:pt x="92" y="1261"/>
                  </a:lnTo>
                  <a:lnTo>
                    <a:pt x="61" y="1300"/>
                  </a:lnTo>
                  <a:lnTo>
                    <a:pt x="30" y="1338"/>
                  </a:lnTo>
                  <a:lnTo>
                    <a:pt x="0" y="1378"/>
                  </a:lnTo>
                  <a:lnTo>
                    <a:pt x="90" y="1446"/>
                  </a:lnTo>
                  <a:lnTo>
                    <a:pt x="180" y="1514"/>
                  </a:lnTo>
                  <a:lnTo>
                    <a:pt x="270" y="1583"/>
                  </a:lnTo>
                  <a:lnTo>
                    <a:pt x="359" y="1651"/>
                  </a:lnTo>
                  <a:lnTo>
                    <a:pt x="449" y="1719"/>
                  </a:lnTo>
                  <a:lnTo>
                    <a:pt x="539" y="1788"/>
                  </a:lnTo>
                  <a:lnTo>
                    <a:pt x="629" y="1856"/>
                  </a:lnTo>
                  <a:lnTo>
                    <a:pt x="719" y="1924"/>
                  </a:lnTo>
                  <a:lnTo>
                    <a:pt x="809" y="1993"/>
                  </a:lnTo>
                  <a:lnTo>
                    <a:pt x="899" y="2061"/>
                  </a:lnTo>
                  <a:lnTo>
                    <a:pt x="989" y="2130"/>
                  </a:lnTo>
                  <a:lnTo>
                    <a:pt x="1079" y="2198"/>
                  </a:lnTo>
                  <a:lnTo>
                    <a:pt x="1099" y="2172"/>
                  </a:lnTo>
                  <a:lnTo>
                    <a:pt x="1119" y="2146"/>
                  </a:lnTo>
                  <a:lnTo>
                    <a:pt x="1140" y="2120"/>
                  </a:lnTo>
                  <a:lnTo>
                    <a:pt x="1161" y="2095"/>
                  </a:lnTo>
                  <a:lnTo>
                    <a:pt x="1182" y="2070"/>
                  </a:lnTo>
                  <a:lnTo>
                    <a:pt x="1204" y="2045"/>
                  </a:lnTo>
                  <a:lnTo>
                    <a:pt x="1226" y="2020"/>
                  </a:lnTo>
                  <a:lnTo>
                    <a:pt x="1248" y="1996"/>
                  </a:lnTo>
                  <a:lnTo>
                    <a:pt x="1271" y="1972"/>
                  </a:lnTo>
                  <a:lnTo>
                    <a:pt x="1294" y="1948"/>
                  </a:lnTo>
                  <a:lnTo>
                    <a:pt x="1317" y="1924"/>
                  </a:lnTo>
                  <a:lnTo>
                    <a:pt x="1341" y="1901"/>
                  </a:lnTo>
                  <a:lnTo>
                    <a:pt x="1364" y="1878"/>
                  </a:lnTo>
                  <a:lnTo>
                    <a:pt x="1388" y="1856"/>
                  </a:lnTo>
                  <a:lnTo>
                    <a:pt x="1413" y="1833"/>
                  </a:lnTo>
                  <a:lnTo>
                    <a:pt x="1437" y="1811"/>
                  </a:lnTo>
                  <a:lnTo>
                    <a:pt x="1462" y="1789"/>
                  </a:lnTo>
                  <a:lnTo>
                    <a:pt x="1487" y="1768"/>
                  </a:lnTo>
                  <a:lnTo>
                    <a:pt x="1513" y="1747"/>
                  </a:lnTo>
                  <a:lnTo>
                    <a:pt x="1538" y="1726"/>
                  </a:lnTo>
                  <a:lnTo>
                    <a:pt x="1564" y="1705"/>
                  </a:lnTo>
                  <a:lnTo>
                    <a:pt x="1590" y="1685"/>
                  </a:lnTo>
                  <a:lnTo>
                    <a:pt x="1616" y="1665"/>
                  </a:lnTo>
                  <a:lnTo>
                    <a:pt x="1643" y="1646"/>
                  </a:lnTo>
                  <a:lnTo>
                    <a:pt x="1670" y="1626"/>
                  </a:lnTo>
                  <a:lnTo>
                    <a:pt x="1697" y="1608"/>
                  </a:lnTo>
                  <a:lnTo>
                    <a:pt x="1724" y="1589"/>
                  </a:lnTo>
                  <a:lnTo>
                    <a:pt x="1752" y="1571"/>
                  </a:lnTo>
                  <a:lnTo>
                    <a:pt x="1779" y="1553"/>
                  </a:lnTo>
                  <a:lnTo>
                    <a:pt x="1807" y="1535"/>
                  </a:lnTo>
                  <a:lnTo>
                    <a:pt x="1836" y="1518"/>
                  </a:lnTo>
                  <a:lnTo>
                    <a:pt x="1864" y="1501"/>
                  </a:lnTo>
                  <a:lnTo>
                    <a:pt x="1892" y="1485"/>
                  </a:lnTo>
                  <a:lnTo>
                    <a:pt x="1921" y="1468"/>
                  </a:lnTo>
                  <a:lnTo>
                    <a:pt x="1950" y="1453"/>
                  </a:lnTo>
                  <a:lnTo>
                    <a:pt x="1979" y="1437"/>
                  </a:lnTo>
                  <a:lnTo>
                    <a:pt x="2009" y="1422"/>
                  </a:lnTo>
                  <a:lnTo>
                    <a:pt x="2038" y="1407"/>
                  </a:lnTo>
                  <a:lnTo>
                    <a:pt x="2068" y="1393"/>
                  </a:lnTo>
                  <a:lnTo>
                    <a:pt x="2098" y="1379"/>
                  </a:lnTo>
                  <a:lnTo>
                    <a:pt x="2128" y="1365"/>
                  </a:lnTo>
                  <a:lnTo>
                    <a:pt x="2158" y="1352"/>
                  </a:lnTo>
                  <a:lnTo>
                    <a:pt x="2189" y="1339"/>
                  </a:lnTo>
                  <a:lnTo>
                    <a:pt x="2219" y="1326"/>
                  </a:lnTo>
                  <a:lnTo>
                    <a:pt x="2250" y="1314"/>
                  </a:lnTo>
                  <a:lnTo>
                    <a:pt x="2281" y="1302"/>
                  </a:lnTo>
                  <a:lnTo>
                    <a:pt x="2311" y="1291"/>
                  </a:lnTo>
                  <a:lnTo>
                    <a:pt x="2343" y="1280"/>
                  </a:lnTo>
                </a:path>
              </a:pathLst>
            </a:custGeom>
            <a:solidFill>
              <a:srgbClr val="FFC229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</xdr:grpSp>
      <xdr:graphicFrame macro="">
        <xdr:nvGraphicFramePr>
          <xdr:cNvPr id="270" name="Chart 2"/>
          <xdr:cNvGraphicFramePr>
            <a:graphicFrameLocks/>
          </xdr:cNvGraphicFramePr>
        </xdr:nvGraphicFramePr>
        <xdr:xfrm>
          <a:off x="252639" y="3220575"/>
          <a:ext cx="4064454" cy="272009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  <xdr:sp macro="" textlink="'Dashboard Conf Page'!G81">
        <xdr:nvSpPr>
          <xdr:cNvPr id="271" name="TextBox 588"/>
          <xdr:cNvSpPr txBox="1"/>
        </xdr:nvSpPr>
        <xdr:spPr>
          <a:xfrm>
            <a:off x="498280" y="6022551"/>
            <a:ext cx="3586939" cy="4283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D3BF835F-527B-474D-B2C9-5328423EB3C1}" type="TxLink">
              <a:rPr lang="en-US" sz="1200" b="1" i="0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pPr algn="ctr"/>
              <a:t>x 1,000,000 Widgets / Day</a:t>
            </a:fld>
            <a:endParaRPr lang="en-US" sz="1200" b="1">
              <a:latin typeface="Arial" pitchFamily="34" charset="0"/>
              <a:cs typeface="Arial" pitchFamily="34" charset="0"/>
            </a:endParaRPr>
          </a:p>
        </xdr:txBody>
      </xdr:sp>
      <xdr:sp macro="" textlink="'Dashboard Conf Page'!G79">
        <xdr:nvSpPr>
          <xdr:cNvPr id="272" name="TextBox 589"/>
          <xdr:cNvSpPr txBox="1"/>
        </xdr:nvSpPr>
        <xdr:spPr>
          <a:xfrm>
            <a:off x="632193" y="2776568"/>
            <a:ext cx="3299983" cy="8471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3BFA0D93-F682-4D34-AD6E-B2BF2F22B212}" type="TxLink">
              <a:rPr lang="en-US" sz="2400" b="1" i="0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pPr algn="ctr"/>
              <a:t>Daily Widget Demand</a:t>
            </a:fld>
            <a:endParaRPr lang="en-US" sz="2400" b="1">
              <a:latin typeface="Arial" pitchFamily="34" charset="0"/>
              <a:cs typeface="Arial" pitchFamily="34" charset="0"/>
            </a:endParaRPr>
          </a:p>
        </xdr:txBody>
      </xdr:sp>
      <xdr:sp macro="" textlink="'Dashboard Calculations '!E83">
        <xdr:nvSpPr>
          <xdr:cNvPr id="273" name="TextBox 590"/>
          <xdr:cNvSpPr txBox="1"/>
        </xdr:nvSpPr>
        <xdr:spPr>
          <a:xfrm>
            <a:off x="976539" y="5394296"/>
            <a:ext cx="54521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34648894-7459-46E4-889D-741DD5020053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E86">
        <xdr:nvSpPr>
          <xdr:cNvPr id="274" name="TextBox 591"/>
          <xdr:cNvSpPr txBox="1"/>
        </xdr:nvSpPr>
        <xdr:spPr>
          <a:xfrm>
            <a:off x="1177407" y="4851713"/>
            <a:ext cx="554780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07979DE9-08A2-4EC2-A87F-75A5374C47EE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2,0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E87">
        <xdr:nvSpPr>
          <xdr:cNvPr id="275" name="TextBox 592"/>
          <xdr:cNvSpPr txBox="1"/>
        </xdr:nvSpPr>
        <xdr:spPr>
          <a:xfrm>
            <a:off x="1674796" y="4451914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BD62025D-C6CA-4C09-B7EE-00528A3FA84F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4,0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E88">
        <xdr:nvSpPr>
          <xdr:cNvPr id="276" name="TextBox 593"/>
          <xdr:cNvSpPr txBox="1"/>
        </xdr:nvSpPr>
        <xdr:spPr>
          <a:xfrm>
            <a:off x="2325227" y="4461433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BE202FB9-7DB9-4CF1-B2D0-D1F7E813D8A7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6,0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E89">
        <xdr:nvSpPr>
          <xdr:cNvPr id="277" name="TextBox 594"/>
          <xdr:cNvSpPr txBox="1"/>
        </xdr:nvSpPr>
        <xdr:spPr>
          <a:xfrm>
            <a:off x="2813051" y="4861232"/>
            <a:ext cx="554780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13915497-6946-4B12-AF17-6FB076796A62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8,0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E84">
        <xdr:nvSpPr>
          <xdr:cNvPr id="278" name="TextBox 595"/>
          <xdr:cNvSpPr txBox="1"/>
        </xdr:nvSpPr>
        <xdr:spPr>
          <a:xfrm>
            <a:off x="2985224" y="5394296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63F9FAA4-DF3E-4536-BDD0-987CA9B218CB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10,0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grpSp>
        <xdr:nvGrpSpPr>
          <xdr:cNvPr id="279" name="Group 28"/>
          <xdr:cNvGrpSpPr>
            <a:grpSpLocks/>
          </xdr:cNvGrpSpPr>
        </xdr:nvGrpSpPr>
        <xdr:grpSpPr bwMode="auto">
          <a:xfrm>
            <a:off x="1751318" y="5023054"/>
            <a:ext cx="1052168" cy="999496"/>
            <a:chOff x="1988560" y="3128827"/>
            <a:chExt cx="1039902" cy="991213"/>
          </a:xfrm>
        </xdr:grpSpPr>
        <xdr:sp macro="" textlink="">
          <xdr:nvSpPr>
            <xdr:cNvPr id="280" name="Oval 597"/>
            <xdr:cNvSpPr/>
          </xdr:nvSpPr>
          <xdr:spPr>
            <a:xfrm>
              <a:off x="2026375" y="3128827"/>
              <a:ext cx="945366" cy="991213"/>
            </a:xfrm>
            <a:prstGeom prst="ellipse">
              <a:avLst/>
            </a:prstGeom>
            <a:solidFill>
              <a:schemeClr val="tx1">
                <a:lumMod val="85000"/>
                <a:lumOff val="15000"/>
              </a:schemeClr>
            </a:solidFill>
            <a:ln>
              <a:solidFill>
                <a:schemeClr val="tx1">
                  <a:lumMod val="95000"/>
                  <a:lumOff val="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sp macro="" textlink="'Dashboard Calculations '!E85">
          <xdr:nvSpPr>
            <xdr:cNvPr id="281" name="TextBox 598"/>
            <xdr:cNvSpPr txBox="1"/>
          </xdr:nvSpPr>
          <xdr:spPr>
            <a:xfrm>
              <a:off x="1988560" y="3423840"/>
              <a:ext cx="1039902" cy="4059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fld id="{DF99261A-8BC4-4B36-BDF0-99FCEB6CF9B5}" type="TxLink">
                <a:rPr lang="en-US" sz="3000" b="1" i="0" u="none" strike="noStrike" cap="none" spc="50">
                  <a:ln w="12700" cmpd="sng">
                    <a:solidFill>
                      <a:schemeClr val="tx1"/>
                    </a:solidFill>
                    <a:prstDash val="solid"/>
                  </a:ln>
                  <a:solidFill>
                    <a:schemeClr val="bg1"/>
                  </a:solidFill>
                  <a:effectLst>
                    <a:glow rad="53100">
                      <a:schemeClr val="bg1">
                        <a:lumMod val="50000"/>
                        <a:alpha val="30000"/>
                      </a:schemeClr>
                    </a:glow>
                  </a:effectLst>
                  <a:latin typeface="Arialri"/>
                  <a:cs typeface="Arial" pitchFamily="34" charset="0"/>
                </a:rPr>
                <a:pPr algn="ctr"/>
                <a:t>9,0</a:t>
              </a:fld>
              <a:endParaRPr lang="en-US" sz="3000" b="1" cap="none" spc="50">
                <a:ln w="12700" cmpd="sng">
                  <a:solidFill>
                    <a:schemeClr val="tx1"/>
                  </a:solidFill>
                  <a:prstDash val="solid"/>
                </a:ln>
                <a:solidFill>
                  <a:schemeClr val="bg1"/>
                </a:solidFill>
                <a:effectLst>
                  <a:glow rad="53100">
                    <a:schemeClr val="bg1">
                      <a:lumMod val="50000"/>
                      <a:alpha val="30000"/>
                    </a:schemeClr>
                  </a:glow>
                </a:effectLst>
                <a:latin typeface="Arial" pitchFamily="34" charset="0"/>
                <a:cs typeface="Arial" pitchFamily="34" charset="0"/>
              </a:endParaRPr>
            </a:p>
          </xdr:txBody>
        </xdr:sp>
      </xdr:grpSp>
    </xdr:grpSp>
    <xdr:clientData/>
  </xdr:twoCellAnchor>
  <xdr:twoCellAnchor>
    <xdr:from>
      <xdr:col>14</xdr:col>
      <xdr:colOff>18881</xdr:colOff>
      <xdr:row>133</xdr:row>
      <xdr:rowOff>48108</xdr:rowOff>
    </xdr:from>
    <xdr:to>
      <xdr:col>20</xdr:col>
      <xdr:colOff>598196</xdr:colOff>
      <xdr:row>153</xdr:row>
      <xdr:rowOff>10904</xdr:rowOff>
    </xdr:to>
    <xdr:grpSp>
      <xdr:nvGrpSpPr>
        <xdr:cNvPr id="288" name="Group 235"/>
        <xdr:cNvGrpSpPr>
          <a:grpSpLocks/>
        </xdr:cNvGrpSpPr>
      </xdr:nvGrpSpPr>
      <xdr:grpSpPr bwMode="auto">
        <a:xfrm>
          <a:off x="8900944" y="26134702"/>
          <a:ext cx="4222627" cy="3772796"/>
          <a:chOff x="8973019" y="2690897"/>
          <a:chExt cx="4256500" cy="3769529"/>
        </a:xfrm>
      </xdr:grpSpPr>
      <xdr:sp macro="" textlink="">
        <xdr:nvSpPr>
          <xdr:cNvPr id="289" name="Rounded Rectangle 606"/>
          <xdr:cNvSpPr/>
        </xdr:nvSpPr>
        <xdr:spPr>
          <a:xfrm>
            <a:off x="8973019" y="2690897"/>
            <a:ext cx="4256500" cy="3769529"/>
          </a:xfrm>
          <a:prstGeom prst="roundRect">
            <a:avLst>
              <a:gd name="adj" fmla="val 10723"/>
            </a:avLst>
          </a:prstGeom>
          <a:gradFill flip="none" rotWithShape="1">
            <a:gsLst>
              <a:gs pos="0">
                <a:srgbClr val="FFFFFF"/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5400000" scaled="0"/>
            <a:tileRect/>
          </a:gra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sp macro="" textlink="">
        <xdr:nvSpPr>
          <xdr:cNvPr id="290" name="Freeform 23"/>
          <xdr:cNvSpPr>
            <a:spLocks/>
          </xdr:cNvSpPr>
        </xdr:nvSpPr>
        <xdr:spPr bwMode="auto">
          <a:xfrm>
            <a:off x="9422582" y="2795606"/>
            <a:ext cx="1166951" cy="3617225"/>
          </a:xfrm>
          <a:custGeom>
            <a:avLst/>
            <a:gdLst/>
            <a:ahLst/>
            <a:cxnLst>
              <a:cxn ang="0">
                <a:pos x="470" y="4101"/>
              </a:cxn>
              <a:cxn ang="0">
                <a:pos x="354" y="4181"/>
              </a:cxn>
              <a:cxn ang="0">
                <a:pos x="225" y="4306"/>
              </a:cxn>
              <a:cxn ang="0">
                <a:pos x="154" y="4402"/>
              </a:cxn>
              <a:cxn ang="0">
                <a:pos x="97" y="4505"/>
              </a:cxn>
              <a:cxn ang="0">
                <a:pos x="51" y="4615"/>
              </a:cxn>
              <a:cxn ang="0">
                <a:pos x="19" y="4731"/>
              </a:cxn>
              <a:cxn ang="0">
                <a:pos x="3" y="4849"/>
              </a:cxn>
              <a:cxn ang="0">
                <a:pos x="1" y="4971"/>
              </a:cxn>
              <a:cxn ang="0">
                <a:pos x="17" y="5094"/>
              </a:cxn>
              <a:cxn ang="0">
                <a:pos x="47" y="5215"/>
              </a:cxn>
              <a:cxn ang="0">
                <a:pos x="92" y="5329"/>
              </a:cxn>
              <a:cxn ang="0">
                <a:pos x="150" y="5435"/>
              </a:cxn>
              <a:cxn ang="0">
                <a:pos x="259" y="5576"/>
              </a:cxn>
              <a:cxn ang="0">
                <a:pos x="393" y="5693"/>
              </a:cxn>
              <a:cxn ang="0">
                <a:pos x="493" y="5756"/>
              </a:cxn>
              <a:cxn ang="0">
                <a:pos x="601" y="5806"/>
              </a:cxn>
              <a:cxn ang="0">
                <a:pos x="716" y="5842"/>
              </a:cxn>
              <a:cxn ang="0">
                <a:pos x="835" y="5862"/>
              </a:cxn>
              <a:cxn ang="0">
                <a:pos x="959" y="5867"/>
              </a:cxn>
              <a:cxn ang="0">
                <a:pos x="1081" y="5857"/>
              </a:cxn>
              <a:cxn ang="0">
                <a:pos x="1199" y="5831"/>
              </a:cxn>
              <a:cxn ang="0">
                <a:pos x="1311" y="5790"/>
              </a:cxn>
              <a:cxn ang="0">
                <a:pos x="1416" y="5735"/>
              </a:cxn>
              <a:cxn ang="0">
                <a:pos x="1513" y="5668"/>
              </a:cxn>
              <a:cxn ang="0">
                <a:pos x="1667" y="5515"/>
              </a:cxn>
              <a:cxn ang="0">
                <a:pos x="1745" y="5401"/>
              </a:cxn>
              <a:cxn ang="0">
                <a:pos x="1800" y="5292"/>
              </a:cxn>
              <a:cxn ang="0">
                <a:pos x="1839" y="5176"/>
              </a:cxn>
              <a:cxn ang="0">
                <a:pos x="1865" y="5053"/>
              </a:cxn>
              <a:cxn ang="0">
                <a:pos x="1874" y="4930"/>
              </a:cxn>
              <a:cxn ang="0">
                <a:pos x="1867" y="4809"/>
              </a:cxn>
              <a:cxn ang="0">
                <a:pos x="1846" y="4691"/>
              </a:cxn>
              <a:cxn ang="0">
                <a:pos x="1810" y="4578"/>
              </a:cxn>
              <a:cxn ang="0">
                <a:pos x="1761" y="4470"/>
              </a:cxn>
              <a:cxn ang="0">
                <a:pos x="1698" y="4369"/>
              </a:cxn>
              <a:cxn ang="0">
                <a:pos x="1623" y="4276"/>
              </a:cxn>
              <a:cxn ang="0">
                <a:pos x="1472" y="4145"/>
              </a:cxn>
              <a:cxn ang="0">
                <a:pos x="1368" y="4081"/>
              </a:cxn>
              <a:cxn ang="0">
                <a:pos x="1312" y="2452"/>
              </a:cxn>
              <a:cxn ang="0">
                <a:pos x="1312" y="784"/>
              </a:cxn>
              <a:cxn ang="0">
                <a:pos x="1312" y="569"/>
              </a:cxn>
              <a:cxn ang="0">
                <a:pos x="1312" y="521"/>
              </a:cxn>
              <a:cxn ang="0">
                <a:pos x="1312" y="408"/>
              </a:cxn>
              <a:cxn ang="0">
                <a:pos x="1309" y="344"/>
              </a:cxn>
              <a:cxn ang="0">
                <a:pos x="1304" y="298"/>
              </a:cxn>
              <a:cxn ang="0">
                <a:pos x="1270" y="204"/>
              </a:cxn>
              <a:cxn ang="0">
                <a:pos x="1214" y="123"/>
              </a:cxn>
              <a:cxn ang="0">
                <a:pos x="1140" y="60"/>
              </a:cxn>
              <a:cxn ang="0">
                <a:pos x="1053" y="18"/>
              </a:cxn>
              <a:cxn ang="0">
                <a:pos x="955" y="0"/>
              </a:cxn>
              <a:cxn ang="0">
                <a:pos x="854" y="9"/>
              </a:cxn>
              <a:cxn ang="0">
                <a:pos x="763" y="43"/>
              </a:cxn>
              <a:cxn ang="0">
                <a:pos x="683" y="100"/>
              </a:cxn>
              <a:cxn ang="0">
                <a:pos x="620" y="176"/>
              </a:cxn>
              <a:cxn ang="0">
                <a:pos x="580" y="265"/>
              </a:cxn>
              <a:cxn ang="0">
                <a:pos x="566" y="331"/>
              </a:cxn>
              <a:cxn ang="0">
                <a:pos x="563" y="378"/>
              </a:cxn>
              <a:cxn ang="0">
                <a:pos x="562" y="493"/>
              </a:cxn>
              <a:cxn ang="0">
                <a:pos x="562" y="556"/>
              </a:cxn>
              <a:cxn ang="0">
                <a:pos x="563" y="651"/>
              </a:cxn>
              <a:cxn ang="0">
                <a:pos x="563" y="1652"/>
              </a:cxn>
            </a:cxnLst>
            <a:rect l="0" t="0" r="r" b="b"/>
            <a:pathLst>
              <a:path w="1874" h="5869">
                <a:moveTo>
                  <a:pt x="563" y="4054"/>
                </a:moveTo>
                <a:lnTo>
                  <a:pt x="544" y="4063"/>
                </a:lnTo>
                <a:lnTo>
                  <a:pt x="525" y="4072"/>
                </a:lnTo>
                <a:lnTo>
                  <a:pt x="506" y="4081"/>
                </a:lnTo>
                <a:lnTo>
                  <a:pt x="488" y="4091"/>
                </a:lnTo>
                <a:lnTo>
                  <a:pt x="470" y="4101"/>
                </a:lnTo>
                <a:lnTo>
                  <a:pt x="453" y="4112"/>
                </a:lnTo>
                <a:lnTo>
                  <a:pt x="436" y="4122"/>
                </a:lnTo>
                <a:lnTo>
                  <a:pt x="418" y="4134"/>
                </a:lnTo>
                <a:lnTo>
                  <a:pt x="402" y="4145"/>
                </a:lnTo>
                <a:lnTo>
                  <a:pt x="385" y="4157"/>
                </a:lnTo>
                <a:lnTo>
                  <a:pt x="354" y="4181"/>
                </a:lnTo>
                <a:lnTo>
                  <a:pt x="323" y="4207"/>
                </a:lnTo>
                <a:lnTo>
                  <a:pt x="294" y="4234"/>
                </a:lnTo>
                <a:lnTo>
                  <a:pt x="266" y="4262"/>
                </a:lnTo>
                <a:lnTo>
                  <a:pt x="252" y="4276"/>
                </a:lnTo>
                <a:lnTo>
                  <a:pt x="238" y="4292"/>
                </a:lnTo>
                <a:lnTo>
                  <a:pt x="225" y="4306"/>
                </a:lnTo>
                <a:lnTo>
                  <a:pt x="212" y="4321"/>
                </a:lnTo>
                <a:lnTo>
                  <a:pt x="201" y="4336"/>
                </a:lnTo>
                <a:lnTo>
                  <a:pt x="188" y="4353"/>
                </a:lnTo>
                <a:lnTo>
                  <a:pt x="177" y="4369"/>
                </a:lnTo>
                <a:lnTo>
                  <a:pt x="165" y="4385"/>
                </a:lnTo>
                <a:lnTo>
                  <a:pt x="154" y="4402"/>
                </a:lnTo>
                <a:lnTo>
                  <a:pt x="144" y="4419"/>
                </a:lnTo>
                <a:lnTo>
                  <a:pt x="134" y="4435"/>
                </a:lnTo>
                <a:lnTo>
                  <a:pt x="123" y="4452"/>
                </a:lnTo>
                <a:lnTo>
                  <a:pt x="115" y="4470"/>
                </a:lnTo>
                <a:lnTo>
                  <a:pt x="104" y="4487"/>
                </a:lnTo>
                <a:lnTo>
                  <a:pt x="97" y="4505"/>
                </a:lnTo>
                <a:lnTo>
                  <a:pt x="88" y="4523"/>
                </a:lnTo>
                <a:lnTo>
                  <a:pt x="80" y="4541"/>
                </a:lnTo>
                <a:lnTo>
                  <a:pt x="71" y="4559"/>
                </a:lnTo>
                <a:lnTo>
                  <a:pt x="65" y="4578"/>
                </a:lnTo>
                <a:lnTo>
                  <a:pt x="57" y="4596"/>
                </a:lnTo>
                <a:lnTo>
                  <a:pt x="51" y="4615"/>
                </a:lnTo>
                <a:lnTo>
                  <a:pt x="45" y="4634"/>
                </a:lnTo>
                <a:lnTo>
                  <a:pt x="40" y="4652"/>
                </a:lnTo>
                <a:lnTo>
                  <a:pt x="33" y="4672"/>
                </a:lnTo>
                <a:lnTo>
                  <a:pt x="28" y="4691"/>
                </a:lnTo>
                <a:lnTo>
                  <a:pt x="24" y="4710"/>
                </a:lnTo>
                <a:lnTo>
                  <a:pt x="19" y="4731"/>
                </a:lnTo>
                <a:lnTo>
                  <a:pt x="15" y="4750"/>
                </a:lnTo>
                <a:lnTo>
                  <a:pt x="13" y="4769"/>
                </a:lnTo>
                <a:lnTo>
                  <a:pt x="9" y="4790"/>
                </a:lnTo>
                <a:lnTo>
                  <a:pt x="7" y="4809"/>
                </a:lnTo>
                <a:lnTo>
                  <a:pt x="5" y="4830"/>
                </a:lnTo>
                <a:lnTo>
                  <a:pt x="3" y="4849"/>
                </a:lnTo>
                <a:lnTo>
                  <a:pt x="1" y="4869"/>
                </a:lnTo>
                <a:lnTo>
                  <a:pt x="1" y="4890"/>
                </a:lnTo>
                <a:lnTo>
                  <a:pt x="0" y="4911"/>
                </a:lnTo>
                <a:lnTo>
                  <a:pt x="0" y="4930"/>
                </a:lnTo>
                <a:lnTo>
                  <a:pt x="1" y="4950"/>
                </a:lnTo>
                <a:lnTo>
                  <a:pt x="1" y="4971"/>
                </a:lnTo>
                <a:lnTo>
                  <a:pt x="3" y="4991"/>
                </a:lnTo>
                <a:lnTo>
                  <a:pt x="5" y="5012"/>
                </a:lnTo>
                <a:lnTo>
                  <a:pt x="7" y="5033"/>
                </a:lnTo>
                <a:lnTo>
                  <a:pt x="9" y="5053"/>
                </a:lnTo>
                <a:lnTo>
                  <a:pt x="13" y="5074"/>
                </a:lnTo>
                <a:lnTo>
                  <a:pt x="17" y="5094"/>
                </a:lnTo>
                <a:lnTo>
                  <a:pt x="21" y="5115"/>
                </a:lnTo>
                <a:lnTo>
                  <a:pt x="24" y="5135"/>
                </a:lnTo>
                <a:lnTo>
                  <a:pt x="29" y="5156"/>
                </a:lnTo>
                <a:lnTo>
                  <a:pt x="35" y="5176"/>
                </a:lnTo>
                <a:lnTo>
                  <a:pt x="41" y="5196"/>
                </a:lnTo>
                <a:lnTo>
                  <a:pt x="47" y="5215"/>
                </a:lnTo>
                <a:lnTo>
                  <a:pt x="54" y="5235"/>
                </a:lnTo>
                <a:lnTo>
                  <a:pt x="60" y="5255"/>
                </a:lnTo>
                <a:lnTo>
                  <a:pt x="68" y="5274"/>
                </a:lnTo>
                <a:lnTo>
                  <a:pt x="75" y="5292"/>
                </a:lnTo>
                <a:lnTo>
                  <a:pt x="83" y="5311"/>
                </a:lnTo>
                <a:lnTo>
                  <a:pt x="92" y="5329"/>
                </a:lnTo>
                <a:lnTo>
                  <a:pt x="101" y="5347"/>
                </a:lnTo>
                <a:lnTo>
                  <a:pt x="109" y="5365"/>
                </a:lnTo>
                <a:lnTo>
                  <a:pt x="120" y="5383"/>
                </a:lnTo>
                <a:lnTo>
                  <a:pt x="130" y="5401"/>
                </a:lnTo>
                <a:lnTo>
                  <a:pt x="140" y="5418"/>
                </a:lnTo>
                <a:lnTo>
                  <a:pt x="150" y="5435"/>
                </a:lnTo>
                <a:lnTo>
                  <a:pt x="162" y="5451"/>
                </a:lnTo>
                <a:lnTo>
                  <a:pt x="172" y="5468"/>
                </a:lnTo>
                <a:lnTo>
                  <a:pt x="183" y="5485"/>
                </a:lnTo>
                <a:lnTo>
                  <a:pt x="207" y="5515"/>
                </a:lnTo>
                <a:lnTo>
                  <a:pt x="233" y="5546"/>
                </a:lnTo>
                <a:lnTo>
                  <a:pt x="259" y="5576"/>
                </a:lnTo>
                <a:lnTo>
                  <a:pt x="287" y="5604"/>
                </a:lnTo>
                <a:lnTo>
                  <a:pt x="317" y="5631"/>
                </a:lnTo>
                <a:lnTo>
                  <a:pt x="346" y="5657"/>
                </a:lnTo>
                <a:lnTo>
                  <a:pt x="362" y="5668"/>
                </a:lnTo>
                <a:lnTo>
                  <a:pt x="378" y="5681"/>
                </a:lnTo>
                <a:lnTo>
                  <a:pt x="393" y="5693"/>
                </a:lnTo>
                <a:lnTo>
                  <a:pt x="409" y="5703"/>
                </a:lnTo>
                <a:lnTo>
                  <a:pt x="426" y="5714"/>
                </a:lnTo>
                <a:lnTo>
                  <a:pt x="443" y="5725"/>
                </a:lnTo>
                <a:lnTo>
                  <a:pt x="459" y="5735"/>
                </a:lnTo>
                <a:lnTo>
                  <a:pt x="476" y="5745"/>
                </a:lnTo>
                <a:lnTo>
                  <a:pt x="493" y="5756"/>
                </a:lnTo>
                <a:lnTo>
                  <a:pt x="511" y="5765"/>
                </a:lnTo>
                <a:lnTo>
                  <a:pt x="529" y="5774"/>
                </a:lnTo>
                <a:lnTo>
                  <a:pt x="547" y="5781"/>
                </a:lnTo>
                <a:lnTo>
                  <a:pt x="565" y="5790"/>
                </a:lnTo>
                <a:lnTo>
                  <a:pt x="582" y="5798"/>
                </a:lnTo>
                <a:lnTo>
                  <a:pt x="601" y="5806"/>
                </a:lnTo>
                <a:lnTo>
                  <a:pt x="619" y="5812"/>
                </a:lnTo>
                <a:lnTo>
                  <a:pt x="638" y="5818"/>
                </a:lnTo>
                <a:lnTo>
                  <a:pt x="657" y="5825"/>
                </a:lnTo>
                <a:lnTo>
                  <a:pt x="676" y="5831"/>
                </a:lnTo>
                <a:lnTo>
                  <a:pt x="695" y="5836"/>
                </a:lnTo>
                <a:lnTo>
                  <a:pt x="716" y="5842"/>
                </a:lnTo>
                <a:lnTo>
                  <a:pt x="735" y="5845"/>
                </a:lnTo>
                <a:lnTo>
                  <a:pt x="754" y="5851"/>
                </a:lnTo>
                <a:lnTo>
                  <a:pt x="774" y="5853"/>
                </a:lnTo>
                <a:lnTo>
                  <a:pt x="795" y="5857"/>
                </a:lnTo>
                <a:lnTo>
                  <a:pt x="815" y="5860"/>
                </a:lnTo>
                <a:lnTo>
                  <a:pt x="835" y="5862"/>
                </a:lnTo>
                <a:lnTo>
                  <a:pt x="856" y="5865"/>
                </a:lnTo>
                <a:lnTo>
                  <a:pt x="876" y="5866"/>
                </a:lnTo>
                <a:lnTo>
                  <a:pt x="896" y="5867"/>
                </a:lnTo>
                <a:lnTo>
                  <a:pt x="917" y="5867"/>
                </a:lnTo>
                <a:lnTo>
                  <a:pt x="937" y="5869"/>
                </a:lnTo>
                <a:lnTo>
                  <a:pt x="959" y="5867"/>
                </a:lnTo>
                <a:lnTo>
                  <a:pt x="979" y="5867"/>
                </a:lnTo>
                <a:lnTo>
                  <a:pt x="999" y="5866"/>
                </a:lnTo>
                <a:lnTo>
                  <a:pt x="1020" y="5865"/>
                </a:lnTo>
                <a:lnTo>
                  <a:pt x="1040" y="5862"/>
                </a:lnTo>
                <a:lnTo>
                  <a:pt x="1060" y="5860"/>
                </a:lnTo>
                <a:lnTo>
                  <a:pt x="1081" y="5857"/>
                </a:lnTo>
                <a:lnTo>
                  <a:pt x="1101" y="5853"/>
                </a:lnTo>
                <a:lnTo>
                  <a:pt x="1120" y="5851"/>
                </a:lnTo>
                <a:lnTo>
                  <a:pt x="1140" y="5845"/>
                </a:lnTo>
                <a:lnTo>
                  <a:pt x="1159" y="5842"/>
                </a:lnTo>
                <a:lnTo>
                  <a:pt x="1179" y="5836"/>
                </a:lnTo>
                <a:lnTo>
                  <a:pt x="1199" y="5831"/>
                </a:lnTo>
                <a:lnTo>
                  <a:pt x="1218" y="5825"/>
                </a:lnTo>
                <a:lnTo>
                  <a:pt x="1237" y="5818"/>
                </a:lnTo>
                <a:lnTo>
                  <a:pt x="1255" y="5812"/>
                </a:lnTo>
                <a:lnTo>
                  <a:pt x="1274" y="5806"/>
                </a:lnTo>
                <a:lnTo>
                  <a:pt x="1292" y="5798"/>
                </a:lnTo>
                <a:lnTo>
                  <a:pt x="1311" y="5790"/>
                </a:lnTo>
                <a:lnTo>
                  <a:pt x="1328" y="5781"/>
                </a:lnTo>
                <a:lnTo>
                  <a:pt x="1346" y="5774"/>
                </a:lnTo>
                <a:lnTo>
                  <a:pt x="1364" y="5765"/>
                </a:lnTo>
                <a:lnTo>
                  <a:pt x="1382" y="5756"/>
                </a:lnTo>
                <a:lnTo>
                  <a:pt x="1398" y="5745"/>
                </a:lnTo>
                <a:lnTo>
                  <a:pt x="1416" y="5735"/>
                </a:lnTo>
                <a:lnTo>
                  <a:pt x="1433" y="5725"/>
                </a:lnTo>
                <a:lnTo>
                  <a:pt x="1449" y="5714"/>
                </a:lnTo>
                <a:lnTo>
                  <a:pt x="1466" y="5703"/>
                </a:lnTo>
                <a:lnTo>
                  <a:pt x="1481" y="5693"/>
                </a:lnTo>
                <a:lnTo>
                  <a:pt x="1498" y="5681"/>
                </a:lnTo>
                <a:lnTo>
                  <a:pt x="1513" y="5668"/>
                </a:lnTo>
                <a:lnTo>
                  <a:pt x="1528" y="5657"/>
                </a:lnTo>
                <a:lnTo>
                  <a:pt x="1559" y="5631"/>
                </a:lnTo>
                <a:lnTo>
                  <a:pt x="1588" y="5604"/>
                </a:lnTo>
                <a:lnTo>
                  <a:pt x="1614" y="5576"/>
                </a:lnTo>
                <a:lnTo>
                  <a:pt x="1641" y="5546"/>
                </a:lnTo>
                <a:lnTo>
                  <a:pt x="1667" y="5515"/>
                </a:lnTo>
                <a:lnTo>
                  <a:pt x="1691" y="5485"/>
                </a:lnTo>
                <a:lnTo>
                  <a:pt x="1702" y="5468"/>
                </a:lnTo>
                <a:lnTo>
                  <a:pt x="1714" y="5451"/>
                </a:lnTo>
                <a:lnTo>
                  <a:pt x="1725" y="5435"/>
                </a:lnTo>
                <a:lnTo>
                  <a:pt x="1735" y="5418"/>
                </a:lnTo>
                <a:lnTo>
                  <a:pt x="1745" y="5401"/>
                </a:lnTo>
                <a:lnTo>
                  <a:pt x="1756" y="5383"/>
                </a:lnTo>
                <a:lnTo>
                  <a:pt x="1764" y="5365"/>
                </a:lnTo>
                <a:lnTo>
                  <a:pt x="1775" y="5347"/>
                </a:lnTo>
                <a:lnTo>
                  <a:pt x="1784" y="5329"/>
                </a:lnTo>
                <a:lnTo>
                  <a:pt x="1791" y="5311"/>
                </a:lnTo>
                <a:lnTo>
                  <a:pt x="1800" y="5292"/>
                </a:lnTo>
                <a:lnTo>
                  <a:pt x="1808" y="5274"/>
                </a:lnTo>
                <a:lnTo>
                  <a:pt x="1814" y="5255"/>
                </a:lnTo>
                <a:lnTo>
                  <a:pt x="1822" y="5235"/>
                </a:lnTo>
                <a:lnTo>
                  <a:pt x="1828" y="5215"/>
                </a:lnTo>
                <a:lnTo>
                  <a:pt x="1834" y="5196"/>
                </a:lnTo>
                <a:lnTo>
                  <a:pt x="1839" y="5176"/>
                </a:lnTo>
                <a:lnTo>
                  <a:pt x="1846" y="5156"/>
                </a:lnTo>
                <a:lnTo>
                  <a:pt x="1850" y="5135"/>
                </a:lnTo>
                <a:lnTo>
                  <a:pt x="1855" y="5115"/>
                </a:lnTo>
                <a:lnTo>
                  <a:pt x="1859" y="5094"/>
                </a:lnTo>
                <a:lnTo>
                  <a:pt x="1862" y="5074"/>
                </a:lnTo>
                <a:lnTo>
                  <a:pt x="1865" y="5053"/>
                </a:lnTo>
                <a:lnTo>
                  <a:pt x="1867" y="5033"/>
                </a:lnTo>
                <a:lnTo>
                  <a:pt x="1870" y="5012"/>
                </a:lnTo>
                <a:lnTo>
                  <a:pt x="1871" y="4991"/>
                </a:lnTo>
                <a:lnTo>
                  <a:pt x="1873" y="4971"/>
                </a:lnTo>
                <a:lnTo>
                  <a:pt x="1874" y="4950"/>
                </a:lnTo>
                <a:lnTo>
                  <a:pt x="1874" y="4930"/>
                </a:lnTo>
                <a:lnTo>
                  <a:pt x="1874" y="4911"/>
                </a:lnTo>
                <a:lnTo>
                  <a:pt x="1874" y="4890"/>
                </a:lnTo>
                <a:lnTo>
                  <a:pt x="1873" y="4869"/>
                </a:lnTo>
                <a:lnTo>
                  <a:pt x="1871" y="4849"/>
                </a:lnTo>
                <a:lnTo>
                  <a:pt x="1870" y="4830"/>
                </a:lnTo>
                <a:lnTo>
                  <a:pt x="1867" y="4809"/>
                </a:lnTo>
                <a:lnTo>
                  <a:pt x="1865" y="4790"/>
                </a:lnTo>
                <a:lnTo>
                  <a:pt x="1862" y="4769"/>
                </a:lnTo>
                <a:lnTo>
                  <a:pt x="1859" y="4750"/>
                </a:lnTo>
                <a:lnTo>
                  <a:pt x="1855" y="4731"/>
                </a:lnTo>
                <a:lnTo>
                  <a:pt x="1851" y="4710"/>
                </a:lnTo>
                <a:lnTo>
                  <a:pt x="1846" y="4691"/>
                </a:lnTo>
                <a:lnTo>
                  <a:pt x="1841" y="4672"/>
                </a:lnTo>
                <a:lnTo>
                  <a:pt x="1836" y="4652"/>
                </a:lnTo>
                <a:lnTo>
                  <a:pt x="1831" y="4634"/>
                </a:lnTo>
                <a:lnTo>
                  <a:pt x="1824" y="4615"/>
                </a:lnTo>
                <a:lnTo>
                  <a:pt x="1818" y="4596"/>
                </a:lnTo>
                <a:lnTo>
                  <a:pt x="1810" y="4578"/>
                </a:lnTo>
                <a:lnTo>
                  <a:pt x="1803" y="4559"/>
                </a:lnTo>
                <a:lnTo>
                  <a:pt x="1795" y="4541"/>
                </a:lnTo>
                <a:lnTo>
                  <a:pt x="1787" y="4523"/>
                </a:lnTo>
                <a:lnTo>
                  <a:pt x="1778" y="4505"/>
                </a:lnTo>
                <a:lnTo>
                  <a:pt x="1770" y="4487"/>
                </a:lnTo>
                <a:lnTo>
                  <a:pt x="1761" y="4470"/>
                </a:lnTo>
                <a:lnTo>
                  <a:pt x="1751" y="4452"/>
                </a:lnTo>
                <a:lnTo>
                  <a:pt x="1742" y="4435"/>
                </a:lnTo>
                <a:lnTo>
                  <a:pt x="1731" y="4419"/>
                </a:lnTo>
                <a:lnTo>
                  <a:pt x="1720" y="4402"/>
                </a:lnTo>
                <a:lnTo>
                  <a:pt x="1710" y="4385"/>
                </a:lnTo>
                <a:lnTo>
                  <a:pt x="1698" y="4369"/>
                </a:lnTo>
                <a:lnTo>
                  <a:pt x="1687" y="4353"/>
                </a:lnTo>
                <a:lnTo>
                  <a:pt x="1674" y="4336"/>
                </a:lnTo>
                <a:lnTo>
                  <a:pt x="1662" y="4321"/>
                </a:lnTo>
                <a:lnTo>
                  <a:pt x="1649" y="4306"/>
                </a:lnTo>
                <a:lnTo>
                  <a:pt x="1636" y="4292"/>
                </a:lnTo>
                <a:lnTo>
                  <a:pt x="1623" y="4276"/>
                </a:lnTo>
                <a:lnTo>
                  <a:pt x="1609" y="4262"/>
                </a:lnTo>
                <a:lnTo>
                  <a:pt x="1581" y="4234"/>
                </a:lnTo>
                <a:lnTo>
                  <a:pt x="1552" y="4207"/>
                </a:lnTo>
                <a:lnTo>
                  <a:pt x="1520" y="4181"/>
                </a:lnTo>
                <a:lnTo>
                  <a:pt x="1489" y="4157"/>
                </a:lnTo>
                <a:lnTo>
                  <a:pt x="1472" y="4145"/>
                </a:lnTo>
                <a:lnTo>
                  <a:pt x="1456" y="4134"/>
                </a:lnTo>
                <a:lnTo>
                  <a:pt x="1439" y="4122"/>
                </a:lnTo>
                <a:lnTo>
                  <a:pt x="1421" y="4112"/>
                </a:lnTo>
                <a:lnTo>
                  <a:pt x="1405" y="4101"/>
                </a:lnTo>
                <a:lnTo>
                  <a:pt x="1386" y="4091"/>
                </a:lnTo>
                <a:lnTo>
                  <a:pt x="1368" y="4081"/>
                </a:lnTo>
                <a:lnTo>
                  <a:pt x="1350" y="4072"/>
                </a:lnTo>
                <a:lnTo>
                  <a:pt x="1331" y="4063"/>
                </a:lnTo>
                <a:lnTo>
                  <a:pt x="1312" y="4054"/>
                </a:lnTo>
                <a:lnTo>
                  <a:pt x="1312" y="3520"/>
                </a:lnTo>
                <a:lnTo>
                  <a:pt x="1312" y="2987"/>
                </a:lnTo>
                <a:lnTo>
                  <a:pt x="1312" y="2452"/>
                </a:lnTo>
                <a:lnTo>
                  <a:pt x="1312" y="1918"/>
                </a:lnTo>
                <a:lnTo>
                  <a:pt x="1312" y="1651"/>
                </a:lnTo>
                <a:lnTo>
                  <a:pt x="1312" y="1384"/>
                </a:lnTo>
                <a:lnTo>
                  <a:pt x="1312" y="1117"/>
                </a:lnTo>
                <a:lnTo>
                  <a:pt x="1312" y="851"/>
                </a:lnTo>
                <a:lnTo>
                  <a:pt x="1312" y="784"/>
                </a:lnTo>
                <a:lnTo>
                  <a:pt x="1312" y="717"/>
                </a:lnTo>
                <a:lnTo>
                  <a:pt x="1312" y="651"/>
                </a:lnTo>
                <a:lnTo>
                  <a:pt x="1312" y="584"/>
                </a:lnTo>
                <a:lnTo>
                  <a:pt x="1312" y="580"/>
                </a:lnTo>
                <a:lnTo>
                  <a:pt x="1312" y="575"/>
                </a:lnTo>
                <a:lnTo>
                  <a:pt x="1312" y="569"/>
                </a:lnTo>
                <a:lnTo>
                  <a:pt x="1312" y="562"/>
                </a:lnTo>
                <a:lnTo>
                  <a:pt x="1312" y="554"/>
                </a:lnTo>
                <a:lnTo>
                  <a:pt x="1312" y="547"/>
                </a:lnTo>
                <a:lnTo>
                  <a:pt x="1312" y="539"/>
                </a:lnTo>
                <a:lnTo>
                  <a:pt x="1312" y="530"/>
                </a:lnTo>
                <a:lnTo>
                  <a:pt x="1312" y="521"/>
                </a:lnTo>
                <a:lnTo>
                  <a:pt x="1312" y="512"/>
                </a:lnTo>
                <a:lnTo>
                  <a:pt x="1312" y="491"/>
                </a:lnTo>
                <a:lnTo>
                  <a:pt x="1312" y="471"/>
                </a:lnTo>
                <a:lnTo>
                  <a:pt x="1312" y="449"/>
                </a:lnTo>
                <a:lnTo>
                  <a:pt x="1312" y="429"/>
                </a:lnTo>
                <a:lnTo>
                  <a:pt x="1312" y="408"/>
                </a:lnTo>
                <a:lnTo>
                  <a:pt x="1311" y="387"/>
                </a:lnTo>
                <a:lnTo>
                  <a:pt x="1311" y="378"/>
                </a:lnTo>
                <a:lnTo>
                  <a:pt x="1311" y="368"/>
                </a:lnTo>
                <a:lnTo>
                  <a:pt x="1311" y="360"/>
                </a:lnTo>
                <a:lnTo>
                  <a:pt x="1309" y="351"/>
                </a:lnTo>
                <a:lnTo>
                  <a:pt x="1309" y="344"/>
                </a:lnTo>
                <a:lnTo>
                  <a:pt x="1309" y="337"/>
                </a:lnTo>
                <a:lnTo>
                  <a:pt x="1308" y="331"/>
                </a:lnTo>
                <a:lnTo>
                  <a:pt x="1308" y="325"/>
                </a:lnTo>
                <a:lnTo>
                  <a:pt x="1308" y="319"/>
                </a:lnTo>
                <a:lnTo>
                  <a:pt x="1307" y="316"/>
                </a:lnTo>
                <a:lnTo>
                  <a:pt x="1304" y="298"/>
                </a:lnTo>
                <a:lnTo>
                  <a:pt x="1299" y="282"/>
                </a:lnTo>
                <a:lnTo>
                  <a:pt x="1295" y="265"/>
                </a:lnTo>
                <a:lnTo>
                  <a:pt x="1290" y="249"/>
                </a:lnTo>
                <a:lnTo>
                  <a:pt x="1284" y="233"/>
                </a:lnTo>
                <a:lnTo>
                  <a:pt x="1278" y="218"/>
                </a:lnTo>
                <a:lnTo>
                  <a:pt x="1270" y="204"/>
                </a:lnTo>
                <a:lnTo>
                  <a:pt x="1262" y="188"/>
                </a:lnTo>
                <a:lnTo>
                  <a:pt x="1253" y="176"/>
                </a:lnTo>
                <a:lnTo>
                  <a:pt x="1245" y="161"/>
                </a:lnTo>
                <a:lnTo>
                  <a:pt x="1234" y="149"/>
                </a:lnTo>
                <a:lnTo>
                  <a:pt x="1226" y="136"/>
                </a:lnTo>
                <a:lnTo>
                  <a:pt x="1214" y="123"/>
                </a:lnTo>
                <a:lnTo>
                  <a:pt x="1203" y="111"/>
                </a:lnTo>
                <a:lnTo>
                  <a:pt x="1191" y="100"/>
                </a:lnTo>
                <a:lnTo>
                  <a:pt x="1180" y="89"/>
                </a:lnTo>
                <a:lnTo>
                  <a:pt x="1167" y="79"/>
                </a:lnTo>
                <a:lnTo>
                  <a:pt x="1154" y="69"/>
                </a:lnTo>
                <a:lnTo>
                  <a:pt x="1140" y="60"/>
                </a:lnTo>
                <a:lnTo>
                  <a:pt x="1126" y="51"/>
                </a:lnTo>
                <a:lnTo>
                  <a:pt x="1112" y="43"/>
                </a:lnTo>
                <a:lnTo>
                  <a:pt x="1098" y="36"/>
                </a:lnTo>
                <a:lnTo>
                  <a:pt x="1083" y="29"/>
                </a:lnTo>
                <a:lnTo>
                  <a:pt x="1068" y="24"/>
                </a:lnTo>
                <a:lnTo>
                  <a:pt x="1053" y="18"/>
                </a:lnTo>
                <a:lnTo>
                  <a:pt x="1036" y="14"/>
                </a:lnTo>
                <a:lnTo>
                  <a:pt x="1021" y="9"/>
                </a:lnTo>
                <a:lnTo>
                  <a:pt x="1004" y="6"/>
                </a:lnTo>
                <a:lnTo>
                  <a:pt x="988" y="3"/>
                </a:lnTo>
                <a:lnTo>
                  <a:pt x="971" y="1"/>
                </a:lnTo>
                <a:lnTo>
                  <a:pt x="955" y="0"/>
                </a:lnTo>
                <a:lnTo>
                  <a:pt x="937" y="0"/>
                </a:lnTo>
                <a:lnTo>
                  <a:pt x="920" y="0"/>
                </a:lnTo>
                <a:lnTo>
                  <a:pt x="904" y="1"/>
                </a:lnTo>
                <a:lnTo>
                  <a:pt x="887" y="3"/>
                </a:lnTo>
                <a:lnTo>
                  <a:pt x="871" y="6"/>
                </a:lnTo>
                <a:lnTo>
                  <a:pt x="854" y="9"/>
                </a:lnTo>
                <a:lnTo>
                  <a:pt x="838" y="14"/>
                </a:lnTo>
                <a:lnTo>
                  <a:pt x="823" y="18"/>
                </a:lnTo>
                <a:lnTo>
                  <a:pt x="807" y="24"/>
                </a:lnTo>
                <a:lnTo>
                  <a:pt x="792" y="29"/>
                </a:lnTo>
                <a:lnTo>
                  <a:pt x="777" y="37"/>
                </a:lnTo>
                <a:lnTo>
                  <a:pt x="763" y="43"/>
                </a:lnTo>
                <a:lnTo>
                  <a:pt x="748" y="51"/>
                </a:lnTo>
                <a:lnTo>
                  <a:pt x="735" y="60"/>
                </a:lnTo>
                <a:lnTo>
                  <a:pt x="721" y="69"/>
                </a:lnTo>
                <a:lnTo>
                  <a:pt x="708" y="79"/>
                </a:lnTo>
                <a:lnTo>
                  <a:pt x="695" y="89"/>
                </a:lnTo>
                <a:lnTo>
                  <a:pt x="683" y="100"/>
                </a:lnTo>
                <a:lnTo>
                  <a:pt x="671" y="111"/>
                </a:lnTo>
                <a:lnTo>
                  <a:pt x="660" y="123"/>
                </a:lnTo>
                <a:lnTo>
                  <a:pt x="650" y="136"/>
                </a:lnTo>
                <a:lnTo>
                  <a:pt x="640" y="149"/>
                </a:lnTo>
                <a:lnTo>
                  <a:pt x="631" y="161"/>
                </a:lnTo>
                <a:lnTo>
                  <a:pt x="620" y="176"/>
                </a:lnTo>
                <a:lnTo>
                  <a:pt x="613" y="190"/>
                </a:lnTo>
                <a:lnTo>
                  <a:pt x="605" y="204"/>
                </a:lnTo>
                <a:lnTo>
                  <a:pt x="598" y="219"/>
                </a:lnTo>
                <a:lnTo>
                  <a:pt x="591" y="235"/>
                </a:lnTo>
                <a:lnTo>
                  <a:pt x="585" y="250"/>
                </a:lnTo>
                <a:lnTo>
                  <a:pt x="580" y="265"/>
                </a:lnTo>
                <a:lnTo>
                  <a:pt x="575" y="282"/>
                </a:lnTo>
                <a:lnTo>
                  <a:pt x="571" y="299"/>
                </a:lnTo>
                <a:lnTo>
                  <a:pt x="568" y="316"/>
                </a:lnTo>
                <a:lnTo>
                  <a:pt x="567" y="319"/>
                </a:lnTo>
                <a:lnTo>
                  <a:pt x="567" y="325"/>
                </a:lnTo>
                <a:lnTo>
                  <a:pt x="566" y="331"/>
                </a:lnTo>
                <a:lnTo>
                  <a:pt x="566" y="337"/>
                </a:lnTo>
                <a:lnTo>
                  <a:pt x="566" y="345"/>
                </a:lnTo>
                <a:lnTo>
                  <a:pt x="565" y="353"/>
                </a:lnTo>
                <a:lnTo>
                  <a:pt x="565" y="360"/>
                </a:lnTo>
                <a:lnTo>
                  <a:pt x="565" y="369"/>
                </a:lnTo>
                <a:lnTo>
                  <a:pt x="563" y="378"/>
                </a:lnTo>
                <a:lnTo>
                  <a:pt x="563" y="387"/>
                </a:lnTo>
                <a:lnTo>
                  <a:pt x="563" y="408"/>
                </a:lnTo>
                <a:lnTo>
                  <a:pt x="563" y="429"/>
                </a:lnTo>
                <a:lnTo>
                  <a:pt x="563" y="450"/>
                </a:lnTo>
                <a:lnTo>
                  <a:pt x="562" y="471"/>
                </a:lnTo>
                <a:lnTo>
                  <a:pt x="562" y="493"/>
                </a:lnTo>
                <a:lnTo>
                  <a:pt x="562" y="512"/>
                </a:lnTo>
                <a:lnTo>
                  <a:pt x="562" y="522"/>
                </a:lnTo>
                <a:lnTo>
                  <a:pt x="562" y="531"/>
                </a:lnTo>
                <a:lnTo>
                  <a:pt x="562" y="540"/>
                </a:lnTo>
                <a:lnTo>
                  <a:pt x="562" y="548"/>
                </a:lnTo>
                <a:lnTo>
                  <a:pt x="562" y="556"/>
                </a:lnTo>
                <a:lnTo>
                  <a:pt x="562" y="563"/>
                </a:lnTo>
                <a:lnTo>
                  <a:pt x="563" y="570"/>
                </a:lnTo>
                <a:lnTo>
                  <a:pt x="563" y="575"/>
                </a:lnTo>
                <a:lnTo>
                  <a:pt x="563" y="580"/>
                </a:lnTo>
                <a:lnTo>
                  <a:pt x="563" y="584"/>
                </a:lnTo>
                <a:lnTo>
                  <a:pt x="563" y="651"/>
                </a:lnTo>
                <a:lnTo>
                  <a:pt x="563" y="717"/>
                </a:lnTo>
                <a:lnTo>
                  <a:pt x="563" y="784"/>
                </a:lnTo>
                <a:lnTo>
                  <a:pt x="563" y="851"/>
                </a:lnTo>
                <a:lnTo>
                  <a:pt x="563" y="1118"/>
                </a:lnTo>
                <a:lnTo>
                  <a:pt x="563" y="1385"/>
                </a:lnTo>
                <a:lnTo>
                  <a:pt x="563" y="1652"/>
                </a:lnTo>
                <a:lnTo>
                  <a:pt x="563" y="1918"/>
                </a:lnTo>
                <a:lnTo>
                  <a:pt x="563" y="2452"/>
                </a:lnTo>
                <a:lnTo>
                  <a:pt x="563" y="2987"/>
                </a:lnTo>
                <a:lnTo>
                  <a:pt x="563" y="3520"/>
                </a:lnTo>
                <a:lnTo>
                  <a:pt x="563" y="4054"/>
                </a:lnTo>
              </a:path>
            </a:pathLst>
          </a:custGeom>
          <a:solidFill>
            <a:schemeClr val="accent1"/>
          </a:solidFill>
          <a:ln w="0">
            <a:noFill/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127000" prst="artDeco"/>
          </a:sp3d>
        </xdr:spPr>
        <xdr:txBody>
          <a:bodyPr anchor="ctr"/>
          <a:lstStyle/>
          <a:p>
            <a:endParaRPr lang="en-US"/>
          </a:p>
        </xdr:txBody>
      </xdr:sp>
      <xdr:sp macro="" textlink="">
        <xdr:nvSpPr>
          <xdr:cNvPr id="291" name="Rounded Rectangle 608"/>
          <xdr:cNvSpPr/>
        </xdr:nvSpPr>
        <xdr:spPr>
          <a:xfrm>
            <a:off x="9900840" y="2938391"/>
            <a:ext cx="172173" cy="2522538"/>
          </a:xfrm>
          <a:prstGeom prst="roundRect">
            <a:avLst>
              <a:gd name="adj" fmla="val 48342"/>
            </a:avLst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graphicFrame macro="">
        <xdr:nvGraphicFramePr>
          <xdr:cNvPr id="292" name="Chart 735"/>
          <xdr:cNvGraphicFramePr>
            <a:graphicFrameLocks/>
          </xdr:cNvGraphicFramePr>
        </xdr:nvGraphicFramePr>
        <xdr:xfrm>
          <a:off x="9078996" y="2893712"/>
          <a:ext cx="1309582" cy="259274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sp macro="" textlink="">
        <xdr:nvSpPr>
          <xdr:cNvPr id="293" name="Oval 610"/>
          <xdr:cNvSpPr/>
        </xdr:nvSpPr>
        <xdr:spPr>
          <a:xfrm>
            <a:off x="9537364" y="5318144"/>
            <a:ext cx="927821" cy="980458"/>
          </a:xfrm>
          <a:prstGeom prst="ellipse">
            <a:avLst/>
          </a:prstGeom>
          <a:solidFill>
            <a:srgbClr val="FF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sp macro="" textlink="'Dashboard Calculations '!Z83">
        <xdr:nvSpPr>
          <xdr:cNvPr id="294" name="TextBox 611"/>
          <xdr:cNvSpPr txBox="1"/>
        </xdr:nvSpPr>
        <xdr:spPr>
          <a:xfrm>
            <a:off x="9508668" y="5594196"/>
            <a:ext cx="975647" cy="390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fld id="{406F6AA0-841B-44D0-B802-43D6DB3DE9A0}" type="TxLink">
              <a:rPr lang="en-US" sz="3000" b="1" i="0" u="none" strike="noStrike" cap="none" spc="50">
                <a:ln w="11430"/>
                <a:solidFill>
                  <a:srgbClr val="000000"/>
                </a:soli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  <a:latin typeface="Arial"/>
                <a:cs typeface="Arial"/>
              </a:rPr>
              <a:pPr algn="ctr"/>
              <a:t>86%</a:t>
            </a:fld>
            <a:endParaRPr lang="en-US" sz="3000" b="1" cap="none" spc="50">
              <a:ln w="11430"/>
              <a:solidFill>
                <a:schemeClr val="tx1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Arial" pitchFamily="34" charset="0"/>
              <a:cs typeface="Arial" pitchFamily="34" charset="0"/>
            </a:endParaRPr>
          </a:p>
        </xdr:txBody>
      </xdr:sp>
      <xdr:sp macro="" textlink="'Dashboard Conf Page'!U79">
        <xdr:nvSpPr>
          <xdr:cNvPr id="295" name="TextBox 612"/>
          <xdr:cNvSpPr txBox="1"/>
        </xdr:nvSpPr>
        <xdr:spPr>
          <a:xfrm>
            <a:off x="10369534" y="2776568"/>
            <a:ext cx="2649552" cy="83767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E43D1CE3-8713-4A1E-815A-D59581B8FF28}" type="TxLink">
              <a:rPr lang="en-US" sz="2400" b="1" i="0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pPr algn="ctr"/>
              <a:t>Daily Widget Outlook</a:t>
            </a:fld>
            <a:endParaRPr lang="en-US" sz="2400" b="1">
              <a:latin typeface="Arial" pitchFamily="34" charset="0"/>
              <a:cs typeface="Arial" pitchFamily="34" charset="0"/>
            </a:endParaRPr>
          </a:p>
        </xdr:txBody>
      </xdr:sp>
      <xdr:sp macro="" textlink="'Dashboard Calculations '!Y83">
        <xdr:nvSpPr>
          <xdr:cNvPr id="296" name="TextBox 613"/>
          <xdr:cNvSpPr txBox="1"/>
        </xdr:nvSpPr>
        <xdr:spPr>
          <a:xfrm>
            <a:off x="10465185" y="3623760"/>
            <a:ext cx="2649552" cy="11613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fld id="{10260F31-F2FA-419D-AA10-BA1EAA0DA1B4}" type="TxLink">
              <a:rPr lang="en-US" sz="6000" b="1" i="0" u="none" strike="noStrike" cap="none" spc="50">
                <a:ln w="11430"/>
                <a:solidFill>
                  <a:srgbClr val="000000"/>
                </a:soli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  <a:latin typeface="Arialri"/>
                <a:cs typeface="Arial" pitchFamily="34" charset="0"/>
              </a:rPr>
              <a:pPr algn="ctr"/>
              <a:t>85,6%</a:t>
            </a:fld>
            <a:endParaRPr lang="en-US" sz="6000" b="1" cap="none" spc="50">
              <a:ln w="11430"/>
              <a:solidFill>
                <a:schemeClr val="tx1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16</xdr:col>
      <xdr:colOff>217714</xdr:colOff>
      <xdr:row>142</xdr:row>
      <xdr:rowOff>190498</xdr:rowOff>
    </xdr:from>
    <xdr:to>
      <xdr:col>20</xdr:col>
      <xdr:colOff>285749</xdr:colOff>
      <xdr:row>153</xdr:row>
      <xdr:rowOff>51028</xdr:rowOff>
    </xdr:to>
    <xdr:sp macro="" textlink="'Dashboard Calculations '!Y85">
      <xdr:nvSpPr>
        <xdr:cNvPr id="297" name="TextBox 614"/>
        <xdr:cNvSpPr txBox="1"/>
      </xdr:nvSpPr>
      <xdr:spPr>
        <a:xfrm>
          <a:off x="10352314" y="27984448"/>
          <a:ext cx="2506435" cy="19560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fld id="{83DDDC5E-D9B6-4968-8BF0-4FE6BA0DE081}" type="TxLink">
            <a:rPr lang="en-US" sz="13000" b="1" i="0" u="none" strike="noStrike" cap="none" spc="50">
              <a:ln w="11430"/>
              <a:solidFill>
                <a:schemeClr val="tx1">
                  <a:lumMod val="95000"/>
                  <a:lumOff val="5000"/>
                </a:schemeClr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Wingdings"/>
            </a:rPr>
            <a:pPr algn="ctr"/>
            <a:t>ñ</a:t>
          </a:fld>
          <a:endParaRPr lang="en-US" sz="13000" b="1" cap="none" spc="50">
            <a:ln w="11430"/>
            <a:solidFill>
              <a:schemeClr val="tx1">
                <a:lumMod val="95000"/>
                <a:lumOff val="5000"/>
              </a:schemeClr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6</xdr:col>
      <xdr:colOff>513882</xdr:colOff>
      <xdr:row>133</xdr:row>
      <xdr:rowOff>48108</xdr:rowOff>
    </xdr:from>
    <xdr:to>
      <xdr:col>13</xdr:col>
      <xdr:colOff>485978</xdr:colOff>
      <xdr:row>153</xdr:row>
      <xdr:rowOff>10904</xdr:rowOff>
    </xdr:to>
    <xdr:grpSp>
      <xdr:nvGrpSpPr>
        <xdr:cNvPr id="298" name="Group 238"/>
        <xdr:cNvGrpSpPr>
          <a:grpSpLocks/>
        </xdr:cNvGrpSpPr>
      </xdr:nvGrpSpPr>
      <xdr:grpSpPr bwMode="auto">
        <a:xfrm>
          <a:off x="4538195" y="26134702"/>
          <a:ext cx="4222627" cy="3772796"/>
          <a:chOff x="182630" y="2690897"/>
          <a:chExt cx="4256500" cy="3769529"/>
        </a:xfrm>
      </xdr:grpSpPr>
      <xdr:sp macro="" textlink="">
        <xdr:nvSpPr>
          <xdr:cNvPr id="299" name="Rounded Rectangle 616"/>
          <xdr:cNvSpPr/>
        </xdr:nvSpPr>
        <xdr:spPr>
          <a:xfrm>
            <a:off x="182630" y="2690897"/>
            <a:ext cx="4256500" cy="3769529"/>
          </a:xfrm>
          <a:prstGeom prst="roundRect">
            <a:avLst>
              <a:gd name="adj" fmla="val 10723"/>
            </a:avLst>
          </a:prstGeom>
          <a:gradFill flip="none" rotWithShape="1">
            <a:gsLst>
              <a:gs pos="0">
                <a:srgbClr val="FFFFFF"/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5400000" scaled="0"/>
            <a:tileRect/>
          </a:gra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grpSp>
        <xdr:nvGrpSpPr>
          <xdr:cNvPr id="300" name="Group 427"/>
          <xdr:cNvGrpSpPr>
            <a:grpSpLocks/>
          </xdr:cNvGrpSpPr>
        </xdr:nvGrpSpPr>
        <xdr:grpSpPr bwMode="auto">
          <a:xfrm>
            <a:off x="443139" y="3753976"/>
            <a:ext cx="3680279" cy="1795402"/>
            <a:chOff x="193063" y="1155645"/>
            <a:chExt cx="3658893" cy="1807321"/>
          </a:xfrm>
        </xdr:grpSpPr>
        <xdr:sp macro="" textlink="">
          <xdr:nvSpPr>
            <xdr:cNvPr id="313" name="Freeform 362"/>
            <xdr:cNvSpPr>
              <a:spLocks/>
            </xdr:cNvSpPr>
          </xdr:nvSpPr>
          <xdr:spPr bwMode="auto">
            <a:xfrm>
              <a:off x="1495146" y="1155645"/>
              <a:ext cx="1054728" cy="663196"/>
            </a:xfrm>
            <a:custGeom>
              <a:avLst/>
              <a:gdLst>
                <a:gd name="T0" fmla="*/ 2147483647 w 2344"/>
                <a:gd name="T1" fmla="*/ 2147483647 h 1470"/>
                <a:gd name="T2" fmla="*/ 2147483647 w 2344"/>
                <a:gd name="T3" fmla="*/ 2147483647 h 1470"/>
                <a:gd name="T4" fmla="*/ 2147483647 w 2344"/>
                <a:gd name="T5" fmla="*/ 2147483647 h 1470"/>
                <a:gd name="T6" fmla="*/ 2147483647 w 2344"/>
                <a:gd name="T7" fmla="*/ 2147483647 h 1470"/>
                <a:gd name="T8" fmla="*/ 2147483647 w 2344"/>
                <a:gd name="T9" fmla="*/ 2147483647 h 1470"/>
                <a:gd name="T10" fmla="*/ 2147483647 w 2344"/>
                <a:gd name="T11" fmla="*/ 2147483647 h 1470"/>
                <a:gd name="T12" fmla="*/ 2147483647 w 2344"/>
                <a:gd name="T13" fmla="*/ 2147483647 h 1470"/>
                <a:gd name="T14" fmla="*/ 2147483647 w 2344"/>
                <a:gd name="T15" fmla="*/ 2147483647 h 1470"/>
                <a:gd name="T16" fmla="*/ 2147483647 w 2344"/>
                <a:gd name="T17" fmla="*/ 2147483647 h 1470"/>
                <a:gd name="T18" fmla="*/ 2147483647 w 2344"/>
                <a:gd name="T19" fmla="*/ 2147483647 h 1470"/>
                <a:gd name="T20" fmla="*/ 2147483647 w 2344"/>
                <a:gd name="T21" fmla="*/ 2147483647 h 1470"/>
                <a:gd name="T22" fmla="*/ 2147483647 w 2344"/>
                <a:gd name="T23" fmla="*/ 2147483647 h 1470"/>
                <a:gd name="T24" fmla="*/ 2147483647 w 2344"/>
                <a:gd name="T25" fmla="*/ 2147483647 h 1470"/>
                <a:gd name="T26" fmla="*/ 2147483647 w 2344"/>
                <a:gd name="T27" fmla="*/ 2147483647 h 1470"/>
                <a:gd name="T28" fmla="*/ 2147483647 w 2344"/>
                <a:gd name="T29" fmla="*/ 2147483647 h 1470"/>
                <a:gd name="T30" fmla="*/ 2147483647 w 2344"/>
                <a:gd name="T31" fmla="*/ 2147483647 h 1470"/>
                <a:gd name="T32" fmla="*/ 2147483647 w 2344"/>
                <a:gd name="T33" fmla="*/ 2147483647 h 1470"/>
                <a:gd name="T34" fmla="*/ 2147483647 w 2344"/>
                <a:gd name="T35" fmla="*/ 0 h 1470"/>
                <a:gd name="T36" fmla="*/ 2147483647 w 2344"/>
                <a:gd name="T37" fmla="*/ 0 h 1470"/>
                <a:gd name="T38" fmla="*/ 2147483647 w 2344"/>
                <a:gd name="T39" fmla="*/ 2147483647 h 1470"/>
                <a:gd name="T40" fmla="*/ 2147483647 w 2344"/>
                <a:gd name="T41" fmla="*/ 2147483647 h 1470"/>
                <a:gd name="T42" fmla="*/ 2147483647 w 2344"/>
                <a:gd name="T43" fmla="*/ 2147483647 h 1470"/>
                <a:gd name="T44" fmla="*/ 2147483647 w 2344"/>
                <a:gd name="T45" fmla="*/ 2147483647 h 1470"/>
                <a:gd name="T46" fmla="*/ 2147483647 w 2344"/>
                <a:gd name="T47" fmla="*/ 2147483647 h 1470"/>
                <a:gd name="T48" fmla="*/ 2147483647 w 2344"/>
                <a:gd name="T49" fmla="*/ 2147483647 h 1470"/>
                <a:gd name="T50" fmla="*/ 2147483647 w 2344"/>
                <a:gd name="T51" fmla="*/ 2147483647 h 1470"/>
                <a:gd name="T52" fmla="*/ 2147483647 w 2344"/>
                <a:gd name="T53" fmla="*/ 2147483647 h 1470"/>
                <a:gd name="T54" fmla="*/ 2147483647 w 2344"/>
                <a:gd name="T55" fmla="*/ 2147483647 h 1470"/>
                <a:gd name="T56" fmla="*/ 2147483647 w 2344"/>
                <a:gd name="T57" fmla="*/ 2147483647 h 1470"/>
                <a:gd name="T58" fmla="*/ 2147483647 w 2344"/>
                <a:gd name="T59" fmla="*/ 2147483647 h 1470"/>
                <a:gd name="T60" fmla="*/ 2147483647 w 2344"/>
                <a:gd name="T61" fmla="*/ 2147483647 h 1470"/>
                <a:gd name="T62" fmla="*/ 2147483647 w 2344"/>
                <a:gd name="T63" fmla="*/ 2147483647 h 1470"/>
                <a:gd name="T64" fmla="*/ 2147483647 w 2344"/>
                <a:gd name="T65" fmla="*/ 2147483647 h 1470"/>
                <a:gd name="T66" fmla="*/ 2147483647 w 2344"/>
                <a:gd name="T67" fmla="*/ 2147483647 h 1470"/>
                <a:gd name="T68" fmla="*/ 2147483647 w 2344"/>
                <a:gd name="T69" fmla="*/ 2147483647 h 1470"/>
                <a:gd name="T70" fmla="*/ 2147483647 w 2344"/>
                <a:gd name="T71" fmla="*/ 2147483647 h 1470"/>
                <a:gd name="T72" fmla="*/ 2147483647 w 2344"/>
                <a:gd name="T73" fmla="*/ 2147483647 h 1470"/>
                <a:gd name="T74" fmla="*/ 2147483647 w 2344"/>
                <a:gd name="T75" fmla="*/ 2147483647 h 1470"/>
                <a:gd name="T76" fmla="*/ 2147483647 w 2344"/>
                <a:gd name="T77" fmla="*/ 2147483647 h 1470"/>
                <a:gd name="T78" fmla="*/ 2147483647 w 2344"/>
                <a:gd name="T79" fmla="*/ 2147483647 h 1470"/>
                <a:gd name="T80" fmla="*/ 2147483647 w 2344"/>
                <a:gd name="T81" fmla="*/ 2147483647 h 1470"/>
                <a:gd name="T82" fmla="*/ 2147483647 w 2344"/>
                <a:gd name="T83" fmla="*/ 2147483647 h 1470"/>
                <a:gd name="T84" fmla="*/ 2147483647 w 2344"/>
                <a:gd name="T85" fmla="*/ 2147483647 h 1470"/>
                <a:gd name="T86" fmla="*/ 2147483647 w 2344"/>
                <a:gd name="T87" fmla="*/ 2147483647 h 1470"/>
                <a:gd name="T88" fmla="*/ 2147483647 w 2344"/>
                <a:gd name="T89" fmla="*/ 2147483647 h 1470"/>
                <a:gd name="T90" fmla="*/ 2147483647 w 2344"/>
                <a:gd name="T91" fmla="*/ 2147483647 h 1470"/>
                <a:gd name="T92" fmla="*/ 2147483647 w 2344"/>
                <a:gd name="T93" fmla="*/ 2147483647 h 1470"/>
                <a:gd name="T94" fmla="*/ 2147483647 w 2344"/>
                <a:gd name="T95" fmla="*/ 2147483647 h 1470"/>
                <a:gd name="T96" fmla="*/ 2147483647 w 2344"/>
                <a:gd name="T97" fmla="*/ 2147483647 h 1470"/>
                <a:gd name="T98" fmla="*/ 2147483647 w 2344"/>
                <a:gd name="T99" fmla="*/ 2147483647 h 1470"/>
                <a:gd name="T100" fmla="*/ 2147483647 w 2344"/>
                <a:gd name="T101" fmla="*/ 2147483647 h 1470"/>
                <a:gd name="T102" fmla="*/ 2147483647 w 2344"/>
                <a:gd name="T103" fmla="*/ 2147483647 h 1470"/>
                <a:gd name="T104" fmla="*/ 2147483647 w 2344"/>
                <a:gd name="T105" fmla="*/ 2147483647 h 1470"/>
                <a:gd name="T106" fmla="*/ 2147483647 w 2344"/>
                <a:gd name="T107" fmla="*/ 2147483647 h 1470"/>
                <a:gd name="T108" fmla="*/ 2147483647 w 2344"/>
                <a:gd name="T109" fmla="*/ 2147483647 h 1470"/>
                <a:gd name="T110" fmla="*/ 2147483647 w 2344"/>
                <a:gd name="T111" fmla="*/ 2147483647 h 1470"/>
                <a:gd name="T112" fmla="*/ 2147483647 w 2344"/>
                <a:gd name="T113" fmla="*/ 2147483647 h 1470"/>
                <a:gd name="T114" fmla="*/ 2147483647 w 2344"/>
                <a:gd name="T115" fmla="*/ 2147483647 h 1470"/>
                <a:gd name="T116" fmla="*/ 2147483647 w 2344"/>
                <a:gd name="T117" fmla="*/ 2147483647 h 1470"/>
                <a:gd name="T118" fmla="*/ 2147483647 w 2344"/>
                <a:gd name="T119" fmla="*/ 2147483647 h 1470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4"/>
                <a:gd name="T181" fmla="*/ 0 h 1470"/>
                <a:gd name="T182" fmla="*/ 2344 w 2344"/>
                <a:gd name="T183" fmla="*/ 1470 h 1470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4" h="1470">
                  <a:moveTo>
                    <a:pt x="1953" y="1470"/>
                  </a:moveTo>
                  <a:lnTo>
                    <a:pt x="1986" y="1362"/>
                  </a:lnTo>
                  <a:lnTo>
                    <a:pt x="2018" y="1254"/>
                  </a:lnTo>
                  <a:lnTo>
                    <a:pt x="2051" y="1146"/>
                  </a:lnTo>
                  <a:lnTo>
                    <a:pt x="2083" y="1038"/>
                  </a:lnTo>
                  <a:lnTo>
                    <a:pt x="2116" y="929"/>
                  </a:lnTo>
                  <a:lnTo>
                    <a:pt x="2149" y="821"/>
                  </a:lnTo>
                  <a:lnTo>
                    <a:pt x="2181" y="713"/>
                  </a:lnTo>
                  <a:lnTo>
                    <a:pt x="2214" y="605"/>
                  </a:lnTo>
                  <a:lnTo>
                    <a:pt x="2246" y="497"/>
                  </a:lnTo>
                  <a:lnTo>
                    <a:pt x="2279" y="389"/>
                  </a:lnTo>
                  <a:lnTo>
                    <a:pt x="2311" y="281"/>
                  </a:lnTo>
                  <a:lnTo>
                    <a:pt x="2344" y="172"/>
                  </a:lnTo>
                  <a:lnTo>
                    <a:pt x="2296" y="158"/>
                  </a:lnTo>
                  <a:lnTo>
                    <a:pt x="2249" y="145"/>
                  </a:lnTo>
                  <a:lnTo>
                    <a:pt x="2201" y="132"/>
                  </a:lnTo>
                  <a:lnTo>
                    <a:pt x="2153" y="120"/>
                  </a:lnTo>
                  <a:lnTo>
                    <a:pt x="2105" y="108"/>
                  </a:lnTo>
                  <a:lnTo>
                    <a:pt x="2057" y="97"/>
                  </a:lnTo>
                  <a:lnTo>
                    <a:pt x="2008" y="87"/>
                  </a:lnTo>
                  <a:lnTo>
                    <a:pt x="1960" y="77"/>
                  </a:lnTo>
                  <a:lnTo>
                    <a:pt x="1911" y="68"/>
                  </a:lnTo>
                  <a:lnTo>
                    <a:pt x="1862" y="59"/>
                  </a:lnTo>
                  <a:lnTo>
                    <a:pt x="1813" y="51"/>
                  </a:lnTo>
                  <a:lnTo>
                    <a:pt x="1764" y="43"/>
                  </a:lnTo>
                  <a:lnTo>
                    <a:pt x="1715" y="36"/>
                  </a:lnTo>
                  <a:lnTo>
                    <a:pt x="1666" y="30"/>
                  </a:lnTo>
                  <a:lnTo>
                    <a:pt x="1617" y="24"/>
                  </a:lnTo>
                  <a:lnTo>
                    <a:pt x="1568" y="19"/>
                  </a:lnTo>
                  <a:lnTo>
                    <a:pt x="1518" y="15"/>
                  </a:lnTo>
                  <a:lnTo>
                    <a:pt x="1469" y="11"/>
                  </a:lnTo>
                  <a:lnTo>
                    <a:pt x="1420" y="7"/>
                  </a:lnTo>
                  <a:lnTo>
                    <a:pt x="1370" y="5"/>
                  </a:lnTo>
                  <a:lnTo>
                    <a:pt x="1321" y="3"/>
                  </a:lnTo>
                  <a:lnTo>
                    <a:pt x="1271" y="1"/>
                  </a:lnTo>
                  <a:lnTo>
                    <a:pt x="1222" y="0"/>
                  </a:lnTo>
                  <a:lnTo>
                    <a:pt x="1172" y="0"/>
                  </a:lnTo>
                  <a:lnTo>
                    <a:pt x="1123" y="0"/>
                  </a:lnTo>
                  <a:lnTo>
                    <a:pt x="1073" y="1"/>
                  </a:lnTo>
                  <a:lnTo>
                    <a:pt x="1024" y="3"/>
                  </a:lnTo>
                  <a:lnTo>
                    <a:pt x="974" y="5"/>
                  </a:lnTo>
                  <a:lnTo>
                    <a:pt x="925" y="7"/>
                  </a:lnTo>
                  <a:lnTo>
                    <a:pt x="875" y="11"/>
                  </a:lnTo>
                  <a:lnTo>
                    <a:pt x="826" y="15"/>
                  </a:lnTo>
                  <a:lnTo>
                    <a:pt x="777" y="19"/>
                  </a:lnTo>
                  <a:lnTo>
                    <a:pt x="727" y="24"/>
                  </a:lnTo>
                  <a:lnTo>
                    <a:pt x="678" y="30"/>
                  </a:lnTo>
                  <a:lnTo>
                    <a:pt x="629" y="36"/>
                  </a:lnTo>
                  <a:lnTo>
                    <a:pt x="580" y="43"/>
                  </a:lnTo>
                  <a:lnTo>
                    <a:pt x="531" y="51"/>
                  </a:lnTo>
                  <a:lnTo>
                    <a:pt x="482" y="59"/>
                  </a:lnTo>
                  <a:lnTo>
                    <a:pt x="433" y="68"/>
                  </a:lnTo>
                  <a:lnTo>
                    <a:pt x="385" y="77"/>
                  </a:lnTo>
                  <a:lnTo>
                    <a:pt x="336" y="87"/>
                  </a:lnTo>
                  <a:lnTo>
                    <a:pt x="288" y="97"/>
                  </a:lnTo>
                  <a:lnTo>
                    <a:pt x="239" y="108"/>
                  </a:lnTo>
                  <a:lnTo>
                    <a:pt x="191" y="120"/>
                  </a:lnTo>
                  <a:lnTo>
                    <a:pt x="143" y="132"/>
                  </a:lnTo>
                  <a:lnTo>
                    <a:pt x="96" y="145"/>
                  </a:lnTo>
                  <a:lnTo>
                    <a:pt x="48" y="158"/>
                  </a:lnTo>
                  <a:lnTo>
                    <a:pt x="0" y="172"/>
                  </a:lnTo>
                  <a:lnTo>
                    <a:pt x="33" y="281"/>
                  </a:lnTo>
                  <a:lnTo>
                    <a:pt x="66" y="389"/>
                  </a:lnTo>
                  <a:lnTo>
                    <a:pt x="98" y="497"/>
                  </a:lnTo>
                  <a:lnTo>
                    <a:pt x="131" y="605"/>
                  </a:lnTo>
                  <a:lnTo>
                    <a:pt x="163" y="713"/>
                  </a:lnTo>
                  <a:lnTo>
                    <a:pt x="196" y="821"/>
                  </a:lnTo>
                  <a:lnTo>
                    <a:pt x="228" y="929"/>
                  </a:lnTo>
                  <a:lnTo>
                    <a:pt x="261" y="1038"/>
                  </a:lnTo>
                  <a:lnTo>
                    <a:pt x="293" y="1146"/>
                  </a:lnTo>
                  <a:lnTo>
                    <a:pt x="326" y="1254"/>
                  </a:lnTo>
                  <a:lnTo>
                    <a:pt x="358" y="1362"/>
                  </a:lnTo>
                  <a:lnTo>
                    <a:pt x="391" y="1470"/>
                  </a:lnTo>
                  <a:lnTo>
                    <a:pt x="423" y="1461"/>
                  </a:lnTo>
                  <a:lnTo>
                    <a:pt x="454" y="1452"/>
                  </a:lnTo>
                  <a:lnTo>
                    <a:pt x="486" y="1443"/>
                  </a:lnTo>
                  <a:lnTo>
                    <a:pt x="518" y="1435"/>
                  </a:lnTo>
                  <a:lnTo>
                    <a:pt x="550" y="1427"/>
                  </a:lnTo>
                  <a:lnTo>
                    <a:pt x="583" y="1420"/>
                  </a:lnTo>
                  <a:lnTo>
                    <a:pt x="615" y="1413"/>
                  </a:lnTo>
                  <a:lnTo>
                    <a:pt x="647" y="1406"/>
                  </a:lnTo>
                  <a:lnTo>
                    <a:pt x="680" y="1400"/>
                  </a:lnTo>
                  <a:lnTo>
                    <a:pt x="712" y="1394"/>
                  </a:lnTo>
                  <a:lnTo>
                    <a:pt x="745" y="1389"/>
                  </a:lnTo>
                  <a:lnTo>
                    <a:pt x="777" y="1384"/>
                  </a:lnTo>
                  <a:lnTo>
                    <a:pt x="810" y="1379"/>
                  </a:lnTo>
                  <a:lnTo>
                    <a:pt x="843" y="1375"/>
                  </a:lnTo>
                  <a:lnTo>
                    <a:pt x="876" y="1371"/>
                  </a:lnTo>
                  <a:lnTo>
                    <a:pt x="909" y="1368"/>
                  </a:lnTo>
                  <a:lnTo>
                    <a:pt x="941" y="1365"/>
                  </a:lnTo>
                  <a:lnTo>
                    <a:pt x="974" y="1362"/>
                  </a:lnTo>
                  <a:lnTo>
                    <a:pt x="1007" y="1360"/>
                  </a:lnTo>
                  <a:lnTo>
                    <a:pt x="1040" y="1358"/>
                  </a:lnTo>
                  <a:lnTo>
                    <a:pt x="1073" y="1357"/>
                  </a:lnTo>
                  <a:lnTo>
                    <a:pt x="1106" y="1356"/>
                  </a:lnTo>
                  <a:lnTo>
                    <a:pt x="1139" y="1355"/>
                  </a:lnTo>
                  <a:lnTo>
                    <a:pt x="1172" y="1355"/>
                  </a:lnTo>
                  <a:lnTo>
                    <a:pt x="1205" y="1355"/>
                  </a:lnTo>
                  <a:lnTo>
                    <a:pt x="1238" y="1356"/>
                  </a:lnTo>
                  <a:lnTo>
                    <a:pt x="1271" y="1357"/>
                  </a:lnTo>
                  <a:lnTo>
                    <a:pt x="1304" y="1358"/>
                  </a:lnTo>
                  <a:lnTo>
                    <a:pt x="1337" y="1360"/>
                  </a:lnTo>
                  <a:lnTo>
                    <a:pt x="1370" y="1362"/>
                  </a:lnTo>
                  <a:lnTo>
                    <a:pt x="1403" y="1365"/>
                  </a:lnTo>
                  <a:lnTo>
                    <a:pt x="1436" y="1368"/>
                  </a:lnTo>
                  <a:lnTo>
                    <a:pt x="1469" y="1371"/>
                  </a:lnTo>
                  <a:lnTo>
                    <a:pt x="1501" y="1375"/>
                  </a:lnTo>
                  <a:lnTo>
                    <a:pt x="1534" y="1379"/>
                  </a:lnTo>
                  <a:lnTo>
                    <a:pt x="1567" y="1384"/>
                  </a:lnTo>
                  <a:lnTo>
                    <a:pt x="1600" y="1389"/>
                  </a:lnTo>
                  <a:lnTo>
                    <a:pt x="1632" y="1394"/>
                  </a:lnTo>
                  <a:lnTo>
                    <a:pt x="1665" y="1400"/>
                  </a:lnTo>
                  <a:lnTo>
                    <a:pt x="1697" y="1406"/>
                  </a:lnTo>
                  <a:lnTo>
                    <a:pt x="1730" y="1413"/>
                  </a:lnTo>
                  <a:lnTo>
                    <a:pt x="1762" y="1420"/>
                  </a:lnTo>
                  <a:lnTo>
                    <a:pt x="1794" y="1427"/>
                  </a:lnTo>
                  <a:lnTo>
                    <a:pt x="1826" y="1435"/>
                  </a:lnTo>
                  <a:lnTo>
                    <a:pt x="1858" y="1443"/>
                  </a:lnTo>
                  <a:lnTo>
                    <a:pt x="1890" y="1452"/>
                  </a:lnTo>
                  <a:lnTo>
                    <a:pt x="1922" y="1461"/>
                  </a:lnTo>
                  <a:lnTo>
                    <a:pt x="1953" y="1470"/>
                  </a:lnTo>
                </a:path>
              </a:pathLst>
            </a:custGeom>
            <a:solidFill>
              <a:srgbClr val="FAC090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4" name="Freeform 367"/>
            <xdr:cNvSpPr>
              <a:spLocks/>
            </xdr:cNvSpPr>
          </xdr:nvSpPr>
          <xdr:spPr bwMode="auto">
            <a:xfrm>
              <a:off x="2424832" y="1258057"/>
              <a:ext cx="1054247" cy="991636"/>
            </a:xfrm>
            <a:custGeom>
              <a:avLst/>
              <a:gdLst>
                <a:gd name="T0" fmla="*/ 2147483647 w 2342"/>
                <a:gd name="T1" fmla="*/ 2147483647 h 2198"/>
                <a:gd name="T2" fmla="*/ 2147483647 w 2342"/>
                <a:gd name="T3" fmla="*/ 2147483647 h 2198"/>
                <a:gd name="T4" fmla="*/ 2147483647 w 2342"/>
                <a:gd name="T5" fmla="*/ 2147483647 h 2198"/>
                <a:gd name="T6" fmla="*/ 2147483647 w 2342"/>
                <a:gd name="T7" fmla="*/ 2147483647 h 2198"/>
                <a:gd name="T8" fmla="*/ 2147483647 w 2342"/>
                <a:gd name="T9" fmla="*/ 2147483647 h 2198"/>
                <a:gd name="T10" fmla="*/ 2147483647 w 2342"/>
                <a:gd name="T11" fmla="*/ 2147483647 h 2198"/>
                <a:gd name="T12" fmla="*/ 2147483647 w 2342"/>
                <a:gd name="T13" fmla="*/ 2147483647 h 2198"/>
                <a:gd name="T14" fmla="*/ 2147483647 w 2342"/>
                <a:gd name="T15" fmla="*/ 2147483647 h 2198"/>
                <a:gd name="T16" fmla="*/ 2147483647 w 2342"/>
                <a:gd name="T17" fmla="*/ 2147483647 h 2198"/>
                <a:gd name="T18" fmla="*/ 2147483647 w 2342"/>
                <a:gd name="T19" fmla="*/ 2147483647 h 2198"/>
                <a:gd name="T20" fmla="*/ 2147483647 w 2342"/>
                <a:gd name="T21" fmla="*/ 2147483647 h 2198"/>
                <a:gd name="T22" fmla="*/ 2147483647 w 2342"/>
                <a:gd name="T23" fmla="*/ 2147483647 h 2198"/>
                <a:gd name="T24" fmla="*/ 2147483647 w 2342"/>
                <a:gd name="T25" fmla="*/ 2147483647 h 2198"/>
                <a:gd name="T26" fmla="*/ 2147483647 w 2342"/>
                <a:gd name="T27" fmla="*/ 2147483647 h 2198"/>
                <a:gd name="T28" fmla="*/ 2147483647 w 2342"/>
                <a:gd name="T29" fmla="*/ 2147483647 h 2198"/>
                <a:gd name="T30" fmla="*/ 2147483647 w 2342"/>
                <a:gd name="T31" fmla="*/ 2147483647 h 2198"/>
                <a:gd name="T32" fmla="*/ 2147483647 w 2342"/>
                <a:gd name="T33" fmla="*/ 2147483647 h 2198"/>
                <a:gd name="T34" fmla="*/ 2147483647 w 2342"/>
                <a:gd name="T35" fmla="*/ 2147483647 h 2198"/>
                <a:gd name="T36" fmla="*/ 2147483647 w 2342"/>
                <a:gd name="T37" fmla="*/ 2147483647 h 2198"/>
                <a:gd name="T38" fmla="*/ 2147483647 w 2342"/>
                <a:gd name="T39" fmla="*/ 2147483647 h 2198"/>
                <a:gd name="T40" fmla="*/ 2147483647 w 2342"/>
                <a:gd name="T41" fmla="*/ 2147483647 h 2198"/>
                <a:gd name="T42" fmla="*/ 2147483647 w 2342"/>
                <a:gd name="T43" fmla="*/ 2147483647 h 2198"/>
                <a:gd name="T44" fmla="*/ 2147483647 w 2342"/>
                <a:gd name="T45" fmla="*/ 2147483647 h 2198"/>
                <a:gd name="T46" fmla="*/ 2147483647 w 2342"/>
                <a:gd name="T47" fmla="*/ 2147483647 h 2198"/>
                <a:gd name="T48" fmla="*/ 2147483647 w 2342"/>
                <a:gd name="T49" fmla="*/ 2147483647 h 2198"/>
                <a:gd name="T50" fmla="*/ 2147483647 w 2342"/>
                <a:gd name="T51" fmla="*/ 2147483647 h 2198"/>
                <a:gd name="T52" fmla="*/ 2147483647 w 2342"/>
                <a:gd name="T53" fmla="*/ 2147483647 h 2198"/>
                <a:gd name="T54" fmla="*/ 2147483647 w 2342"/>
                <a:gd name="T55" fmla="*/ 2147483647 h 2198"/>
                <a:gd name="T56" fmla="*/ 2147483647 w 2342"/>
                <a:gd name="T57" fmla="*/ 2147483647 h 2198"/>
                <a:gd name="T58" fmla="*/ 2147483647 w 2342"/>
                <a:gd name="T59" fmla="*/ 2147483647 h 2198"/>
                <a:gd name="T60" fmla="*/ 2147483647 w 2342"/>
                <a:gd name="T61" fmla="*/ 2147483647 h 2198"/>
                <a:gd name="T62" fmla="*/ 2147483647 w 2342"/>
                <a:gd name="T63" fmla="*/ 2147483647 h 2198"/>
                <a:gd name="T64" fmla="*/ 2147483647 w 2342"/>
                <a:gd name="T65" fmla="*/ 2147483647 h 2198"/>
                <a:gd name="T66" fmla="*/ 2147483647 w 2342"/>
                <a:gd name="T67" fmla="*/ 2147483647 h 2198"/>
                <a:gd name="T68" fmla="*/ 2147483647 w 2342"/>
                <a:gd name="T69" fmla="*/ 2147483647 h 2198"/>
                <a:gd name="T70" fmla="*/ 2147483647 w 2342"/>
                <a:gd name="T71" fmla="*/ 2147483647 h 2198"/>
                <a:gd name="T72" fmla="*/ 2147483647 w 2342"/>
                <a:gd name="T73" fmla="*/ 2147483647 h 2198"/>
                <a:gd name="T74" fmla="*/ 2147483647 w 2342"/>
                <a:gd name="T75" fmla="*/ 2147483647 h 2198"/>
                <a:gd name="T76" fmla="*/ 2147483647 w 2342"/>
                <a:gd name="T77" fmla="*/ 2147483647 h 2198"/>
                <a:gd name="T78" fmla="*/ 2147483647 w 2342"/>
                <a:gd name="T79" fmla="*/ 2147483647 h 2198"/>
                <a:gd name="T80" fmla="*/ 2147483647 w 2342"/>
                <a:gd name="T81" fmla="*/ 2147483647 h 2198"/>
                <a:gd name="T82" fmla="*/ 2147483647 w 2342"/>
                <a:gd name="T83" fmla="*/ 2147483647 h 2198"/>
                <a:gd name="T84" fmla="*/ 2147483647 w 2342"/>
                <a:gd name="T85" fmla="*/ 2147483647 h 2198"/>
                <a:gd name="T86" fmla="*/ 2147483647 w 2342"/>
                <a:gd name="T87" fmla="*/ 2147483647 h 2198"/>
                <a:gd name="T88" fmla="*/ 2147483647 w 2342"/>
                <a:gd name="T89" fmla="*/ 2147483647 h 2198"/>
                <a:gd name="T90" fmla="*/ 2147483647 w 2342"/>
                <a:gd name="T91" fmla="*/ 2147483647 h 2198"/>
                <a:gd name="T92" fmla="*/ 2147483647 w 2342"/>
                <a:gd name="T93" fmla="*/ 2147483647 h 2198"/>
                <a:gd name="T94" fmla="*/ 2147483647 w 2342"/>
                <a:gd name="T95" fmla="*/ 2147483647 h 2198"/>
                <a:gd name="T96" fmla="*/ 2147483647 w 2342"/>
                <a:gd name="T97" fmla="*/ 2147483647 h 2198"/>
                <a:gd name="T98" fmla="*/ 2147483647 w 2342"/>
                <a:gd name="T99" fmla="*/ 2147483647 h 2198"/>
                <a:gd name="T100" fmla="*/ 2147483647 w 2342"/>
                <a:gd name="T101" fmla="*/ 2147483647 h 2198"/>
                <a:gd name="T102" fmla="*/ 2147483647 w 2342"/>
                <a:gd name="T103" fmla="*/ 2147483647 h 2198"/>
                <a:gd name="T104" fmla="*/ 2147483647 w 2342"/>
                <a:gd name="T105" fmla="*/ 2147483647 h 2198"/>
                <a:gd name="T106" fmla="*/ 2147483647 w 2342"/>
                <a:gd name="T107" fmla="*/ 2147483647 h 2198"/>
                <a:gd name="T108" fmla="*/ 2147483647 w 2342"/>
                <a:gd name="T109" fmla="*/ 2147483647 h 2198"/>
                <a:gd name="T110" fmla="*/ 2147483647 w 2342"/>
                <a:gd name="T111" fmla="*/ 2147483647 h 2198"/>
                <a:gd name="T112" fmla="*/ 2147483647 w 2342"/>
                <a:gd name="T113" fmla="*/ 2147483647 h 2198"/>
                <a:gd name="T114" fmla="*/ 2147483647 w 2342"/>
                <a:gd name="T115" fmla="*/ 2147483647 h 2198"/>
                <a:gd name="T116" fmla="*/ 2147483647 w 2342"/>
                <a:gd name="T117" fmla="*/ 2147483647 h 2198"/>
                <a:gd name="T118" fmla="*/ 2147483647 w 2342"/>
                <a:gd name="T119" fmla="*/ 2147483647 h 219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2"/>
                <a:gd name="T181" fmla="*/ 0 h 2198"/>
                <a:gd name="T182" fmla="*/ 2342 w 2342"/>
                <a:gd name="T183" fmla="*/ 2198 h 219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2" h="2198">
                  <a:moveTo>
                    <a:pt x="1264" y="2198"/>
                  </a:moveTo>
                  <a:lnTo>
                    <a:pt x="1354" y="2130"/>
                  </a:lnTo>
                  <a:lnTo>
                    <a:pt x="1443" y="2061"/>
                  </a:lnTo>
                  <a:lnTo>
                    <a:pt x="1533" y="1993"/>
                  </a:lnTo>
                  <a:lnTo>
                    <a:pt x="1623" y="1924"/>
                  </a:lnTo>
                  <a:lnTo>
                    <a:pt x="1713" y="1856"/>
                  </a:lnTo>
                  <a:lnTo>
                    <a:pt x="1803" y="1788"/>
                  </a:lnTo>
                  <a:lnTo>
                    <a:pt x="1893" y="1719"/>
                  </a:lnTo>
                  <a:lnTo>
                    <a:pt x="1983" y="1651"/>
                  </a:lnTo>
                  <a:lnTo>
                    <a:pt x="2073" y="1583"/>
                  </a:lnTo>
                  <a:lnTo>
                    <a:pt x="2163" y="1514"/>
                  </a:lnTo>
                  <a:lnTo>
                    <a:pt x="2252" y="1446"/>
                  </a:lnTo>
                  <a:lnTo>
                    <a:pt x="2342" y="1378"/>
                  </a:lnTo>
                  <a:lnTo>
                    <a:pt x="2312" y="1338"/>
                  </a:lnTo>
                  <a:lnTo>
                    <a:pt x="2282" y="1300"/>
                  </a:lnTo>
                  <a:lnTo>
                    <a:pt x="2250" y="1261"/>
                  </a:lnTo>
                  <a:lnTo>
                    <a:pt x="2219" y="1223"/>
                  </a:lnTo>
                  <a:lnTo>
                    <a:pt x="2187" y="1185"/>
                  </a:lnTo>
                  <a:lnTo>
                    <a:pt x="2154" y="1148"/>
                  </a:lnTo>
                  <a:lnTo>
                    <a:pt x="2121" y="1111"/>
                  </a:lnTo>
                  <a:lnTo>
                    <a:pt x="2088" y="1075"/>
                  </a:lnTo>
                  <a:lnTo>
                    <a:pt x="2054" y="1038"/>
                  </a:lnTo>
                  <a:lnTo>
                    <a:pt x="2019" y="1003"/>
                  </a:lnTo>
                  <a:lnTo>
                    <a:pt x="1985" y="967"/>
                  </a:lnTo>
                  <a:lnTo>
                    <a:pt x="1949" y="933"/>
                  </a:lnTo>
                  <a:lnTo>
                    <a:pt x="1914" y="898"/>
                  </a:lnTo>
                  <a:lnTo>
                    <a:pt x="1878" y="864"/>
                  </a:lnTo>
                  <a:lnTo>
                    <a:pt x="1841" y="831"/>
                  </a:lnTo>
                  <a:lnTo>
                    <a:pt x="1805" y="797"/>
                  </a:lnTo>
                  <a:lnTo>
                    <a:pt x="1767" y="765"/>
                  </a:lnTo>
                  <a:lnTo>
                    <a:pt x="1730" y="733"/>
                  </a:lnTo>
                  <a:lnTo>
                    <a:pt x="1692" y="701"/>
                  </a:lnTo>
                  <a:lnTo>
                    <a:pt x="1653" y="670"/>
                  </a:lnTo>
                  <a:lnTo>
                    <a:pt x="1614" y="639"/>
                  </a:lnTo>
                  <a:lnTo>
                    <a:pt x="1575" y="609"/>
                  </a:lnTo>
                  <a:lnTo>
                    <a:pt x="1536" y="579"/>
                  </a:lnTo>
                  <a:lnTo>
                    <a:pt x="1496" y="549"/>
                  </a:lnTo>
                  <a:lnTo>
                    <a:pt x="1456" y="521"/>
                  </a:lnTo>
                  <a:lnTo>
                    <a:pt x="1415" y="492"/>
                  </a:lnTo>
                  <a:lnTo>
                    <a:pt x="1374" y="464"/>
                  </a:lnTo>
                  <a:lnTo>
                    <a:pt x="1333" y="437"/>
                  </a:lnTo>
                  <a:lnTo>
                    <a:pt x="1291" y="410"/>
                  </a:lnTo>
                  <a:lnTo>
                    <a:pt x="1249" y="384"/>
                  </a:lnTo>
                  <a:lnTo>
                    <a:pt x="1207" y="358"/>
                  </a:lnTo>
                  <a:lnTo>
                    <a:pt x="1165" y="333"/>
                  </a:lnTo>
                  <a:lnTo>
                    <a:pt x="1122" y="308"/>
                  </a:lnTo>
                  <a:lnTo>
                    <a:pt x="1079" y="283"/>
                  </a:lnTo>
                  <a:lnTo>
                    <a:pt x="1035" y="260"/>
                  </a:lnTo>
                  <a:lnTo>
                    <a:pt x="991" y="236"/>
                  </a:lnTo>
                  <a:lnTo>
                    <a:pt x="947" y="214"/>
                  </a:lnTo>
                  <a:lnTo>
                    <a:pt x="903" y="192"/>
                  </a:lnTo>
                  <a:lnTo>
                    <a:pt x="858" y="170"/>
                  </a:lnTo>
                  <a:lnTo>
                    <a:pt x="813" y="149"/>
                  </a:lnTo>
                  <a:lnTo>
                    <a:pt x="768" y="128"/>
                  </a:lnTo>
                  <a:lnTo>
                    <a:pt x="723" y="108"/>
                  </a:lnTo>
                  <a:lnTo>
                    <a:pt x="678" y="89"/>
                  </a:lnTo>
                  <a:lnTo>
                    <a:pt x="632" y="70"/>
                  </a:lnTo>
                  <a:lnTo>
                    <a:pt x="586" y="52"/>
                  </a:lnTo>
                  <a:lnTo>
                    <a:pt x="540" y="34"/>
                  </a:lnTo>
                  <a:lnTo>
                    <a:pt x="493" y="17"/>
                  </a:lnTo>
                  <a:lnTo>
                    <a:pt x="447" y="0"/>
                  </a:lnTo>
                  <a:lnTo>
                    <a:pt x="409" y="107"/>
                  </a:lnTo>
                  <a:lnTo>
                    <a:pt x="372" y="213"/>
                  </a:lnTo>
                  <a:lnTo>
                    <a:pt x="335" y="320"/>
                  </a:lnTo>
                  <a:lnTo>
                    <a:pt x="298" y="427"/>
                  </a:lnTo>
                  <a:lnTo>
                    <a:pt x="260" y="533"/>
                  </a:lnTo>
                  <a:lnTo>
                    <a:pt x="223" y="640"/>
                  </a:lnTo>
                  <a:lnTo>
                    <a:pt x="186" y="747"/>
                  </a:lnTo>
                  <a:lnTo>
                    <a:pt x="149" y="853"/>
                  </a:lnTo>
                  <a:lnTo>
                    <a:pt x="111" y="960"/>
                  </a:lnTo>
                  <a:lnTo>
                    <a:pt x="74" y="1066"/>
                  </a:lnTo>
                  <a:lnTo>
                    <a:pt x="37" y="1173"/>
                  </a:lnTo>
                  <a:lnTo>
                    <a:pt x="0" y="1280"/>
                  </a:lnTo>
                  <a:lnTo>
                    <a:pt x="31" y="1291"/>
                  </a:lnTo>
                  <a:lnTo>
                    <a:pt x="62" y="1302"/>
                  </a:lnTo>
                  <a:lnTo>
                    <a:pt x="93" y="1314"/>
                  </a:lnTo>
                  <a:lnTo>
                    <a:pt x="123" y="1326"/>
                  </a:lnTo>
                  <a:lnTo>
                    <a:pt x="154" y="1339"/>
                  </a:lnTo>
                  <a:lnTo>
                    <a:pt x="184" y="1352"/>
                  </a:lnTo>
                  <a:lnTo>
                    <a:pt x="214" y="1365"/>
                  </a:lnTo>
                  <a:lnTo>
                    <a:pt x="244" y="1379"/>
                  </a:lnTo>
                  <a:lnTo>
                    <a:pt x="274" y="1393"/>
                  </a:lnTo>
                  <a:lnTo>
                    <a:pt x="304" y="1407"/>
                  </a:lnTo>
                  <a:lnTo>
                    <a:pt x="334" y="1422"/>
                  </a:lnTo>
                  <a:lnTo>
                    <a:pt x="363" y="1437"/>
                  </a:lnTo>
                  <a:lnTo>
                    <a:pt x="392" y="1453"/>
                  </a:lnTo>
                  <a:lnTo>
                    <a:pt x="421" y="1468"/>
                  </a:lnTo>
                  <a:lnTo>
                    <a:pt x="450" y="1485"/>
                  </a:lnTo>
                  <a:lnTo>
                    <a:pt x="478" y="1501"/>
                  </a:lnTo>
                  <a:lnTo>
                    <a:pt x="507" y="1518"/>
                  </a:lnTo>
                  <a:lnTo>
                    <a:pt x="535" y="1535"/>
                  </a:lnTo>
                  <a:lnTo>
                    <a:pt x="563" y="1553"/>
                  </a:lnTo>
                  <a:lnTo>
                    <a:pt x="591" y="1571"/>
                  </a:lnTo>
                  <a:lnTo>
                    <a:pt x="618" y="1589"/>
                  </a:lnTo>
                  <a:lnTo>
                    <a:pt x="645" y="1608"/>
                  </a:lnTo>
                  <a:lnTo>
                    <a:pt x="672" y="1626"/>
                  </a:lnTo>
                  <a:lnTo>
                    <a:pt x="699" y="1646"/>
                  </a:lnTo>
                  <a:lnTo>
                    <a:pt x="726" y="1665"/>
                  </a:lnTo>
                  <a:lnTo>
                    <a:pt x="752" y="1685"/>
                  </a:lnTo>
                  <a:lnTo>
                    <a:pt x="778" y="1705"/>
                  </a:lnTo>
                  <a:lnTo>
                    <a:pt x="804" y="1726"/>
                  </a:lnTo>
                  <a:lnTo>
                    <a:pt x="830" y="1747"/>
                  </a:lnTo>
                  <a:lnTo>
                    <a:pt x="855" y="1768"/>
                  </a:lnTo>
                  <a:lnTo>
                    <a:pt x="880" y="1789"/>
                  </a:lnTo>
                  <a:lnTo>
                    <a:pt x="905" y="1811"/>
                  </a:lnTo>
                  <a:lnTo>
                    <a:pt x="930" y="1833"/>
                  </a:lnTo>
                  <a:lnTo>
                    <a:pt x="954" y="1856"/>
                  </a:lnTo>
                  <a:lnTo>
                    <a:pt x="978" y="1878"/>
                  </a:lnTo>
                  <a:lnTo>
                    <a:pt x="1002" y="1901"/>
                  </a:lnTo>
                  <a:lnTo>
                    <a:pt x="1025" y="1924"/>
                  </a:lnTo>
                  <a:lnTo>
                    <a:pt x="1048" y="1948"/>
                  </a:lnTo>
                  <a:lnTo>
                    <a:pt x="1071" y="1972"/>
                  </a:lnTo>
                  <a:lnTo>
                    <a:pt x="1094" y="1996"/>
                  </a:lnTo>
                  <a:lnTo>
                    <a:pt x="1116" y="2020"/>
                  </a:lnTo>
                  <a:lnTo>
                    <a:pt x="1138" y="2045"/>
                  </a:lnTo>
                  <a:lnTo>
                    <a:pt x="1160" y="2070"/>
                  </a:lnTo>
                  <a:lnTo>
                    <a:pt x="1181" y="2095"/>
                  </a:lnTo>
                  <a:lnTo>
                    <a:pt x="1202" y="2120"/>
                  </a:lnTo>
                  <a:lnTo>
                    <a:pt x="1223" y="2146"/>
                  </a:lnTo>
                  <a:lnTo>
                    <a:pt x="1244" y="2172"/>
                  </a:lnTo>
                  <a:lnTo>
                    <a:pt x="1264" y="2198"/>
                  </a:lnTo>
                </a:path>
              </a:pathLst>
            </a:custGeom>
            <a:solidFill>
              <a:srgbClr val="FFFF57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5" name="Freeform 372"/>
            <xdr:cNvSpPr>
              <a:spLocks/>
            </xdr:cNvSpPr>
          </xdr:nvSpPr>
          <xdr:spPr bwMode="auto">
            <a:xfrm>
              <a:off x="3024822" y="1944261"/>
              <a:ext cx="827134" cy="1018705"/>
            </a:xfrm>
            <a:custGeom>
              <a:avLst/>
              <a:gdLst>
                <a:gd name="T0" fmla="*/ 2147483647 w 1838"/>
                <a:gd name="T1" fmla="*/ 2147483647 h 2258"/>
                <a:gd name="T2" fmla="*/ 2147483647 w 1838"/>
                <a:gd name="T3" fmla="*/ 2147483647 h 2258"/>
                <a:gd name="T4" fmla="*/ 2147483647 w 1838"/>
                <a:gd name="T5" fmla="*/ 2147483647 h 2258"/>
                <a:gd name="T6" fmla="*/ 2147483647 w 1838"/>
                <a:gd name="T7" fmla="*/ 2147483647 h 2258"/>
                <a:gd name="T8" fmla="*/ 2147483647 w 1838"/>
                <a:gd name="T9" fmla="*/ 2147483647 h 2258"/>
                <a:gd name="T10" fmla="*/ 2147483647 w 1838"/>
                <a:gd name="T11" fmla="*/ 2147483647 h 2258"/>
                <a:gd name="T12" fmla="*/ 2147483647 w 1838"/>
                <a:gd name="T13" fmla="*/ 2147483647 h 2258"/>
                <a:gd name="T14" fmla="*/ 2147483647 w 1838"/>
                <a:gd name="T15" fmla="*/ 2147483647 h 2258"/>
                <a:gd name="T16" fmla="*/ 2147483647 w 1838"/>
                <a:gd name="T17" fmla="*/ 2147483647 h 2258"/>
                <a:gd name="T18" fmla="*/ 2147483647 w 1838"/>
                <a:gd name="T19" fmla="*/ 2147483647 h 2258"/>
                <a:gd name="T20" fmla="*/ 2147483647 w 1838"/>
                <a:gd name="T21" fmla="*/ 2147483647 h 2258"/>
                <a:gd name="T22" fmla="*/ 2147483647 w 1838"/>
                <a:gd name="T23" fmla="*/ 2147483647 h 2258"/>
                <a:gd name="T24" fmla="*/ 2147483647 w 1838"/>
                <a:gd name="T25" fmla="*/ 2147483647 h 2258"/>
                <a:gd name="T26" fmla="*/ 2147483647 w 1838"/>
                <a:gd name="T27" fmla="*/ 2147483647 h 2258"/>
                <a:gd name="T28" fmla="*/ 2147483647 w 1838"/>
                <a:gd name="T29" fmla="*/ 2147483647 h 2258"/>
                <a:gd name="T30" fmla="*/ 2147483647 w 1838"/>
                <a:gd name="T31" fmla="*/ 2147483647 h 2258"/>
                <a:gd name="T32" fmla="*/ 2147483647 w 1838"/>
                <a:gd name="T33" fmla="*/ 2147483647 h 2258"/>
                <a:gd name="T34" fmla="*/ 2147483647 w 1838"/>
                <a:gd name="T35" fmla="*/ 2147483647 h 2258"/>
                <a:gd name="T36" fmla="*/ 2147483647 w 1838"/>
                <a:gd name="T37" fmla="*/ 2147483647 h 2258"/>
                <a:gd name="T38" fmla="*/ 2147483647 w 1838"/>
                <a:gd name="T39" fmla="*/ 2147483647 h 2258"/>
                <a:gd name="T40" fmla="*/ 2147483647 w 1838"/>
                <a:gd name="T41" fmla="*/ 2147483647 h 2258"/>
                <a:gd name="T42" fmla="*/ 2147483647 w 1838"/>
                <a:gd name="T43" fmla="*/ 2147483647 h 2258"/>
                <a:gd name="T44" fmla="*/ 2147483647 w 1838"/>
                <a:gd name="T45" fmla="*/ 2147483647 h 2258"/>
                <a:gd name="T46" fmla="*/ 2147483647 w 1838"/>
                <a:gd name="T47" fmla="*/ 2147483647 h 2258"/>
                <a:gd name="T48" fmla="*/ 2147483647 w 1838"/>
                <a:gd name="T49" fmla="*/ 2147483647 h 2258"/>
                <a:gd name="T50" fmla="*/ 2147483647 w 1838"/>
                <a:gd name="T51" fmla="*/ 2147483647 h 2258"/>
                <a:gd name="T52" fmla="*/ 2147483647 w 1838"/>
                <a:gd name="T53" fmla="*/ 2147483647 h 2258"/>
                <a:gd name="T54" fmla="*/ 2147483647 w 1838"/>
                <a:gd name="T55" fmla="*/ 2147483647 h 2258"/>
                <a:gd name="T56" fmla="*/ 2147483647 w 1838"/>
                <a:gd name="T57" fmla="*/ 2147483647 h 2258"/>
                <a:gd name="T58" fmla="*/ 2147483647 w 1838"/>
                <a:gd name="T59" fmla="*/ 2147483647 h 2258"/>
                <a:gd name="T60" fmla="*/ 2147483647 w 1838"/>
                <a:gd name="T61" fmla="*/ 2147483647 h 2258"/>
                <a:gd name="T62" fmla="*/ 2147483647 w 1838"/>
                <a:gd name="T63" fmla="*/ 2147483647 h 2258"/>
                <a:gd name="T64" fmla="*/ 2147483647 w 1838"/>
                <a:gd name="T65" fmla="*/ 2147483647 h 2258"/>
                <a:gd name="T66" fmla="*/ 2147483647 w 1838"/>
                <a:gd name="T67" fmla="*/ 2147483647 h 2258"/>
                <a:gd name="T68" fmla="*/ 2147483647 w 1838"/>
                <a:gd name="T69" fmla="*/ 2147483647 h 2258"/>
                <a:gd name="T70" fmla="*/ 2147483647 w 1838"/>
                <a:gd name="T71" fmla="*/ 2147483647 h 2258"/>
                <a:gd name="T72" fmla="*/ 2147483647 w 1838"/>
                <a:gd name="T73" fmla="*/ 2147483647 h 2258"/>
                <a:gd name="T74" fmla="*/ 2147483647 w 1838"/>
                <a:gd name="T75" fmla="*/ 2147483647 h 2258"/>
                <a:gd name="T76" fmla="*/ 2147483647 w 1838"/>
                <a:gd name="T77" fmla="*/ 2147483647 h 2258"/>
                <a:gd name="T78" fmla="*/ 2147483647 w 1838"/>
                <a:gd name="T79" fmla="*/ 2147483647 h 2258"/>
                <a:gd name="T80" fmla="*/ 2147483647 w 1838"/>
                <a:gd name="T81" fmla="*/ 2147483647 h 2258"/>
                <a:gd name="T82" fmla="*/ 2147483647 w 1838"/>
                <a:gd name="T83" fmla="*/ 2147483647 h 2258"/>
                <a:gd name="T84" fmla="*/ 2147483647 w 1838"/>
                <a:gd name="T85" fmla="*/ 2147483647 h 2258"/>
                <a:gd name="T86" fmla="*/ 2147483647 w 1838"/>
                <a:gd name="T87" fmla="*/ 2147483647 h 2258"/>
                <a:gd name="T88" fmla="*/ 2147483647 w 1838"/>
                <a:gd name="T89" fmla="*/ 2147483647 h 2258"/>
                <a:gd name="T90" fmla="*/ 2147483647 w 1838"/>
                <a:gd name="T91" fmla="*/ 2147483647 h 2258"/>
                <a:gd name="T92" fmla="*/ 2147483647 w 1838"/>
                <a:gd name="T93" fmla="*/ 2147483647 h 2258"/>
                <a:gd name="T94" fmla="*/ 2147483647 w 1838"/>
                <a:gd name="T95" fmla="*/ 2147483647 h 2258"/>
                <a:gd name="T96" fmla="*/ 2147483647 w 1838"/>
                <a:gd name="T97" fmla="*/ 2147483647 h 2258"/>
                <a:gd name="T98" fmla="*/ 2147483647 w 1838"/>
                <a:gd name="T99" fmla="*/ 2147483647 h 2258"/>
                <a:gd name="T100" fmla="*/ 2147483647 w 1838"/>
                <a:gd name="T101" fmla="*/ 2147483647 h 2258"/>
                <a:gd name="T102" fmla="*/ 2147483647 w 1838"/>
                <a:gd name="T103" fmla="*/ 2147483647 h 2258"/>
                <a:gd name="T104" fmla="*/ 2147483647 w 1838"/>
                <a:gd name="T105" fmla="*/ 2147483647 h 2258"/>
                <a:gd name="T106" fmla="*/ 2147483647 w 1838"/>
                <a:gd name="T107" fmla="*/ 2147483647 h 2258"/>
                <a:gd name="T108" fmla="*/ 2147483647 w 1838"/>
                <a:gd name="T109" fmla="*/ 2147483647 h 2258"/>
                <a:gd name="T110" fmla="*/ 2147483647 w 1838"/>
                <a:gd name="T111" fmla="*/ 2147483647 h 2258"/>
                <a:gd name="T112" fmla="*/ 2147483647 w 1838"/>
                <a:gd name="T113" fmla="*/ 2147483647 h 2258"/>
                <a:gd name="T114" fmla="*/ 2147483647 w 1838"/>
                <a:gd name="T115" fmla="*/ 2147483647 h 2258"/>
                <a:gd name="T116" fmla="*/ 2147483647 w 1838"/>
                <a:gd name="T117" fmla="*/ 2147483647 h 2258"/>
                <a:gd name="T118" fmla="*/ 2147483647 w 1838"/>
                <a:gd name="T119" fmla="*/ 2147483647 h 225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1838"/>
                <a:gd name="T181" fmla="*/ 0 h 2258"/>
                <a:gd name="T182" fmla="*/ 1838 w 1838"/>
                <a:gd name="T183" fmla="*/ 2258 h 225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1838" h="2258">
                  <a:moveTo>
                    <a:pt x="483" y="2258"/>
                  </a:moveTo>
                  <a:lnTo>
                    <a:pt x="596" y="2256"/>
                  </a:lnTo>
                  <a:lnTo>
                    <a:pt x="709" y="2253"/>
                  </a:lnTo>
                  <a:lnTo>
                    <a:pt x="822" y="2251"/>
                  </a:lnTo>
                  <a:lnTo>
                    <a:pt x="935" y="2248"/>
                  </a:lnTo>
                  <a:lnTo>
                    <a:pt x="1047" y="2246"/>
                  </a:lnTo>
                  <a:lnTo>
                    <a:pt x="1160" y="2243"/>
                  </a:lnTo>
                  <a:lnTo>
                    <a:pt x="1273" y="2241"/>
                  </a:lnTo>
                  <a:lnTo>
                    <a:pt x="1386" y="2239"/>
                  </a:lnTo>
                  <a:lnTo>
                    <a:pt x="1499" y="2236"/>
                  </a:lnTo>
                  <a:lnTo>
                    <a:pt x="1612" y="2234"/>
                  </a:lnTo>
                  <a:lnTo>
                    <a:pt x="1725" y="2231"/>
                  </a:lnTo>
                  <a:lnTo>
                    <a:pt x="1838" y="2229"/>
                  </a:lnTo>
                  <a:lnTo>
                    <a:pt x="1836" y="2179"/>
                  </a:lnTo>
                  <a:lnTo>
                    <a:pt x="1834" y="2130"/>
                  </a:lnTo>
                  <a:lnTo>
                    <a:pt x="1832" y="2080"/>
                  </a:lnTo>
                  <a:lnTo>
                    <a:pt x="1829" y="2031"/>
                  </a:lnTo>
                  <a:lnTo>
                    <a:pt x="1825" y="1982"/>
                  </a:lnTo>
                  <a:lnTo>
                    <a:pt x="1820" y="1932"/>
                  </a:lnTo>
                  <a:lnTo>
                    <a:pt x="1815" y="1883"/>
                  </a:lnTo>
                  <a:lnTo>
                    <a:pt x="1810" y="1834"/>
                  </a:lnTo>
                  <a:lnTo>
                    <a:pt x="1804" y="1785"/>
                  </a:lnTo>
                  <a:lnTo>
                    <a:pt x="1797" y="1736"/>
                  </a:lnTo>
                  <a:lnTo>
                    <a:pt x="1789" y="1687"/>
                  </a:lnTo>
                  <a:lnTo>
                    <a:pt x="1782" y="1638"/>
                  </a:lnTo>
                  <a:lnTo>
                    <a:pt x="1773" y="1589"/>
                  </a:lnTo>
                  <a:lnTo>
                    <a:pt x="1764" y="1540"/>
                  </a:lnTo>
                  <a:lnTo>
                    <a:pt x="1754" y="1492"/>
                  </a:lnTo>
                  <a:lnTo>
                    <a:pt x="1744" y="1443"/>
                  </a:lnTo>
                  <a:lnTo>
                    <a:pt x="1733" y="1395"/>
                  </a:lnTo>
                  <a:lnTo>
                    <a:pt x="1721" y="1347"/>
                  </a:lnTo>
                  <a:lnTo>
                    <a:pt x="1709" y="1299"/>
                  </a:lnTo>
                  <a:lnTo>
                    <a:pt x="1696" y="1251"/>
                  </a:lnTo>
                  <a:lnTo>
                    <a:pt x="1683" y="1203"/>
                  </a:lnTo>
                  <a:lnTo>
                    <a:pt x="1669" y="1156"/>
                  </a:lnTo>
                  <a:lnTo>
                    <a:pt x="1655" y="1108"/>
                  </a:lnTo>
                  <a:lnTo>
                    <a:pt x="1640" y="1061"/>
                  </a:lnTo>
                  <a:lnTo>
                    <a:pt x="1624" y="1014"/>
                  </a:lnTo>
                  <a:lnTo>
                    <a:pt x="1608" y="967"/>
                  </a:lnTo>
                  <a:lnTo>
                    <a:pt x="1591" y="921"/>
                  </a:lnTo>
                  <a:lnTo>
                    <a:pt x="1574" y="874"/>
                  </a:lnTo>
                  <a:lnTo>
                    <a:pt x="1556" y="828"/>
                  </a:lnTo>
                  <a:lnTo>
                    <a:pt x="1538" y="782"/>
                  </a:lnTo>
                  <a:lnTo>
                    <a:pt x="1519" y="736"/>
                  </a:lnTo>
                  <a:lnTo>
                    <a:pt x="1499" y="691"/>
                  </a:lnTo>
                  <a:lnTo>
                    <a:pt x="1479" y="646"/>
                  </a:lnTo>
                  <a:lnTo>
                    <a:pt x="1458" y="601"/>
                  </a:lnTo>
                  <a:lnTo>
                    <a:pt x="1437" y="556"/>
                  </a:lnTo>
                  <a:lnTo>
                    <a:pt x="1416" y="511"/>
                  </a:lnTo>
                  <a:lnTo>
                    <a:pt x="1393" y="467"/>
                  </a:lnTo>
                  <a:lnTo>
                    <a:pt x="1370" y="423"/>
                  </a:lnTo>
                  <a:lnTo>
                    <a:pt x="1347" y="379"/>
                  </a:lnTo>
                  <a:lnTo>
                    <a:pt x="1323" y="336"/>
                  </a:lnTo>
                  <a:lnTo>
                    <a:pt x="1299" y="293"/>
                  </a:lnTo>
                  <a:lnTo>
                    <a:pt x="1274" y="250"/>
                  </a:lnTo>
                  <a:lnTo>
                    <a:pt x="1248" y="208"/>
                  </a:lnTo>
                  <a:lnTo>
                    <a:pt x="1222" y="165"/>
                  </a:lnTo>
                  <a:lnTo>
                    <a:pt x="1196" y="124"/>
                  </a:lnTo>
                  <a:lnTo>
                    <a:pt x="1169" y="82"/>
                  </a:lnTo>
                  <a:lnTo>
                    <a:pt x="1142" y="41"/>
                  </a:lnTo>
                  <a:lnTo>
                    <a:pt x="1114" y="0"/>
                  </a:lnTo>
                  <a:lnTo>
                    <a:pt x="1021" y="64"/>
                  </a:lnTo>
                  <a:lnTo>
                    <a:pt x="928" y="129"/>
                  </a:lnTo>
                  <a:lnTo>
                    <a:pt x="835" y="193"/>
                  </a:lnTo>
                  <a:lnTo>
                    <a:pt x="742" y="258"/>
                  </a:lnTo>
                  <a:lnTo>
                    <a:pt x="650" y="322"/>
                  </a:lnTo>
                  <a:lnTo>
                    <a:pt x="557" y="386"/>
                  </a:lnTo>
                  <a:lnTo>
                    <a:pt x="464" y="451"/>
                  </a:lnTo>
                  <a:lnTo>
                    <a:pt x="371" y="515"/>
                  </a:lnTo>
                  <a:lnTo>
                    <a:pt x="279" y="579"/>
                  </a:lnTo>
                  <a:lnTo>
                    <a:pt x="186" y="644"/>
                  </a:lnTo>
                  <a:lnTo>
                    <a:pt x="93" y="708"/>
                  </a:lnTo>
                  <a:lnTo>
                    <a:pt x="0" y="773"/>
                  </a:lnTo>
                  <a:lnTo>
                    <a:pt x="19" y="800"/>
                  </a:lnTo>
                  <a:lnTo>
                    <a:pt x="37" y="827"/>
                  </a:lnTo>
                  <a:lnTo>
                    <a:pt x="55" y="855"/>
                  </a:lnTo>
                  <a:lnTo>
                    <a:pt x="73" y="883"/>
                  </a:lnTo>
                  <a:lnTo>
                    <a:pt x="90" y="911"/>
                  </a:lnTo>
                  <a:lnTo>
                    <a:pt x="107" y="939"/>
                  </a:lnTo>
                  <a:lnTo>
                    <a:pt x="124" y="968"/>
                  </a:lnTo>
                  <a:lnTo>
                    <a:pt x="140" y="996"/>
                  </a:lnTo>
                  <a:lnTo>
                    <a:pt x="156" y="1025"/>
                  </a:lnTo>
                  <a:lnTo>
                    <a:pt x="171" y="1055"/>
                  </a:lnTo>
                  <a:lnTo>
                    <a:pt x="187" y="1084"/>
                  </a:lnTo>
                  <a:lnTo>
                    <a:pt x="201" y="1113"/>
                  </a:lnTo>
                  <a:lnTo>
                    <a:pt x="216" y="1143"/>
                  </a:lnTo>
                  <a:lnTo>
                    <a:pt x="230" y="1173"/>
                  </a:lnTo>
                  <a:lnTo>
                    <a:pt x="244" y="1203"/>
                  </a:lnTo>
                  <a:lnTo>
                    <a:pt x="257" y="1233"/>
                  </a:lnTo>
                  <a:lnTo>
                    <a:pt x="270" y="1263"/>
                  </a:lnTo>
                  <a:lnTo>
                    <a:pt x="283" y="1294"/>
                  </a:lnTo>
                  <a:lnTo>
                    <a:pt x="295" y="1325"/>
                  </a:lnTo>
                  <a:lnTo>
                    <a:pt x="307" y="1355"/>
                  </a:lnTo>
                  <a:lnTo>
                    <a:pt x="319" y="1386"/>
                  </a:lnTo>
                  <a:lnTo>
                    <a:pt x="330" y="1417"/>
                  </a:lnTo>
                  <a:lnTo>
                    <a:pt x="341" y="1449"/>
                  </a:lnTo>
                  <a:lnTo>
                    <a:pt x="351" y="1480"/>
                  </a:lnTo>
                  <a:lnTo>
                    <a:pt x="361" y="1511"/>
                  </a:lnTo>
                  <a:lnTo>
                    <a:pt x="371" y="1543"/>
                  </a:lnTo>
                  <a:lnTo>
                    <a:pt x="380" y="1575"/>
                  </a:lnTo>
                  <a:lnTo>
                    <a:pt x="389" y="1606"/>
                  </a:lnTo>
                  <a:lnTo>
                    <a:pt x="397" y="1638"/>
                  </a:lnTo>
                  <a:lnTo>
                    <a:pt x="405" y="1670"/>
                  </a:lnTo>
                  <a:lnTo>
                    <a:pt x="413" y="1702"/>
                  </a:lnTo>
                  <a:lnTo>
                    <a:pt x="420" y="1735"/>
                  </a:lnTo>
                  <a:lnTo>
                    <a:pt x="427" y="1767"/>
                  </a:lnTo>
                  <a:lnTo>
                    <a:pt x="434" y="1799"/>
                  </a:lnTo>
                  <a:lnTo>
                    <a:pt x="440" y="1832"/>
                  </a:lnTo>
                  <a:lnTo>
                    <a:pt x="445" y="1864"/>
                  </a:lnTo>
                  <a:lnTo>
                    <a:pt x="451" y="1897"/>
                  </a:lnTo>
                  <a:lnTo>
                    <a:pt x="456" y="1930"/>
                  </a:lnTo>
                  <a:lnTo>
                    <a:pt x="460" y="1962"/>
                  </a:lnTo>
                  <a:lnTo>
                    <a:pt x="464" y="1995"/>
                  </a:lnTo>
                  <a:lnTo>
                    <a:pt x="468" y="2028"/>
                  </a:lnTo>
                  <a:lnTo>
                    <a:pt x="471" y="2061"/>
                  </a:lnTo>
                  <a:lnTo>
                    <a:pt x="474" y="2094"/>
                  </a:lnTo>
                  <a:lnTo>
                    <a:pt x="477" y="2126"/>
                  </a:lnTo>
                  <a:lnTo>
                    <a:pt x="479" y="2159"/>
                  </a:lnTo>
                  <a:lnTo>
                    <a:pt x="481" y="2192"/>
                  </a:lnTo>
                  <a:lnTo>
                    <a:pt x="482" y="2225"/>
                  </a:lnTo>
                  <a:lnTo>
                    <a:pt x="483" y="2258"/>
                  </a:lnTo>
                </a:path>
              </a:pathLst>
            </a:custGeom>
            <a:solidFill>
              <a:srgbClr val="54E349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6" name="Freeform 377"/>
            <xdr:cNvSpPr>
              <a:spLocks/>
            </xdr:cNvSpPr>
          </xdr:nvSpPr>
          <xdr:spPr bwMode="auto">
            <a:xfrm>
              <a:off x="193063" y="1944261"/>
              <a:ext cx="827134" cy="1018705"/>
            </a:xfrm>
            <a:custGeom>
              <a:avLst/>
              <a:gdLst>
                <a:gd name="T0" fmla="*/ 2147483647 w 1838"/>
                <a:gd name="T1" fmla="*/ 2147483647 h 2258"/>
                <a:gd name="T2" fmla="*/ 2147483647 w 1838"/>
                <a:gd name="T3" fmla="*/ 2147483647 h 2258"/>
                <a:gd name="T4" fmla="*/ 2147483647 w 1838"/>
                <a:gd name="T5" fmla="*/ 2147483647 h 2258"/>
                <a:gd name="T6" fmla="*/ 2147483647 w 1838"/>
                <a:gd name="T7" fmla="*/ 2147483647 h 2258"/>
                <a:gd name="T8" fmla="*/ 2147483647 w 1838"/>
                <a:gd name="T9" fmla="*/ 2147483647 h 2258"/>
                <a:gd name="T10" fmla="*/ 2147483647 w 1838"/>
                <a:gd name="T11" fmla="*/ 2147483647 h 2258"/>
                <a:gd name="T12" fmla="*/ 2147483647 w 1838"/>
                <a:gd name="T13" fmla="*/ 2147483647 h 2258"/>
                <a:gd name="T14" fmla="*/ 2147483647 w 1838"/>
                <a:gd name="T15" fmla="*/ 2147483647 h 2258"/>
                <a:gd name="T16" fmla="*/ 2147483647 w 1838"/>
                <a:gd name="T17" fmla="*/ 2147483647 h 2258"/>
                <a:gd name="T18" fmla="*/ 2147483647 w 1838"/>
                <a:gd name="T19" fmla="*/ 2147483647 h 2258"/>
                <a:gd name="T20" fmla="*/ 2147483647 w 1838"/>
                <a:gd name="T21" fmla="*/ 2147483647 h 2258"/>
                <a:gd name="T22" fmla="*/ 2147483647 w 1838"/>
                <a:gd name="T23" fmla="*/ 2147483647 h 2258"/>
                <a:gd name="T24" fmla="*/ 2147483647 w 1838"/>
                <a:gd name="T25" fmla="*/ 2147483647 h 2258"/>
                <a:gd name="T26" fmla="*/ 2147483647 w 1838"/>
                <a:gd name="T27" fmla="*/ 2147483647 h 2258"/>
                <a:gd name="T28" fmla="*/ 2147483647 w 1838"/>
                <a:gd name="T29" fmla="*/ 2147483647 h 2258"/>
                <a:gd name="T30" fmla="*/ 2147483647 w 1838"/>
                <a:gd name="T31" fmla="*/ 2147483647 h 2258"/>
                <a:gd name="T32" fmla="*/ 2147483647 w 1838"/>
                <a:gd name="T33" fmla="*/ 2147483647 h 2258"/>
                <a:gd name="T34" fmla="*/ 2147483647 w 1838"/>
                <a:gd name="T35" fmla="*/ 2147483647 h 2258"/>
                <a:gd name="T36" fmla="*/ 2147483647 w 1838"/>
                <a:gd name="T37" fmla="*/ 2147483647 h 2258"/>
                <a:gd name="T38" fmla="*/ 2147483647 w 1838"/>
                <a:gd name="T39" fmla="*/ 2147483647 h 2258"/>
                <a:gd name="T40" fmla="*/ 2147483647 w 1838"/>
                <a:gd name="T41" fmla="*/ 2147483647 h 2258"/>
                <a:gd name="T42" fmla="*/ 2147483647 w 1838"/>
                <a:gd name="T43" fmla="*/ 2147483647 h 2258"/>
                <a:gd name="T44" fmla="*/ 2147483647 w 1838"/>
                <a:gd name="T45" fmla="*/ 2147483647 h 2258"/>
                <a:gd name="T46" fmla="*/ 2147483647 w 1838"/>
                <a:gd name="T47" fmla="*/ 2147483647 h 2258"/>
                <a:gd name="T48" fmla="*/ 2147483647 w 1838"/>
                <a:gd name="T49" fmla="*/ 2147483647 h 2258"/>
                <a:gd name="T50" fmla="*/ 2147483647 w 1838"/>
                <a:gd name="T51" fmla="*/ 2147483647 h 2258"/>
                <a:gd name="T52" fmla="*/ 2147483647 w 1838"/>
                <a:gd name="T53" fmla="*/ 2147483647 h 2258"/>
                <a:gd name="T54" fmla="*/ 2147483647 w 1838"/>
                <a:gd name="T55" fmla="*/ 2147483647 h 2258"/>
                <a:gd name="T56" fmla="*/ 2147483647 w 1838"/>
                <a:gd name="T57" fmla="*/ 2147483647 h 2258"/>
                <a:gd name="T58" fmla="*/ 2147483647 w 1838"/>
                <a:gd name="T59" fmla="*/ 2147483647 h 2258"/>
                <a:gd name="T60" fmla="*/ 2147483647 w 1838"/>
                <a:gd name="T61" fmla="*/ 2147483647 h 2258"/>
                <a:gd name="T62" fmla="*/ 2147483647 w 1838"/>
                <a:gd name="T63" fmla="*/ 2147483647 h 2258"/>
                <a:gd name="T64" fmla="*/ 2147483647 w 1838"/>
                <a:gd name="T65" fmla="*/ 2147483647 h 2258"/>
                <a:gd name="T66" fmla="*/ 2147483647 w 1838"/>
                <a:gd name="T67" fmla="*/ 2147483647 h 2258"/>
                <a:gd name="T68" fmla="*/ 2147483647 w 1838"/>
                <a:gd name="T69" fmla="*/ 2147483647 h 2258"/>
                <a:gd name="T70" fmla="*/ 2147483647 w 1838"/>
                <a:gd name="T71" fmla="*/ 2147483647 h 2258"/>
                <a:gd name="T72" fmla="*/ 2147483647 w 1838"/>
                <a:gd name="T73" fmla="*/ 2147483647 h 2258"/>
                <a:gd name="T74" fmla="*/ 2147483647 w 1838"/>
                <a:gd name="T75" fmla="*/ 2147483647 h 2258"/>
                <a:gd name="T76" fmla="*/ 2147483647 w 1838"/>
                <a:gd name="T77" fmla="*/ 2147483647 h 2258"/>
                <a:gd name="T78" fmla="*/ 2147483647 w 1838"/>
                <a:gd name="T79" fmla="*/ 2147483647 h 2258"/>
                <a:gd name="T80" fmla="*/ 2147483647 w 1838"/>
                <a:gd name="T81" fmla="*/ 2147483647 h 2258"/>
                <a:gd name="T82" fmla="*/ 2147483647 w 1838"/>
                <a:gd name="T83" fmla="*/ 2147483647 h 2258"/>
                <a:gd name="T84" fmla="*/ 2147483647 w 1838"/>
                <a:gd name="T85" fmla="*/ 2147483647 h 2258"/>
                <a:gd name="T86" fmla="*/ 2147483647 w 1838"/>
                <a:gd name="T87" fmla="*/ 2147483647 h 2258"/>
                <a:gd name="T88" fmla="*/ 2147483647 w 1838"/>
                <a:gd name="T89" fmla="*/ 2147483647 h 2258"/>
                <a:gd name="T90" fmla="*/ 2147483647 w 1838"/>
                <a:gd name="T91" fmla="*/ 2147483647 h 2258"/>
                <a:gd name="T92" fmla="*/ 2147483647 w 1838"/>
                <a:gd name="T93" fmla="*/ 2147483647 h 2258"/>
                <a:gd name="T94" fmla="*/ 2147483647 w 1838"/>
                <a:gd name="T95" fmla="*/ 2147483647 h 2258"/>
                <a:gd name="T96" fmla="*/ 2147483647 w 1838"/>
                <a:gd name="T97" fmla="*/ 2147483647 h 2258"/>
                <a:gd name="T98" fmla="*/ 2147483647 w 1838"/>
                <a:gd name="T99" fmla="*/ 2147483647 h 2258"/>
                <a:gd name="T100" fmla="*/ 2147483647 w 1838"/>
                <a:gd name="T101" fmla="*/ 2147483647 h 2258"/>
                <a:gd name="T102" fmla="*/ 2147483647 w 1838"/>
                <a:gd name="T103" fmla="*/ 2147483647 h 2258"/>
                <a:gd name="T104" fmla="*/ 2147483647 w 1838"/>
                <a:gd name="T105" fmla="*/ 2147483647 h 2258"/>
                <a:gd name="T106" fmla="*/ 2147483647 w 1838"/>
                <a:gd name="T107" fmla="*/ 2147483647 h 2258"/>
                <a:gd name="T108" fmla="*/ 2147483647 w 1838"/>
                <a:gd name="T109" fmla="*/ 2147483647 h 2258"/>
                <a:gd name="T110" fmla="*/ 2147483647 w 1838"/>
                <a:gd name="T111" fmla="*/ 2147483647 h 2258"/>
                <a:gd name="T112" fmla="*/ 2147483647 w 1838"/>
                <a:gd name="T113" fmla="*/ 2147483647 h 2258"/>
                <a:gd name="T114" fmla="*/ 2147483647 w 1838"/>
                <a:gd name="T115" fmla="*/ 2147483647 h 2258"/>
                <a:gd name="T116" fmla="*/ 2147483647 w 1838"/>
                <a:gd name="T117" fmla="*/ 2147483647 h 2258"/>
                <a:gd name="T118" fmla="*/ 2147483647 w 1838"/>
                <a:gd name="T119" fmla="*/ 2147483647 h 225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1838"/>
                <a:gd name="T181" fmla="*/ 0 h 2258"/>
                <a:gd name="T182" fmla="*/ 1838 w 1838"/>
                <a:gd name="T183" fmla="*/ 2258 h 225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1838" h="2258">
                  <a:moveTo>
                    <a:pt x="1838" y="773"/>
                  </a:moveTo>
                  <a:lnTo>
                    <a:pt x="1745" y="708"/>
                  </a:lnTo>
                  <a:lnTo>
                    <a:pt x="1653" y="644"/>
                  </a:lnTo>
                  <a:lnTo>
                    <a:pt x="1560" y="579"/>
                  </a:lnTo>
                  <a:lnTo>
                    <a:pt x="1467" y="515"/>
                  </a:lnTo>
                  <a:lnTo>
                    <a:pt x="1374" y="451"/>
                  </a:lnTo>
                  <a:lnTo>
                    <a:pt x="1281" y="386"/>
                  </a:lnTo>
                  <a:lnTo>
                    <a:pt x="1189" y="322"/>
                  </a:lnTo>
                  <a:lnTo>
                    <a:pt x="1096" y="258"/>
                  </a:lnTo>
                  <a:lnTo>
                    <a:pt x="1003" y="193"/>
                  </a:lnTo>
                  <a:lnTo>
                    <a:pt x="910" y="129"/>
                  </a:lnTo>
                  <a:lnTo>
                    <a:pt x="817" y="64"/>
                  </a:lnTo>
                  <a:lnTo>
                    <a:pt x="725" y="0"/>
                  </a:lnTo>
                  <a:lnTo>
                    <a:pt x="697" y="41"/>
                  </a:lnTo>
                  <a:lnTo>
                    <a:pt x="669" y="82"/>
                  </a:lnTo>
                  <a:lnTo>
                    <a:pt x="642" y="124"/>
                  </a:lnTo>
                  <a:lnTo>
                    <a:pt x="616" y="165"/>
                  </a:lnTo>
                  <a:lnTo>
                    <a:pt x="590" y="208"/>
                  </a:lnTo>
                  <a:lnTo>
                    <a:pt x="564" y="250"/>
                  </a:lnTo>
                  <a:lnTo>
                    <a:pt x="540" y="293"/>
                  </a:lnTo>
                  <a:lnTo>
                    <a:pt x="515" y="336"/>
                  </a:lnTo>
                  <a:lnTo>
                    <a:pt x="491" y="379"/>
                  </a:lnTo>
                  <a:lnTo>
                    <a:pt x="468" y="423"/>
                  </a:lnTo>
                  <a:lnTo>
                    <a:pt x="445" y="467"/>
                  </a:lnTo>
                  <a:lnTo>
                    <a:pt x="423" y="511"/>
                  </a:lnTo>
                  <a:lnTo>
                    <a:pt x="401" y="556"/>
                  </a:lnTo>
                  <a:lnTo>
                    <a:pt x="380" y="601"/>
                  </a:lnTo>
                  <a:lnTo>
                    <a:pt x="359" y="646"/>
                  </a:lnTo>
                  <a:lnTo>
                    <a:pt x="339" y="691"/>
                  </a:lnTo>
                  <a:lnTo>
                    <a:pt x="320" y="736"/>
                  </a:lnTo>
                  <a:lnTo>
                    <a:pt x="301" y="782"/>
                  </a:lnTo>
                  <a:lnTo>
                    <a:pt x="282" y="828"/>
                  </a:lnTo>
                  <a:lnTo>
                    <a:pt x="264" y="874"/>
                  </a:lnTo>
                  <a:lnTo>
                    <a:pt x="247" y="921"/>
                  </a:lnTo>
                  <a:lnTo>
                    <a:pt x="230" y="967"/>
                  </a:lnTo>
                  <a:lnTo>
                    <a:pt x="214" y="1014"/>
                  </a:lnTo>
                  <a:lnTo>
                    <a:pt x="199" y="1061"/>
                  </a:lnTo>
                  <a:lnTo>
                    <a:pt x="183" y="1108"/>
                  </a:lnTo>
                  <a:lnTo>
                    <a:pt x="169" y="1156"/>
                  </a:lnTo>
                  <a:lnTo>
                    <a:pt x="155" y="1203"/>
                  </a:lnTo>
                  <a:lnTo>
                    <a:pt x="142" y="1251"/>
                  </a:lnTo>
                  <a:lnTo>
                    <a:pt x="129" y="1299"/>
                  </a:lnTo>
                  <a:lnTo>
                    <a:pt x="117" y="1347"/>
                  </a:lnTo>
                  <a:lnTo>
                    <a:pt x="106" y="1395"/>
                  </a:lnTo>
                  <a:lnTo>
                    <a:pt x="95" y="1443"/>
                  </a:lnTo>
                  <a:lnTo>
                    <a:pt x="84" y="1492"/>
                  </a:lnTo>
                  <a:lnTo>
                    <a:pt x="75" y="1540"/>
                  </a:lnTo>
                  <a:lnTo>
                    <a:pt x="65" y="1589"/>
                  </a:lnTo>
                  <a:lnTo>
                    <a:pt x="57" y="1638"/>
                  </a:lnTo>
                  <a:lnTo>
                    <a:pt x="49" y="1687"/>
                  </a:lnTo>
                  <a:lnTo>
                    <a:pt x="41" y="1736"/>
                  </a:lnTo>
                  <a:lnTo>
                    <a:pt x="35" y="1785"/>
                  </a:lnTo>
                  <a:lnTo>
                    <a:pt x="28" y="1834"/>
                  </a:lnTo>
                  <a:lnTo>
                    <a:pt x="23" y="1883"/>
                  </a:lnTo>
                  <a:lnTo>
                    <a:pt x="18" y="1932"/>
                  </a:lnTo>
                  <a:lnTo>
                    <a:pt x="13" y="1982"/>
                  </a:lnTo>
                  <a:lnTo>
                    <a:pt x="10" y="2031"/>
                  </a:lnTo>
                  <a:lnTo>
                    <a:pt x="6" y="2080"/>
                  </a:lnTo>
                  <a:lnTo>
                    <a:pt x="4" y="2130"/>
                  </a:lnTo>
                  <a:lnTo>
                    <a:pt x="2" y="2179"/>
                  </a:lnTo>
                  <a:lnTo>
                    <a:pt x="0" y="2229"/>
                  </a:lnTo>
                  <a:lnTo>
                    <a:pt x="113" y="2231"/>
                  </a:lnTo>
                  <a:lnTo>
                    <a:pt x="226" y="2234"/>
                  </a:lnTo>
                  <a:lnTo>
                    <a:pt x="339" y="2236"/>
                  </a:lnTo>
                  <a:lnTo>
                    <a:pt x="452" y="2239"/>
                  </a:lnTo>
                  <a:lnTo>
                    <a:pt x="565" y="2241"/>
                  </a:lnTo>
                  <a:lnTo>
                    <a:pt x="678" y="2243"/>
                  </a:lnTo>
                  <a:lnTo>
                    <a:pt x="791" y="2246"/>
                  </a:lnTo>
                  <a:lnTo>
                    <a:pt x="904" y="2248"/>
                  </a:lnTo>
                  <a:lnTo>
                    <a:pt x="1017" y="2251"/>
                  </a:lnTo>
                  <a:lnTo>
                    <a:pt x="1130" y="2253"/>
                  </a:lnTo>
                  <a:lnTo>
                    <a:pt x="1242" y="2256"/>
                  </a:lnTo>
                  <a:lnTo>
                    <a:pt x="1355" y="2258"/>
                  </a:lnTo>
                  <a:lnTo>
                    <a:pt x="1356" y="2225"/>
                  </a:lnTo>
                  <a:lnTo>
                    <a:pt x="1358" y="2192"/>
                  </a:lnTo>
                  <a:lnTo>
                    <a:pt x="1359" y="2159"/>
                  </a:lnTo>
                  <a:lnTo>
                    <a:pt x="1361" y="2126"/>
                  </a:lnTo>
                  <a:lnTo>
                    <a:pt x="1364" y="2094"/>
                  </a:lnTo>
                  <a:lnTo>
                    <a:pt x="1367" y="2061"/>
                  </a:lnTo>
                  <a:lnTo>
                    <a:pt x="1370" y="2028"/>
                  </a:lnTo>
                  <a:lnTo>
                    <a:pt x="1374" y="1995"/>
                  </a:lnTo>
                  <a:lnTo>
                    <a:pt x="1378" y="1962"/>
                  </a:lnTo>
                  <a:lnTo>
                    <a:pt x="1383" y="1930"/>
                  </a:lnTo>
                  <a:lnTo>
                    <a:pt x="1388" y="1897"/>
                  </a:lnTo>
                  <a:lnTo>
                    <a:pt x="1393" y="1864"/>
                  </a:lnTo>
                  <a:lnTo>
                    <a:pt x="1399" y="1832"/>
                  </a:lnTo>
                  <a:lnTo>
                    <a:pt x="1405" y="1799"/>
                  </a:lnTo>
                  <a:lnTo>
                    <a:pt x="1411" y="1767"/>
                  </a:lnTo>
                  <a:lnTo>
                    <a:pt x="1418" y="1735"/>
                  </a:lnTo>
                  <a:lnTo>
                    <a:pt x="1425" y="1702"/>
                  </a:lnTo>
                  <a:lnTo>
                    <a:pt x="1433" y="1670"/>
                  </a:lnTo>
                  <a:lnTo>
                    <a:pt x="1441" y="1638"/>
                  </a:lnTo>
                  <a:lnTo>
                    <a:pt x="1450" y="1606"/>
                  </a:lnTo>
                  <a:lnTo>
                    <a:pt x="1459" y="1575"/>
                  </a:lnTo>
                  <a:lnTo>
                    <a:pt x="1468" y="1543"/>
                  </a:lnTo>
                  <a:lnTo>
                    <a:pt x="1477" y="1511"/>
                  </a:lnTo>
                  <a:lnTo>
                    <a:pt x="1487" y="1480"/>
                  </a:lnTo>
                  <a:lnTo>
                    <a:pt x="1498" y="1449"/>
                  </a:lnTo>
                  <a:lnTo>
                    <a:pt x="1509" y="1417"/>
                  </a:lnTo>
                  <a:lnTo>
                    <a:pt x="1520" y="1386"/>
                  </a:lnTo>
                  <a:lnTo>
                    <a:pt x="1531" y="1355"/>
                  </a:lnTo>
                  <a:lnTo>
                    <a:pt x="1543" y="1325"/>
                  </a:lnTo>
                  <a:lnTo>
                    <a:pt x="1555" y="1294"/>
                  </a:lnTo>
                  <a:lnTo>
                    <a:pt x="1568" y="1263"/>
                  </a:lnTo>
                  <a:lnTo>
                    <a:pt x="1581" y="1233"/>
                  </a:lnTo>
                  <a:lnTo>
                    <a:pt x="1595" y="1203"/>
                  </a:lnTo>
                  <a:lnTo>
                    <a:pt x="1608" y="1173"/>
                  </a:lnTo>
                  <a:lnTo>
                    <a:pt x="1622" y="1143"/>
                  </a:lnTo>
                  <a:lnTo>
                    <a:pt x="1637" y="1113"/>
                  </a:lnTo>
                  <a:lnTo>
                    <a:pt x="1652" y="1084"/>
                  </a:lnTo>
                  <a:lnTo>
                    <a:pt x="1667" y="1055"/>
                  </a:lnTo>
                  <a:lnTo>
                    <a:pt x="1683" y="1025"/>
                  </a:lnTo>
                  <a:lnTo>
                    <a:pt x="1698" y="996"/>
                  </a:lnTo>
                  <a:lnTo>
                    <a:pt x="1715" y="968"/>
                  </a:lnTo>
                  <a:lnTo>
                    <a:pt x="1731" y="939"/>
                  </a:lnTo>
                  <a:lnTo>
                    <a:pt x="1748" y="911"/>
                  </a:lnTo>
                  <a:lnTo>
                    <a:pt x="1766" y="883"/>
                  </a:lnTo>
                  <a:lnTo>
                    <a:pt x="1783" y="855"/>
                  </a:lnTo>
                  <a:lnTo>
                    <a:pt x="1801" y="827"/>
                  </a:lnTo>
                  <a:lnTo>
                    <a:pt x="1820" y="800"/>
                  </a:lnTo>
                  <a:lnTo>
                    <a:pt x="1838" y="773"/>
                  </a:lnTo>
                </a:path>
              </a:pathLst>
            </a:custGeom>
            <a:solidFill>
              <a:srgbClr val="FF3333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7" name="Freeform 383"/>
            <xdr:cNvSpPr>
              <a:spLocks/>
            </xdr:cNvSpPr>
          </xdr:nvSpPr>
          <xdr:spPr bwMode="auto">
            <a:xfrm>
              <a:off x="565940" y="1258057"/>
              <a:ext cx="1054698" cy="991636"/>
            </a:xfrm>
            <a:custGeom>
              <a:avLst/>
              <a:gdLst>
                <a:gd name="T0" fmla="*/ 2147483647 w 2343"/>
                <a:gd name="T1" fmla="*/ 2147483647 h 2198"/>
                <a:gd name="T2" fmla="*/ 2147483647 w 2343"/>
                <a:gd name="T3" fmla="*/ 2147483647 h 2198"/>
                <a:gd name="T4" fmla="*/ 2147483647 w 2343"/>
                <a:gd name="T5" fmla="*/ 2147483647 h 2198"/>
                <a:gd name="T6" fmla="*/ 2147483647 w 2343"/>
                <a:gd name="T7" fmla="*/ 2147483647 h 2198"/>
                <a:gd name="T8" fmla="*/ 2147483647 w 2343"/>
                <a:gd name="T9" fmla="*/ 2147483647 h 2198"/>
                <a:gd name="T10" fmla="*/ 2147483647 w 2343"/>
                <a:gd name="T11" fmla="*/ 2147483647 h 2198"/>
                <a:gd name="T12" fmla="*/ 2147483647 w 2343"/>
                <a:gd name="T13" fmla="*/ 2147483647 h 2198"/>
                <a:gd name="T14" fmla="*/ 2147483647 w 2343"/>
                <a:gd name="T15" fmla="*/ 2147483647 h 2198"/>
                <a:gd name="T16" fmla="*/ 2147483647 w 2343"/>
                <a:gd name="T17" fmla="*/ 2147483647 h 2198"/>
                <a:gd name="T18" fmla="*/ 2147483647 w 2343"/>
                <a:gd name="T19" fmla="*/ 2147483647 h 2198"/>
                <a:gd name="T20" fmla="*/ 2147483647 w 2343"/>
                <a:gd name="T21" fmla="*/ 2147483647 h 2198"/>
                <a:gd name="T22" fmla="*/ 2147483647 w 2343"/>
                <a:gd name="T23" fmla="*/ 2147483647 h 2198"/>
                <a:gd name="T24" fmla="*/ 2147483647 w 2343"/>
                <a:gd name="T25" fmla="*/ 2147483647 h 2198"/>
                <a:gd name="T26" fmla="*/ 2147483647 w 2343"/>
                <a:gd name="T27" fmla="*/ 2147483647 h 2198"/>
                <a:gd name="T28" fmla="*/ 2147483647 w 2343"/>
                <a:gd name="T29" fmla="*/ 2147483647 h 2198"/>
                <a:gd name="T30" fmla="*/ 2147483647 w 2343"/>
                <a:gd name="T31" fmla="*/ 2147483647 h 2198"/>
                <a:gd name="T32" fmla="*/ 2147483647 w 2343"/>
                <a:gd name="T33" fmla="*/ 2147483647 h 2198"/>
                <a:gd name="T34" fmla="*/ 2147483647 w 2343"/>
                <a:gd name="T35" fmla="*/ 2147483647 h 2198"/>
                <a:gd name="T36" fmla="*/ 2147483647 w 2343"/>
                <a:gd name="T37" fmla="*/ 2147483647 h 2198"/>
                <a:gd name="T38" fmla="*/ 2147483647 w 2343"/>
                <a:gd name="T39" fmla="*/ 2147483647 h 2198"/>
                <a:gd name="T40" fmla="*/ 2147483647 w 2343"/>
                <a:gd name="T41" fmla="*/ 2147483647 h 2198"/>
                <a:gd name="T42" fmla="*/ 2147483647 w 2343"/>
                <a:gd name="T43" fmla="*/ 2147483647 h 2198"/>
                <a:gd name="T44" fmla="*/ 2147483647 w 2343"/>
                <a:gd name="T45" fmla="*/ 2147483647 h 2198"/>
                <a:gd name="T46" fmla="*/ 2147483647 w 2343"/>
                <a:gd name="T47" fmla="*/ 2147483647 h 2198"/>
                <a:gd name="T48" fmla="*/ 2147483647 w 2343"/>
                <a:gd name="T49" fmla="*/ 2147483647 h 2198"/>
                <a:gd name="T50" fmla="*/ 2147483647 w 2343"/>
                <a:gd name="T51" fmla="*/ 2147483647 h 2198"/>
                <a:gd name="T52" fmla="*/ 2147483647 w 2343"/>
                <a:gd name="T53" fmla="*/ 2147483647 h 2198"/>
                <a:gd name="T54" fmla="*/ 2147483647 w 2343"/>
                <a:gd name="T55" fmla="*/ 2147483647 h 2198"/>
                <a:gd name="T56" fmla="*/ 2147483647 w 2343"/>
                <a:gd name="T57" fmla="*/ 2147483647 h 2198"/>
                <a:gd name="T58" fmla="*/ 2147483647 w 2343"/>
                <a:gd name="T59" fmla="*/ 2147483647 h 2198"/>
                <a:gd name="T60" fmla="*/ 2147483647 w 2343"/>
                <a:gd name="T61" fmla="*/ 2147483647 h 2198"/>
                <a:gd name="T62" fmla="*/ 2147483647 w 2343"/>
                <a:gd name="T63" fmla="*/ 2147483647 h 2198"/>
                <a:gd name="T64" fmla="*/ 2147483647 w 2343"/>
                <a:gd name="T65" fmla="*/ 2147483647 h 2198"/>
                <a:gd name="T66" fmla="*/ 2147483647 w 2343"/>
                <a:gd name="T67" fmla="*/ 2147483647 h 2198"/>
                <a:gd name="T68" fmla="*/ 2147483647 w 2343"/>
                <a:gd name="T69" fmla="*/ 2147483647 h 2198"/>
                <a:gd name="T70" fmla="*/ 2147483647 w 2343"/>
                <a:gd name="T71" fmla="*/ 2147483647 h 2198"/>
                <a:gd name="T72" fmla="*/ 2147483647 w 2343"/>
                <a:gd name="T73" fmla="*/ 2147483647 h 2198"/>
                <a:gd name="T74" fmla="*/ 2147483647 w 2343"/>
                <a:gd name="T75" fmla="*/ 2147483647 h 2198"/>
                <a:gd name="T76" fmla="*/ 2147483647 w 2343"/>
                <a:gd name="T77" fmla="*/ 2147483647 h 2198"/>
                <a:gd name="T78" fmla="*/ 2147483647 w 2343"/>
                <a:gd name="T79" fmla="*/ 2147483647 h 2198"/>
                <a:gd name="T80" fmla="*/ 2147483647 w 2343"/>
                <a:gd name="T81" fmla="*/ 2147483647 h 2198"/>
                <a:gd name="T82" fmla="*/ 2147483647 w 2343"/>
                <a:gd name="T83" fmla="*/ 2147483647 h 2198"/>
                <a:gd name="T84" fmla="*/ 2147483647 w 2343"/>
                <a:gd name="T85" fmla="*/ 2147483647 h 2198"/>
                <a:gd name="T86" fmla="*/ 2147483647 w 2343"/>
                <a:gd name="T87" fmla="*/ 2147483647 h 2198"/>
                <a:gd name="T88" fmla="*/ 2147483647 w 2343"/>
                <a:gd name="T89" fmla="*/ 2147483647 h 2198"/>
                <a:gd name="T90" fmla="*/ 2147483647 w 2343"/>
                <a:gd name="T91" fmla="*/ 2147483647 h 2198"/>
                <a:gd name="T92" fmla="*/ 2147483647 w 2343"/>
                <a:gd name="T93" fmla="*/ 2147483647 h 2198"/>
                <a:gd name="T94" fmla="*/ 2147483647 w 2343"/>
                <a:gd name="T95" fmla="*/ 2147483647 h 2198"/>
                <a:gd name="T96" fmla="*/ 2147483647 w 2343"/>
                <a:gd name="T97" fmla="*/ 2147483647 h 2198"/>
                <a:gd name="T98" fmla="*/ 2147483647 w 2343"/>
                <a:gd name="T99" fmla="*/ 2147483647 h 2198"/>
                <a:gd name="T100" fmla="*/ 2147483647 w 2343"/>
                <a:gd name="T101" fmla="*/ 2147483647 h 2198"/>
                <a:gd name="T102" fmla="*/ 2147483647 w 2343"/>
                <a:gd name="T103" fmla="*/ 2147483647 h 2198"/>
                <a:gd name="T104" fmla="*/ 2147483647 w 2343"/>
                <a:gd name="T105" fmla="*/ 2147483647 h 2198"/>
                <a:gd name="T106" fmla="*/ 2147483647 w 2343"/>
                <a:gd name="T107" fmla="*/ 2147483647 h 2198"/>
                <a:gd name="T108" fmla="*/ 2147483647 w 2343"/>
                <a:gd name="T109" fmla="*/ 2147483647 h 2198"/>
                <a:gd name="T110" fmla="*/ 2147483647 w 2343"/>
                <a:gd name="T111" fmla="*/ 2147483647 h 2198"/>
                <a:gd name="T112" fmla="*/ 2147483647 w 2343"/>
                <a:gd name="T113" fmla="*/ 2147483647 h 2198"/>
                <a:gd name="T114" fmla="*/ 2147483647 w 2343"/>
                <a:gd name="T115" fmla="*/ 2147483647 h 2198"/>
                <a:gd name="T116" fmla="*/ 2147483647 w 2343"/>
                <a:gd name="T117" fmla="*/ 2147483647 h 2198"/>
                <a:gd name="T118" fmla="*/ 2147483647 w 2343"/>
                <a:gd name="T119" fmla="*/ 2147483647 h 2198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2343"/>
                <a:gd name="T181" fmla="*/ 0 h 2198"/>
                <a:gd name="T182" fmla="*/ 2343 w 2343"/>
                <a:gd name="T183" fmla="*/ 2198 h 2198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2343" h="2198">
                  <a:moveTo>
                    <a:pt x="2343" y="1280"/>
                  </a:moveTo>
                  <a:lnTo>
                    <a:pt x="2305" y="1173"/>
                  </a:lnTo>
                  <a:lnTo>
                    <a:pt x="2268" y="1066"/>
                  </a:lnTo>
                  <a:lnTo>
                    <a:pt x="2231" y="960"/>
                  </a:lnTo>
                  <a:lnTo>
                    <a:pt x="2194" y="853"/>
                  </a:lnTo>
                  <a:lnTo>
                    <a:pt x="2156" y="747"/>
                  </a:lnTo>
                  <a:lnTo>
                    <a:pt x="2119" y="640"/>
                  </a:lnTo>
                  <a:lnTo>
                    <a:pt x="2082" y="533"/>
                  </a:lnTo>
                  <a:lnTo>
                    <a:pt x="2045" y="427"/>
                  </a:lnTo>
                  <a:lnTo>
                    <a:pt x="2007" y="320"/>
                  </a:lnTo>
                  <a:lnTo>
                    <a:pt x="1970" y="213"/>
                  </a:lnTo>
                  <a:lnTo>
                    <a:pt x="1933" y="107"/>
                  </a:lnTo>
                  <a:lnTo>
                    <a:pt x="1896" y="0"/>
                  </a:lnTo>
                  <a:lnTo>
                    <a:pt x="1849" y="17"/>
                  </a:lnTo>
                  <a:lnTo>
                    <a:pt x="1803" y="34"/>
                  </a:lnTo>
                  <a:lnTo>
                    <a:pt x="1757" y="52"/>
                  </a:lnTo>
                  <a:lnTo>
                    <a:pt x="1711" y="70"/>
                  </a:lnTo>
                  <a:lnTo>
                    <a:pt x="1665" y="89"/>
                  </a:lnTo>
                  <a:lnTo>
                    <a:pt x="1619" y="108"/>
                  </a:lnTo>
                  <a:lnTo>
                    <a:pt x="1574" y="128"/>
                  </a:lnTo>
                  <a:lnTo>
                    <a:pt x="1529" y="149"/>
                  </a:lnTo>
                  <a:lnTo>
                    <a:pt x="1484" y="170"/>
                  </a:lnTo>
                  <a:lnTo>
                    <a:pt x="1439" y="192"/>
                  </a:lnTo>
                  <a:lnTo>
                    <a:pt x="1395" y="214"/>
                  </a:lnTo>
                  <a:lnTo>
                    <a:pt x="1351" y="236"/>
                  </a:lnTo>
                  <a:lnTo>
                    <a:pt x="1307" y="260"/>
                  </a:lnTo>
                  <a:lnTo>
                    <a:pt x="1264" y="283"/>
                  </a:lnTo>
                  <a:lnTo>
                    <a:pt x="1221" y="308"/>
                  </a:lnTo>
                  <a:lnTo>
                    <a:pt x="1178" y="333"/>
                  </a:lnTo>
                  <a:lnTo>
                    <a:pt x="1135" y="358"/>
                  </a:lnTo>
                  <a:lnTo>
                    <a:pt x="1093" y="384"/>
                  </a:lnTo>
                  <a:lnTo>
                    <a:pt x="1051" y="410"/>
                  </a:lnTo>
                  <a:lnTo>
                    <a:pt x="1009" y="437"/>
                  </a:lnTo>
                  <a:lnTo>
                    <a:pt x="968" y="464"/>
                  </a:lnTo>
                  <a:lnTo>
                    <a:pt x="927" y="492"/>
                  </a:lnTo>
                  <a:lnTo>
                    <a:pt x="887" y="520"/>
                  </a:lnTo>
                  <a:lnTo>
                    <a:pt x="846" y="549"/>
                  </a:lnTo>
                  <a:lnTo>
                    <a:pt x="807" y="579"/>
                  </a:lnTo>
                  <a:lnTo>
                    <a:pt x="767" y="609"/>
                  </a:lnTo>
                  <a:lnTo>
                    <a:pt x="728" y="639"/>
                  </a:lnTo>
                  <a:lnTo>
                    <a:pt x="689" y="670"/>
                  </a:lnTo>
                  <a:lnTo>
                    <a:pt x="651" y="701"/>
                  </a:lnTo>
                  <a:lnTo>
                    <a:pt x="613" y="733"/>
                  </a:lnTo>
                  <a:lnTo>
                    <a:pt x="575" y="765"/>
                  </a:lnTo>
                  <a:lnTo>
                    <a:pt x="538" y="797"/>
                  </a:lnTo>
                  <a:lnTo>
                    <a:pt x="501" y="831"/>
                  </a:lnTo>
                  <a:lnTo>
                    <a:pt x="465" y="864"/>
                  </a:lnTo>
                  <a:lnTo>
                    <a:pt x="428" y="898"/>
                  </a:lnTo>
                  <a:lnTo>
                    <a:pt x="393" y="933"/>
                  </a:lnTo>
                  <a:lnTo>
                    <a:pt x="358" y="967"/>
                  </a:lnTo>
                  <a:lnTo>
                    <a:pt x="323" y="1003"/>
                  </a:lnTo>
                  <a:lnTo>
                    <a:pt x="289" y="1038"/>
                  </a:lnTo>
                  <a:lnTo>
                    <a:pt x="255" y="1075"/>
                  </a:lnTo>
                  <a:lnTo>
                    <a:pt x="221" y="1111"/>
                  </a:lnTo>
                  <a:lnTo>
                    <a:pt x="188" y="1148"/>
                  </a:lnTo>
                  <a:lnTo>
                    <a:pt x="156" y="1185"/>
                  </a:lnTo>
                  <a:lnTo>
                    <a:pt x="124" y="1223"/>
                  </a:lnTo>
                  <a:lnTo>
                    <a:pt x="92" y="1261"/>
                  </a:lnTo>
                  <a:lnTo>
                    <a:pt x="61" y="1300"/>
                  </a:lnTo>
                  <a:lnTo>
                    <a:pt x="30" y="1338"/>
                  </a:lnTo>
                  <a:lnTo>
                    <a:pt x="0" y="1378"/>
                  </a:lnTo>
                  <a:lnTo>
                    <a:pt x="90" y="1446"/>
                  </a:lnTo>
                  <a:lnTo>
                    <a:pt x="180" y="1514"/>
                  </a:lnTo>
                  <a:lnTo>
                    <a:pt x="270" y="1583"/>
                  </a:lnTo>
                  <a:lnTo>
                    <a:pt x="359" y="1651"/>
                  </a:lnTo>
                  <a:lnTo>
                    <a:pt x="449" y="1719"/>
                  </a:lnTo>
                  <a:lnTo>
                    <a:pt x="539" y="1788"/>
                  </a:lnTo>
                  <a:lnTo>
                    <a:pt x="629" y="1856"/>
                  </a:lnTo>
                  <a:lnTo>
                    <a:pt x="719" y="1924"/>
                  </a:lnTo>
                  <a:lnTo>
                    <a:pt x="809" y="1993"/>
                  </a:lnTo>
                  <a:lnTo>
                    <a:pt x="899" y="2061"/>
                  </a:lnTo>
                  <a:lnTo>
                    <a:pt x="989" y="2130"/>
                  </a:lnTo>
                  <a:lnTo>
                    <a:pt x="1079" y="2198"/>
                  </a:lnTo>
                  <a:lnTo>
                    <a:pt x="1099" y="2172"/>
                  </a:lnTo>
                  <a:lnTo>
                    <a:pt x="1119" y="2146"/>
                  </a:lnTo>
                  <a:lnTo>
                    <a:pt x="1140" y="2120"/>
                  </a:lnTo>
                  <a:lnTo>
                    <a:pt x="1161" y="2095"/>
                  </a:lnTo>
                  <a:lnTo>
                    <a:pt x="1182" y="2070"/>
                  </a:lnTo>
                  <a:lnTo>
                    <a:pt x="1204" y="2045"/>
                  </a:lnTo>
                  <a:lnTo>
                    <a:pt x="1226" y="2020"/>
                  </a:lnTo>
                  <a:lnTo>
                    <a:pt x="1248" y="1996"/>
                  </a:lnTo>
                  <a:lnTo>
                    <a:pt x="1271" y="1972"/>
                  </a:lnTo>
                  <a:lnTo>
                    <a:pt x="1294" y="1948"/>
                  </a:lnTo>
                  <a:lnTo>
                    <a:pt x="1317" y="1924"/>
                  </a:lnTo>
                  <a:lnTo>
                    <a:pt x="1341" y="1901"/>
                  </a:lnTo>
                  <a:lnTo>
                    <a:pt x="1364" y="1878"/>
                  </a:lnTo>
                  <a:lnTo>
                    <a:pt x="1388" y="1856"/>
                  </a:lnTo>
                  <a:lnTo>
                    <a:pt x="1413" y="1833"/>
                  </a:lnTo>
                  <a:lnTo>
                    <a:pt x="1437" y="1811"/>
                  </a:lnTo>
                  <a:lnTo>
                    <a:pt x="1462" y="1789"/>
                  </a:lnTo>
                  <a:lnTo>
                    <a:pt x="1487" y="1768"/>
                  </a:lnTo>
                  <a:lnTo>
                    <a:pt x="1513" y="1747"/>
                  </a:lnTo>
                  <a:lnTo>
                    <a:pt x="1538" y="1726"/>
                  </a:lnTo>
                  <a:lnTo>
                    <a:pt x="1564" y="1705"/>
                  </a:lnTo>
                  <a:lnTo>
                    <a:pt x="1590" y="1685"/>
                  </a:lnTo>
                  <a:lnTo>
                    <a:pt x="1616" y="1665"/>
                  </a:lnTo>
                  <a:lnTo>
                    <a:pt x="1643" y="1646"/>
                  </a:lnTo>
                  <a:lnTo>
                    <a:pt x="1670" y="1626"/>
                  </a:lnTo>
                  <a:lnTo>
                    <a:pt x="1697" y="1608"/>
                  </a:lnTo>
                  <a:lnTo>
                    <a:pt x="1724" y="1589"/>
                  </a:lnTo>
                  <a:lnTo>
                    <a:pt x="1752" y="1571"/>
                  </a:lnTo>
                  <a:lnTo>
                    <a:pt x="1779" y="1553"/>
                  </a:lnTo>
                  <a:lnTo>
                    <a:pt x="1807" y="1535"/>
                  </a:lnTo>
                  <a:lnTo>
                    <a:pt x="1836" y="1518"/>
                  </a:lnTo>
                  <a:lnTo>
                    <a:pt x="1864" y="1501"/>
                  </a:lnTo>
                  <a:lnTo>
                    <a:pt x="1892" y="1485"/>
                  </a:lnTo>
                  <a:lnTo>
                    <a:pt x="1921" y="1468"/>
                  </a:lnTo>
                  <a:lnTo>
                    <a:pt x="1950" y="1453"/>
                  </a:lnTo>
                  <a:lnTo>
                    <a:pt x="1979" y="1437"/>
                  </a:lnTo>
                  <a:lnTo>
                    <a:pt x="2009" y="1422"/>
                  </a:lnTo>
                  <a:lnTo>
                    <a:pt x="2038" y="1407"/>
                  </a:lnTo>
                  <a:lnTo>
                    <a:pt x="2068" y="1393"/>
                  </a:lnTo>
                  <a:lnTo>
                    <a:pt x="2098" y="1379"/>
                  </a:lnTo>
                  <a:lnTo>
                    <a:pt x="2128" y="1365"/>
                  </a:lnTo>
                  <a:lnTo>
                    <a:pt x="2158" y="1352"/>
                  </a:lnTo>
                  <a:lnTo>
                    <a:pt x="2189" y="1339"/>
                  </a:lnTo>
                  <a:lnTo>
                    <a:pt x="2219" y="1326"/>
                  </a:lnTo>
                  <a:lnTo>
                    <a:pt x="2250" y="1314"/>
                  </a:lnTo>
                  <a:lnTo>
                    <a:pt x="2281" y="1302"/>
                  </a:lnTo>
                  <a:lnTo>
                    <a:pt x="2311" y="1291"/>
                  </a:lnTo>
                  <a:lnTo>
                    <a:pt x="2343" y="1280"/>
                  </a:lnTo>
                </a:path>
              </a:pathLst>
            </a:custGeom>
            <a:solidFill>
              <a:srgbClr val="FFC229"/>
            </a:solidFill>
            <a:ln w="25400">
              <a:solidFill>
                <a:srgbClr val="262626"/>
              </a:solidFill>
              <a:prstDash val="solid"/>
              <a:round/>
              <a:headEnd/>
              <a:tailEnd/>
            </a:ln>
          </xdr:spPr>
        </xdr:sp>
      </xdr:grpSp>
      <xdr:graphicFrame macro="">
        <xdr:nvGraphicFramePr>
          <xdr:cNvPr id="301" name="Chart 2"/>
          <xdr:cNvGraphicFramePr>
            <a:graphicFrameLocks/>
          </xdr:cNvGraphicFramePr>
        </xdr:nvGraphicFramePr>
        <xdr:xfrm>
          <a:off x="252639" y="3220575"/>
          <a:ext cx="4064454" cy="272009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  <xdr:sp macro="" textlink="'Dashboard Conf Page'!N81">
        <xdr:nvSpPr>
          <xdr:cNvPr id="302" name="TextBox 619"/>
          <xdr:cNvSpPr txBox="1"/>
        </xdr:nvSpPr>
        <xdr:spPr>
          <a:xfrm>
            <a:off x="498280" y="6022551"/>
            <a:ext cx="3586939" cy="4283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0AD9018C-CADD-46D8-A9B4-B84B3AAB2B81}" type="TxLink">
              <a:rPr lang="en-US" sz="1200" b="1" i="0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pPr algn="ctr"/>
              <a:t>x 1,000,000 Widgets / Day</a:t>
            </a:fld>
            <a:endParaRPr lang="en-US" sz="1200" b="1">
              <a:latin typeface="Arial" pitchFamily="34" charset="0"/>
              <a:cs typeface="Arial" pitchFamily="34" charset="0"/>
            </a:endParaRPr>
          </a:p>
        </xdr:txBody>
      </xdr:sp>
      <xdr:sp macro="" textlink="'Dashboard Conf Page'!N79">
        <xdr:nvSpPr>
          <xdr:cNvPr id="303" name="TextBox 620"/>
          <xdr:cNvSpPr txBox="1"/>
        </xdr:nvSpPr>
        <xdr:spPr>
          <a:xfrm>
            <a:off x="632193" y="2776568"/>
            <a:ext cx="3299983" cy="8471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56DA997C-8F28-4153-8355-37324AB952E3}" type="TxLink">
              <a:rPr lang="en-US" sz="2400" b="1" i="0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pPr algn="ctr"/>
              <a:t>Daily Widget Production</a:t>
            </a:fld>
            <a:endParaRPr lang="en-US" sz="2400" b="1">
              <a:latin typeface="Arial" pitchFamily="34" charset="0"/>
              <a:cs typeface="Arial" pitchFamily="34" charset="0"/>
            </a:endParaRPr>
          </a:p>
        </xdr:txBody>
      </xdr:sp>
      <xdr:sp macro="" textlink="'Dashboard Calculations '!N83">
        <xdr:nvSpPr>
          <xdr:cNvPr id="304" name="TextBox 621"/>
          <xdr:cNvSpPr txBox="1"/>
        </xdr:nvSpPr>
        <xdr:spPr>
          <a:xfrm>
            <a:off x="976539" y="5394296"/>
            <a:ext cx="54521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B096E9B7-D102-4D20-82CE-E983F19D6CBF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N86">
        <xdr:nvSpPr>
          <xdr:cNvPr id="305" name="TextBox 622"/>
          <xdr:cNvSpPr txBox="1"/>
        </xdr:nvSpPr>
        <xdr:spPr>
          <a:xfrm>
            <a:off x="1177407" y="4851713"/>
            <a:ext cx="554780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D0E0C158-89C1-48AC-B63E-4F006BB642CC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10,0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N87">
        <xdr:nvSpPr>
          <xdr:cNvPr id="306" name="TextBox 623"/>
          <xdr:cNvSpPr txBox="1"/>
        </xdr:nvSpPr>
        <xdr:spPr>
          <a:xfrm>
            <a:off x="1674796" y="4451914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2B2AD66F-2512-44DB-A31B-098265CF191D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20,0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N88">
        <xdr:nvSpPr>
          <xdr:cNvPr id="307" name="TextBox 624"/>
          <xdr:cNvSpPr txBox="1"/>
        </xdr:nvSpPr>
        <xdr:spPr>
          <a:xfrm>
            <a:off x="2325227" y="4461433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9A621020-9E22-43EC-81F8-F8C0D1309DBC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30,0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N89">
        <xdr:nvSpPr>
          <xdr:cNvPr id="308" name="TextBox 625"/>
          <xdr:cNvSpPr txBox="1"/>
        </xdr:nvSpPr>
        <xdr:spPr>
          <a:xfrm>
            <a:off x="2813051" y="4861232"/>
            <a:ext cx="554780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DA3A69BD-8BEB-45E7-8DDB-0082AE1CE3BE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40,0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sp macro="" textlink="'Dashboard Calculations '!N84">
        <xdr:nvSpPr>
          <xdr:cNvPr id="309" name="TextBox 626"/>
          <xdr:cNvSpPr txBox="1"/>
        </xdr:nvSpPr>
        <xdr:spPr>
          <a:xfrm>
            <a:off x="2985224" y="5394296"/>
            <a:ext cx="564345" cy="276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5F1609D9-0BA4-4B1B-9565-AEF14FC1FA5C}" type="TxLink">
              <a:rPr lang="en-US" sz="1100" b="1" i="0" u="none" strike="noStrike" cap="none" spc="0">
                <a:ln>
                  <a:noFill/>
                </a:ln>
                <a:solidFill>
                  <a:schemeClr val="tx1"/>
                </a:solidFill>
                <a:effectLst/>
                <a:latin typeface="Calibri"/>
                <a:cs typeface="Arial"/>
              </a:rPr>
              <a:pPr algn="ctr"/>
              <a:t>50,0</a:t>
            </a:fld>
            <a:endParaRPr lang="en-US" sz="1100" b="1" cap="none" spc="0">
              <a:ln>
                <a:noFill/>
              </a:ln>
              <a:solidFill>
                <a:schemeClr val="tx1"/>
              </a:solidFill>
              <a:effectLst/>
            </a:endParaRPr>
          </a:p>
        </xdr:txBody>
      </xdr:sp>
      <xdr:grpSp>
        <xdr:nvGrpSpPr>
          <xdr:cNvPr id="310" name="Group 28"/>
          <xdr:cNvGrpSpPr>
            <a:grpSpLocks/>
          </xdr:cNvGrpSpPr>
        </xdr:nvGrpSpPr>
        <xdr:grpSpPr bwMode="auto">
          <a:xfrm>
            <a:off x="1751318" y="5023054"/>
            <a:ext cx="1052168" cy="999496"/>
            <a:chOff x="1988560" y="3128827"/>
            <a:chExt cx="1039902" cy="991213"/>
          </a:xfrm>
        </xdr:grpSpPr>
        <xdr:sp macro="" textlink="">
          <xdr:nvSpPr>
            <xdr:cNvPr id="311" name="Oval 628"/>
            <xdr:cNvSpPr/>
          </xdr:nvSpPr>
          <xdr:spPr>
            <a:xfrm>
              <a:off x="2026375" y="3128827"/>
              <a:ext cx="945366" cy="991213"/>
            </a:xfrm>
            <a:prstGeom prst="ellipse">
              <a:avLst/>
            </a:prstGeom>
            <a:solidFill>
              <a:schemeClr val="tx1">
                <a:lumMod val="85000"/>
                <a:lumOff val="15000"/>
              </a:schemeClr>
            </a:solidFill>
            <a:ln>
              <a:solidFill>
                <a:schemeClr val="tx1">
                  <a:lumMod val="95000"/>
                  <a:lumOff val="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n-US"/>
            </a:p>
          </xdr:txBody>
        </xdr:sp>
        <xdr:sp macro="" textlink="'Dashboard Calculations '!N85">
          <xdr:nvSpPr>
            <xdr:cNvPr id="312" name="TextBox 629"/>
            <xdr:cNvSpPr txBox="1"/>
          </xdr:nvSpPr>
          <xdr:spPr>
            <a:xfrm>
              <a:off x="1988560" y="3423840"/>
              <a:ext cx="1039902" cy="4059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fld id="{E5F40006-FC22-4671-92C8-90028E7BE2AF}" type="TxLink">
                <a:rPr lang="en-US" sz="3000" b="1" i="0" u="none" strike="noStrike" cap="none" spc="50">
                  <a:ln w="12700" cmpd="sng">
                    <a:solidFill>
                      <a:schemeClr val="tx1"/>
                    </a:solidFill>
                    <a:prstDash val="solid"/>
                  </a:ln>
                  <a:solidFill>
                    <a:schemeClr val="bg1"/>
                  </a:solidFill>
                  <a:effectLst>
                    <a:glow rad="53100">
                      <a:schemeClr val="bg1">
                        <a:lumMod val="50000"/>
                        <a:alpha val="30000"/>
                      </a:schemeClr>
                    </a:glow>
                  </a:effectLst>
                  <a:latin typeface="Arialri"/>
                  <a:cs typeface="Arial" pitchFamily="34" charset="0"/>
                </a:rPr>
                <a:pPr algn="ctr"/>
                <a:t>39,9</a:t>
              </a:fld>
              <a:endParaRPr lang="en-US" sz="3000" b="1" cap="none" spc="50">
                <a:ln w="12700" cmpd="sng">
                  <a:solidFill>
                    <a:schemeClr val="tx1"/>
                  </a:solidFill>
                  <a:prstDash val="solid"/>
                </a:ln>
                <a:solidFill>
                  <a:schemeClr val="bg1"/>
                </a:solidFill>
                <a:effectLst>
                  <a:glow rad="53100">
                    <a:schemeClr val="bg1">
                      <a:lumMod val="50000"/>
                      <a:alpha val="30000"/>
                    </a:schemeClr>
                  </a:glow>
                </a:effectLst>
                <a:latin typeface="Arial" pitchFamily="34" charset="0"/>
                <a:cs typeface="Arial" pitchFamily="34" charset="0"/>
              </a:endParaRPr>
            </a:p>
          </xdr:txBody>
        </xdr:sp>
      </xdr:grp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3</xdr:row>
          <xdr:rowOff>114300</xdr:rowOff>
        </xdr:from>
        <xdr:to>
          <xdr:col>19</xdr:col>
          <xdr:colOff>485775</xdr:colOff>
          <xdr:row>7</xdr:row>
          <xdr:rowOff>9525</xdr:rowOff>
        </xdr:to>
        <xdr:sp macro="" textlink="">
          <xdr:nvSpPr>
            <xdr:cNvPr id="8193" name="ComboBox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466257</xdr:colOff>
      <xdr:row>8</xdr:row>
      <xdr:rowOff>95732</xdr:rowOff>
    </xdr:from>
    <xdr:to>
      <xdr:col>14</xdr:col>
      <xdr:colOff>11905</xdr:colOff>
      <xdr:row>12</xdr:row>
      <xdr:rowOff>71438</xdr:rowOff>
    </xdr:to>
    <xdr:sp macro="" textlink="'Dashboard Conf Page'!E7">
      <xdr:nvSpPr>
        <xdr:cNvPr id="319" name="TextBox 14"/>
        <xdr:cNvSpPr txBox="1"/>
      </xdr:nvSpPr>
      <xdr:spPr bwMode="auto">
        <a:xfrm>
          <a:off x="3883351" y="2060263"/>
          <a:ext cx="5010617" cy="737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fld id="{E6116906-ADE9-4199-A52E-72DC780926B0}" type="TxLink">
            <a:rPr lang="en-US" sz="3000" b="1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Region #1 - Dial #1 Configuration</a:t>
          </a:fld>
          <a:endParaRPr lang="en-US" sz="30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463875</xdr:colOff>
      <xdr:row>31</xdr:row>
      <xdr:rowOff>57632</xdr:rowOff>
    </xdr:from>
    <xdr:to>
      <xdr:col>14</xdr:col>
      <xdr:colOff>9523</xdr:colOff>
      <xdr:row>35</xdr:row>
      <xdr:rowOff>33338</xdr:rowOff>
    </xdr:to>
    <xdr:sp macro="" textlink="'Dashboard Conf Page'!E21">
      <xdr:nvSpPr>
        <xdr:cNvPr id="320" name="TextBox 14"/>
        <xdr:cNvSpPr txBox="1"/>
      </xdr:nvSpPr>
      <xdr:spPr bwMode="auto">
        <a:xfrm>
          <a:off x="3880969" y="6713226"/>
          <a:ext cx="5010617" cy="737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fld id="{E477E955-93C9-4150-9C0D-2F609DDDDEAE}" type="TxLink">
            <a:rPr lang="en-US" sz="3000" b="1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Region #2 - Dial #1 Configuration</a:t>
          </a:fld>
          <a:endParaRPr lang="en-US" sz="30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532931</xdr:colOff>
      <xdr:row>55</xdr:row>
      <xdr:rowOff>138594</xdr:rowOff>
    </xdr:from>
    <xdr:to>
      <xdr:col>14</xdr:col>
      <xdr:colOff>78579</xdr:colOff>
      <xdr:row>59</xdr:row>
      <xdr:rowOff>114300</xdr:rowOff>
    </xdr:to>
    <xdr:sp macro="" textlink="'Dashboard Conf Page'!E35">
      <xdr:nvSpPr>
        <xdr:cNvPr id="321" name="TextBox 14"/>
        <xdr:cNvSpPr txBox="1"/>
      </xdr:nvSpPr>
      <xdr:spPr bwMode="auto">
        <a:xfrm>
          <a:off x="3950025" y="11366188"/>
          <a:ext cx="5010617" cy="737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fld id="{2A287FA2-67DD-4851-8BE6-D15A98139B48}" type="TxLink">
            <a:rPr lang="en-US" sz="3000" b="1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Region #3 - Dial #1 Configuration</a:t>
          </a:fld>
          <a:endParaRPr lang="en-US" sz="30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488157</xdr:colOff>
      <xdr:row>80</xdr:row>
      <xdr:rowOff>95250</xdr:rowOff>
    </xdr:from>
    <xdr:to>
      <xdr:col>14</xdr:col>
      <xdr:colOff>33805</xdr:colOff>
      <xdr:row>84</xdr:row>
      <xdr:rowOff>70956</xdr:rowOff>
    </xdr:to>
    <xdr:sp macro="" textlink="'Dashboard Conf Page'!E49">
      <xdr:nvSpPr>
        <xdr:cNvPr id="322" name="TextBox 14"/>
        <xdr:cNvSpPr txBox="1"/>
      </xdr:nvSpPr>
      <xdr:spPr bwMode="auto">
        <a:xfrm>
          <a:off x="3905251" y="16085344"/>
          <a:ext cx="5010617" cy="737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fld id="{B65C0C0D-8832-48A6-8A4F-5CE8B49F0326}" type="TxLink">
            <a:rPr lang="en-US" sz="3000" b="1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Region #4 - Dial #1 Configuration</a:t>
          </a:fld>
          <a:endParaRPr lang="en-US" sz="30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71438</xdr:colOff>
      <xdr:row>105</xdr:row>
      <xdr:rowOff>0</xdr:rowOff>
    </xdr:from>
    <xdr:to>
      <xdr:col>14</xdr:col>
      <xdr:colOff>224305</xdr:colOff>
      <xdr:row>108</xdr:row>
      <xdr:rowOff>166206</xdr:rowOff>
    </xdr:to>
    <xdr:sp macro="" textlink="'Dashboard Conf Page'!E63">
      <xdr:nvSpPr>
        <xdr:cNvPr id="323" name="TextBox 14"/>
        <xdr:cNvSpPr txBox="1"/>
      </xdr:nvSpPr>
      <xdr:spPr bwMode="auto">
        <a:xfrm>
          <a:off x="4095751" y="20752594"/>
          <a:ext cx="5010617" cy="737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fld id="{F0414B69-00C1-490E-B087-F12E087B08A6}" type="TxLink">
            <a:rPr lang="en-US" sz="3000" b="1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Region #5 - Dial #1 Configuration</a:t>
          </a:fld>
          <a:endParaRPr lang="en-US" sz="30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250031</xdr:colOff>
      <xdr:row>129</xdr:row>
      <xdr:rowOff>107156</xdr:rowOff>
    </xdr:from>
    <xdr:to>
      <xdr:col>14</xdr:col>
      <xdr:colOff>402898</xdr:colOff>
      <xdr:row>133</xdr:row>
      <xdr:rowOff>82862</xdr:rowOff>
    </xdr:to>
    <xdr:sp macro="" textlink="'Dashboard Conf Page'!E77">
      <xdr:nvSpPr>
        <xdr:cNvPr id="324" name="TextBox 14"/>
        <xdr:cNvSpPr txBox="1"/>
      </xdr:nvSpPr>
      <xdr:spPr bwMode="auto">
        <a:xfrm>
          <a:off x="4274344" y="25431750"/>
          <a:ext cx="5010617" cy="737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fld id="{6E8EE941-6BB8-4913-A142-A0458F7CCFBD}" type="TxLink">
            <a:rPr lang="en-US" sz="3000" b="1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Region #6 - Dial #1 Configuration</a:t>
          </a:fld>
          <a:endParaRPr lang="en-US" sz="3000" b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2.emf"/><Relationship Id="rId4" Type="http://schemas.openxmlformats.org/officeDocument/2006/relationships/control" Target="../activeX/activeX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N103:Q205"/>
  <sheetViews>
    <sheetView zoomScale="60" zoomScaleNormal="60" workbookViewId="0">
      <pane ySplit="7" topLeftCell="A17" activePane="bottomLeft" state="frozen"/>
      <selection pane="bottomLeft" activeCell="AG53" sqref="AG53"/>
    </sheetView>
  </sheetViews>
  <sheetFormatPr defaultRowHeight="12.75" x14ac:dyDescent="0.2"/>
  <cols>
    <col min="1" max="16384" width="9.140625" style="36"/>
  </cols>
  <sheetData>
    <row r="103" ht="5.25" customHeight="1" x14ac:dyDescent="0.2"/>
    <row r="134" ht="8.25" customHeight="1" x14ac:dyDescent="0.2"/>
    <row r="135" ht="3.75" customHeight="1" x14ac:dyDescent="0.2"/>
    <row r="200" spans="14:17" ht="15" x14ac:dyDescent="0.25">
      <c r="N200" s="37"/>
      <c r="O200" s="37"/>
      <c r="P200" s="37"/>
      <c r="Q200" s="34"/>
    </row>
    <row r="201" spans="14:17" ht="15" x14ac:dyDescent="0.25">
      <c r="N201" s="37"/>
      <c r="O201" s="37"/>
      <c r="P201" s="37"/>
      <c r="Q201" s="34"/>
    </row>
    <row r="202" spans="14:17" ht="15" x14ac:dyDescent="0.25">
      <c r="N202" s="37"/>
      <c r="O202" s="37"/>
      <c r="P202" s="37"/>
      <c r="Q202" s="34"/>
    </row>
    <row r="203" spans="14:17" ht="15.75" x14ac:dyDescent="0.25">
      <c r="N203" s="37"/>
      <c r="O203" s="37"/>
      <c r="P203" s="37"/>
      <c r="Q203" s="35"/>
    </row>
    <row r="204" spans="14:17" ht="14.25" x14ac:dyDescent="0.2">
      <c r="N204" s="37"/>
      <c r="O204" s="37"/>
      <c r="P204" s="37"/>
      <c r="Q204" s="37"/>
    </row>
    <row r="205" spans="14:17" ht="14.25" x14ac:dyDescent="0.2">
      <c r="N205" s="37"/>
      <c r="O205" s="37"/>
      <c r="P205" s="37"/>
      <c r="Q205" s="37"/>
    </row>
  </sheetData>
  <printOptions horizontalCentered="1"/>
  <pageMargins left="0.38" right="0.49" top="0.36" bottom="0.3" header="0.31496062992125984" footer="0.31496062992125984"/>
  <pageSetup paperSize="9" scale="32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" r:id="rId4" name="ComboBox1">
          <controlPr defaultSize="0" autoLine="0" linkedCell="'My Database Page'!B4" listFillRange="'My Dropdown List Page'!B4:B55" r:id="rId5">
            <anchor moveWithCells="1">
              <from>
                <xdr:col>18</xdr:col>
                <xdr:colOff>19050</xdr:colOff>
                <xdr:row>1</xdr:row>
                <xdr:rowOff>114300</xdr:rowOff>
              </from>
              <to>
                <xdr:col>29</xdr:col>
                <xdr:colOff>171450</xdr:colOff>
                <xdr:row>5</xdr:row>
                <xdr:rowOff>123825</xdr:rowOff>
              </to>
            </anchor>
          </controlPr>
        </control>
      </mc:Choice>
      <mc:Fallback>
        <control shapeId="1026" r:id="rId4" name="Combo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AO84"/>
  <sheetViews>
    <sheetView topLeftCell="A44" zoomScale="90" zoomScaleNormal="90" workbookViewId="0">
      <selection activeCell="N16" sqref="N16"/>
    </sheetView>
  </sheetViews>
  <sheetFormatPr defaultRowHeight="12.75" x14ac:dyDescent="0.2"/>
  <cols>
    <col min="1" max="1" width="2.28515625" style="158" customWidth="1"/>
    <col min="2" max="2" width="2.85546875" style="158" customWidth="1"/>
    <col min="3" max="3" width="9.140625" style="158"/>
    <col min="4" max="4" width="18.28515625" style="158" customWidth="1"/>
    <col min="5" max="5" width="9.140625" style="158"/>
    <col min="6" max="6" width="2.85546875" style="158" customWidth="1"/>
    <col min="7" max="7" width="9.140625" style="158"/>
    <col min="8" max="8" width="2.85546875" style="158" customWidth="1"/>
    <col min="9" max="9" width="10.140625" style="158" customWidth="1"/>
    <col min="10" max="10" width="2.7109375" style="158" customWidth="1"/>
    <col min="11" max="11" width="2.28515625" style="158" customWidth="1"/>
    <col min="12" max="12" width="2.85546875" style="158" customWidth="1"/>
    <col min="13" max="13" width="9.140625" style="158"/>
    <col min="14" max="14" width="18.28515625" style="158" customWidth="1"/>
    <col min="15" max="15" width="9.140625" style="158"/>
    <col min="16" max="16" width="2.85546875" style="158" customWidth="1"/>
    <col min="17" max="17" width="9.140625" style="158"/>
    <col min="18" max="18" width="2.85546875" style="158" customWidth="1"/>
    <col min="19" max="19" width="9.140625" style="158"/>
    <col min="20" max="20" width="2.7109375" style="158" customWidth="1"/>
    <col min="21" max="21" width="2.28515625" style="158" customWidth="1"/>
    <col min="22" max="22" width="2.85546875" style="158" customWidth="1"/>
    <col min="23" max="23" width="9.140625" style="158"/>
    <col min="24" max="24" width="18.28515625" style="158" customWidth="1"/>
    <col min="25" max="25" width="9.140625" style="158"/>
    <col min="26" max="26" width="2.85546875" style="158" customWidth="1"/>
    <col min="27" max="27" width="9.140625" style="158"/>
    <col min="28" max="28" width="2.85546875" style="158" customWidth="1"/>
    <col min="29" max="29" width="9.140625" style="158"/>
    <col min="30" max="30" width="2.7109375" style="158" customWidth="1"/>
    <col min="31" max="31" width="2.28515625" style="158" customWidth="1"/>
    <col min="32" max="32" width="2.85546875" style="158" customWidth="1"/>
    <col min="33" max="33" width="9.140625" style="158"/>
    <col min="34" max="34" width="11.7109375" style="158" customWidth="1"/>
    <col min="35" max="35" width="9.140625" style="158"/>
    <col min="36" max="36" width="2.85546875" style="158" customWidth="1"/>
    <col min="37" max="37" width="9.140625" style="158"/>
    <col min="38" max="38" width="2.85546875" style="158" customWidth="1"/>
    <col min="39" max="39" width="9.140625" style="158"/>
    <col min="40" max="40" width="2.7109375" style="158" customWidth="1"/>
    <col min="41" max="16384" width="9.140625" style="158"/>
  </cols>
  <sheetData>
    <row r="2" spans="1:41" ht="26.25" x14ac:dyDescent="0.4">
      <c r="B2" s="159" t="s">
        <v>93</v>
      </c>
      <c r="L2" s="159"/>
      <c r="N2" s="40"/>
      <c r="V2" s="159"/>
      <c r="AF2" s="159"/>
    </row>
    <row r="3" spans="1:41" ht="13.5" thickBot="1" x14ac:dyDescent="0.25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</row>
    <row r="4" spans="1:41" ht="13.5" thickBot="1" x14ac:dyDescent="0.25">
      <c r="A4" s="160"/>
      <c r="B4" s="161"/>
      <c r="C4" s="162"/>
      <c r="D4" s="162"/>
      <c r="E4" s="162"/>
      <c r="F4" s="162"/>
      <c r="G4" s="162"/>
      <c r="H4" s="162"/>
      <c r="I4" s="162"/>
      <c r="J4" s="163"/>
      <c r="K4" s="160"/>
      <c r="L4" s="161"/>
      <c r="M4" s="162"/>
      <c r="N4" s="162"/>
      <c r="O4" s="162"/>
      <c r="P4" s="162"/>
      <c r="Q4" s="162"/>
      <c r="R4" s="162"/>
      <c r="S4" s="162"/>
      <c r="T4" s="163"/>
      <c r="U4" s="160"/>
      <c r="V4" s="161"/>
      <c r="W4" s="162"/>
      <c r="X4" s="162"/>
      <c r="Y4" s="162"/>
      <c r="Z4" s="162"/>
      <c r="AA4" s="162"/>
      <c r="AB4" s="162"/>
      <c r="AC4" s="162"/>
      <c r="AD4" s="163"/>
      <c r="AE4" s="160"/>
      <c r="AF4" s="161"/>
      <c r="AG4" s="162"/>
      <c r="AH4" s="162"/>
      <c r="AI4" s="162"/>
      <c r="AJ4" s="162"/>
      <c r="AK4" s="162"/>
      <c r="AL4" s="162"/>
      <c r="AM4" s="162"/>
      <c r="AN4" s="163"/>
      <c r="AO4" s="160"/>
    </row>
    <row r="5" spans="1:41" ht="13.5" thickBot="1" x14ac:dyDescent="0.25">
      <c r="A5" s="160"/>
      <c r="B5" s="164"/>
      <c r="C5" s="165" t="s">
        <v>89</v>
      </c>
      <c r="D5" s="166"/>
      <c r="E5" s="372" t="s">
        <v>0</v>
      </c>
      <c r="F5" s="373"/>
      <c r="G5" s="373"/>
      <c r="H5" s="373"/>
      <c r="I5" s="374"/>
      <c r="J5" s="167"/>
      <c r="K5" s="160"/>
      <c r="L5" s="164"/>
      <c r="M5" s="165" t="s">
        <v>89</v>
      </c>
      <c r="N5" s="166"/>
      <c r="O5" s="372" t="s">
        <v>127</v>
      </c>
      <c r="P5" s="373"/>
      <c r="Q5" s="373"/>
      <c r="R5" s="373"/>
      <c r="S5" s="374"/>
      <c r="T5" s="167"/>
      <c r="U5" s="160"/>
      <c r="V5" s="164"/>
      <c r="W5" s="165" t="s">
        <v>89</v>
      </c>
      <c r="X5" s="166"/>
      <c r="Y5" s="372" t="s">
        <v>128</v>
      </c>
      <c r="Z5" s="373"/>
      <c r="AA5" s="373"/>
      <c r="AB5" s="373"/>
      <c r="AC5" s="374"/>
      <c r="AD5" s="167"/>
      <c r="AE5" s="160"/>
      <c r="AF5" s="164"/>
      <c r="AG5" s="165" t="s">
        <v>94</v>
      </c>
      <c r="AH5" s="166"/>
      <c r="AI5" s="372" t="s">
        <v>129</v>
      </c>
      <c r="AJ5" s="373"/>
      <c r="AK5" s="373"/>
      <c r="AL5" s="373"/>
      <c r="AM5" s="374"/>
      <c r="AN5" s="167"/>
      <c r="AO5" s="160"/>
    </row>
    <row r="6" spans="1:41" x14ac:dyDescent="0.2">
      <c r="A6" s="160"/>
      <c r="B6" s="164"/>
      <c r="C6" s="160"/>
      <c r="D6" s="160"/>
      <c r="E6" s="160"/>
      <c r="F6" s="160"/>
      <c r="G6" s="160"/>
      <c r="H6" s="160"/>
      <c r="I6" s="160"/>
      <c r="J6" s="167"/>
      <c r="K6" s="160"/>
      <c r="L6" s="164"/>
      <c r="M6" s="160"/>
      <c r="N6" s="160"/>
      <c r="O6" s="160"/>
      <c r="P6" s="160"/>
      <c r="Q6" s="160"/>
      <c r="R6" s="160"/>
      <c r="S6" s="160"/>
      <c r="T6" s="167"/>
      <c r="U6" s="160"/>
      <c r="V6" s="164"/>
      <c r="W6" s="160"/>
      <c r="X6" s="160"/>
      <c r="Y6" s="160"/>
      <c r="Z6" s="160"/>
      <c r="AA6" s="160"/>
      <c r="AB6" s="160"/>
      <c r="AC6" s="160"/>
      <c r="AD6" s="167"/>
      <c r="AE6" s="160"/>
      <c r="AF6" s="164"/>
      <c r="AG6" s="160"/>
      <c r="AH6" s="160"/>
      <c r="AI6" s="160"/>
      <c r="AJ6" s="160"/>
      <c r="AK6" s="160"/>
      <c r="AL6" s="160"/>
      <c r="AM6" s="160"/>
      <c r="AN6" s="167"/>
      <c r="AO6" s="160"/>
    </row>
    <row r="7" spans="1:41" x14ac:dyDescent="0.2">
      <c r="A7" s="160"/>
      <c r="B7" s="164"/>
      <c r="C7" s="160"/>
      <c r="D7" s="160"/>
      <c r="E7" s="168" t="s">
        <v>107</v>
      </c>
      <c r="F7" s="160"/>
      <c r="G7" s="168" t="s">
        <v>106</v>
      </c>
      <c r="H7" s="160"/>
      <c r="I7" s="168" t="s">
        <v>105</v>
      </c>
      <c r="J7" s="167"/>
      <c r="K7" s="160"/>
      <c r="L7" s="164"/>
      <c r="M7" s="160"/>
      <c r="N7" s="160"/>
      <c r="O7" s="168" t="s">
        <v>107</v>
      </c>
      <c r="P7" s="160"/>
      <c r="Q7" s="168" t="s">
        <v>106</v>
      </c>
      <c r="R7" s="160"/>
      <c r="S7" s="168" t="s">
        <v>105</v>
      </c>
      <c r="T7" s="167"/>
      <c r="U7" s="160"/>
      <c r="V7" s="164"/>
      <c r="W7" s="160"/>
      <c r="X7" s="160"/>
      <c r="Y7" s="168" t="s">
        <v>107</v>
      </c>
      <c r="Z7" s="160"/>
      <c r="AA7" s="168" t="s">
        <v>106</v>
      </c>
      <c r="AB7" s="160"/>
      <c r="AC7" s="168" t="s">
        <v>105</v>
      </c>
      <c r="AD7" s="167"/>
      <c r="AE7" s="160"/>
      <c r="AF7" s="164"/>
      <c r="AG7" s="160" t="s">
        <v>95</v>
      </c>
      <c r="AH7" s="160"/>
      <c r="AI7" s="168"/>
      <c r="AJ7" s="160"/>
      <c r="AK7" s="168"/>
      <c r="AL7" s="160"/>
      <c r="AM7" s="168"/>
      <c r="AN7" s="167"/>
      <c r="AO7" s="160"/>
    </row>
    <row r="8" spans="1:41" ht="13.5" thickBot="1" x14ac:dyDescent="0.25">
      <c r="A8" s="160"/>
      <c r="B8" s="164"/>
      <c r="C8" s="169"/>
      <c r="D8" s="160"/>
      <c r="E8" s="170"/>
      <c r="F8" s="171"/>
      <c r="G8" s="170"/>
      <c r="H8" s="171"/>
      <c r="I8" s="170"/>
      <c r="J8" s="167"/>
      <c r="K8" s="160"/>
      <c r="L8" s="164"/>
      <c r="M8" s="169"/>
      <c r="N8" s="160"/>
      <c r="O8" s="170"/>
      <c r="P8" s="171"/>
      <c r="Q8" s="170"/>
      <c r="R8" s="171"/>
      <c r="S8" s="170"/>
      <c r="T8" s="167"/>
      <c r="U8" s="160"/>
      <c r="V8" s="164"/>
      <c r="W8" s="169"/>
      <c r="X8" s="160"/>
      <c r="Y8" s="170"/>
      <c r="Z8" s="171"/>
      <c r="AA8" s="170"/>
      <c r="AB8" s="171"/>
      <c r="AC8" s="170"/>
      <c r="AD8" s="167"/>
      <c r="AE8" s="160"/>
      <c r="AF8" s="164"/>
      <c r="AG8" s="158" t="s">
        <v>111</v>
      </c>
      <c r="AN8" s="167"/>
      <c r="AO8" s="160"/>
    </row>
    <row r="9" spans="1:41" ht="13.5" thickBot="1" x14ac:dyDescent="0.25">
      <c r="A9" s="160"/>
      <c r="B9" s="164"/>
      <c r="C9" s="165" t="s">
        <v>90</v>
      </c>
      <c r="D9" s="166"/>
      <c r="E9" s="360">
        <f>VLOOKUP('My Database Page'!$B$4,'My Database Page'!$D$8:$AT$59,2,FALSE)</f>
        <v>3</v>
      </c>
      <c r="F9" s="160"/>
      <c r="G9" s="360">
        <f>VLOOKUP('My Database Page'!$B$4,'My Database Page'!$D$8:$AT$59,3,FALSE)</f>
        <v>6</v>
      </c>
      <c r="H9" s="160"/>
      <c r="I9" s="360">
        <f>VLOOKUP('My Database Page'!$B$4,'My Database Page'!$D$8:$AT$59,4,FALSE)</f>
        <v>3</v>
      </c>
      <c r="J9" s="167"/>
      <c r="K9" s="160"/>
      <c r="L9" s="164"/>
      <c r="M9" s="165" t="s">
        <v>90</v>
      </c>
      <c r="N9" s="166"/>
      <c r="O9" s="360">
        <f>VLOOKUP('My Database Page'!$B$4,'My Database Page'!$D$8:$AT$59,5,FALSE)</f>
        <v>5</v>
      </c>
      <c r="P9" s="160"/>
      <c r="Q9" s="360">
        <f>VLOOKUP('My Database Page'!$B$4,'My Database Page'!$D$8:$AT$59,6,FALSE)</f>
        <v>10</v>
      </c>
      <c r="R9" s="160"/>
      <c r="S9" s="360">
        <f>VLOOKUP('My Database Page'!$B$4,'My Database Page'!$D$8:$AT$59,7,FALSE)</f>
        <v>7</v>
      </c>
      <c r="T9" s="167"/>
      <c r="U9" s="160"/>
      <c r="V9" s="164"/>
      <c r="W9" s="165" t="s">
        <v>90</v>
      </c>
      <c r="X9" s="166"/>
      <c r="Y9" s="360">
        <f>VLOOKUP('My Database Page'!$B$4,'My Database Page'!$D$8:$AT$59,8,FALSE)</f>
        <v>5</v>
      </c>
      <c r="Z9" s="160"/>
      <c r="AA9" s="360">
        <f>VLOOKUP('My Database Page'!$B$4,'My Database Page'!$D$8:$AT$59,9,FALSE)</f>
        <v>10</v>
      </c>
      <c r="AB9" s="160"/>
      <c r="AC9" s="360">
        <f>VLOOKUP('My Database Page'!$B$4,'My Database Page'!$D$8:$AT$59,10,FALSE)</f>
        <v>7</v>
      </c>
      <c r="AD9" s="167"/>
      <c r="AE9" s="160"/>
      <c r="AF9" s="164"/>
      <c r="AN9" s="167"/>
      <c r="AO9" s="160"/>
    </row>
    <row r="10" spans="1:41" ht="13.5" thickBot="1" x14ac:dyDescent="0.25">
      <c r="A10" s="160"/>
      <c r="B10" s="164"/>
      <c r="C10" s="169"/>
      <c r="D10" s="160"/>
      <c r="E10" s="172"/>
      <c r="F10" s="171"/>
      <c r="G10" s="172"/>
      <c r="H10" s="171"/>
      <c r="I10" s="172"/>
      <c r="J10" s="167"/>
      <c r="K10" s="160"/>
      <c r="L10" s="164"/>
      <c r="M10" s="169"/>
      <c r="N10" s="160"/>
      <c r="O10" s="172"/>
      <c r="P10" s="171"/>
      <c r="Q10" s="172"/>
      <c r="R10" s="171"/>
      <c r="S10" s="172"/>
      <c r="T10" s="167"/>
      <c r="U10" s="160"/>
      <c r="V10" s="164"/>
      <c r="W10" s="169"/>
      <c r="X10" s="160"/>
      <c r="Y10" s="172"/>
      <c r="Z10" s="171"/>
      <c r="AA10" s="172"/>
      <c r="AB10" s="171"/>
      <c r="AC10" s="172"/>
      <c r="AD10" s="167"/>
      <c r="AE10" s="160"/>
      <c r="AF10" s="164"/>
      <c r="AN10" s="167"/>
      <c r="AO10" s="160"/>
    </row>
    <row r="11" spans="1:41" ht="13.5" thickBot="1" x14ac:dyDescent="0.25">
      <c r="A11" s="160"/>
      <c r="B11" s="164"/>
      <c r="C11" s="165" t="s">
        <v>92</v>
      </c>
      <c r="D11" s="160"/>
      <c r="E11" s="359">
        <v>7</v>
      </c>
      <c r="F11" s="173"/>
      <c r="G11" s="359">
        <v>7</v>
      </c>
      <c r="H11" s="173"/>
      <c r="I11" s="359">
        <v>7</v>
      </c>
      <c r="J11" s="167"/>
      <c r="K11" s="160"/>
      <c r="L11" s="164"/>
      <c r="M11" s="165" t="s">
        <v>92</v>
      </c>
      <c r="N11" s="160"/>
      <c r="O11" s="359">
        <v>14</v>
      </c>
      <c r="P11" s="173"/>
      <c r="Q11" s="359">
        <v>24</v>
      </c>
      <c r="R11" s="173"/>
      <c r="S11" s="359">
        <v>17</v>
      </c>
      <c r="T11" s="167"/>
      <c r="U11" s="160"/>
      <c r="V11" s="164"/>
      <c r="W11" s="165" t="s">
        <v>92</v>
      </c>
      <c r="X11" s="160"/>
      <c r="Y11" s="359">
        <v>90</v>
      </c>
      <c r="Z11" s="173"/>
      <c r="AA11" s="359">
        <v>90</v>
      </c>
      <c r="AB11" s="173"/>
      <c r="AC11" s="359">
        <v>90</v>
      </c>
      <c r="AD11" s="167"/>
      <c r="AE11" s="160"/>
      <c r="AF11" s="164"/>
      <c r="AN11" s="167"/>
      <c r="AO11" s="160"/>
    </row>
    <row r="12" spans="1:41" ht="13.5" thickBot="1" x14ac:dyDescent="0.25">
      <c r="A12" s="160"/>
      <c r="B12" s="164"/>
      <c r="C12" s="169"/>
      <c r="D12" s="160"/>
      <c r="E12" s="172"/>
      <c r="F12" s="171"/>
      <c r="G12" s="172"/>
      <c r="H12" s="171"/>
      <c r="I12" s="172"/>
      <c r="J12" s="167"/>
      <c r="K12" s="160"/>
      <c r="L12" s="164"/>
      <c r="M12" s="169"/>
      <c r="N12" s="160"/>
      <c r="O12" s="172"/>
      <c r="P12" s="171"/>
      <c r="Q12" s="172"/>
      <c r="R12" s="171"/>
      <c r="S12" s="172"/>
      <c r="T12" s="167"/>
      <c r="U12" s="160"/>
      <c r="V12" s="164"/>
      <c r="W12" s="169"/>
      <c r="X12" s="160"/>
      <c r="Y12" s="172"/>
      <c r="Z12" s="171"/>
      <c r="AA12" s="172"/>
      <c r="AB12" s="171"/>
      <c r="AC12" s="172"/>
      <c r="AD12" s="167"/>
      <c r="AE12" s="160"/>
      <c r="AF12" s="164"/>
      <c r="AN12" s="167"/>
      <c r="AO12" s="160"/>
    </row>
    <row r="13" spans="1:41" ht="13.5" thickBot="1" x14ac:dyDescent="0.25">
      <c r="A13" s="160"/>
      <c r="B13" s="164"/>
      <c r="C13" s="165" t="s">
        <v>91</v>
      </c>
      <c r="D13" s="160"/>
      <c r="E13" s="359">
        <v>5</v>
      </c>
      <c r="F13" s="173"/>
      <c r="G13" s="359">
        <v>5</v>
      </c>
      <c r="H13" s="173"/>
      <c r="I13" s="359">
        <v>5</v>
      </c>
      <c r="J13" s="167"/>
      <c r="K13" s="160"/>
      <c r="L13" s="164"/>
      <c r="M13" s="165" t="s">
        <v>91</v>
      </c>
      <c r="N13" s="160"/>
      <c r="O13" s="359">
        <v>10</v>
      </c>
      <c r="P13" s="173"/>
      <c r="Q13" s="359">
        <v>18</v>
      </c>
      <c r="R13" s="173"/>
      <c r="S13" s="359">
        <v>15</v>
      </c>
      <c r="T13" s="167"/>
      <c r="U13" s="160"/>
      <c r="V13" s="164"/>
      <c r="W13" s="165" t="s">
        <v>91</v>
      </c>
      <c r="X13" s="160"/>
      <c r="Y13" s="359">
        <v>70</v>
      </c>
      <c r="Z13" s="173"/>
      <c r="AA13" s="359">
        <v>70</v>
      </c>
      <c r="AB13" s="173"/>
      <c r="AC13" s="359">
        <v>70</v>
      </c>
      <c r="AD13" s="167"/>
      <c r="AE13" s="160"/>
      <c r="AF13" s="164"/>
      <c r="AN13" s="167"/>
      <c r="AO13" s="160"/>
    </row>
    <row r="14" spans="1:41" ht="13.5" thickBot="1" x14ac:dyDescent="0.25">
      <c r="A14" s="160"/>
      <c r="B14" s="174"/>
      <c r="C14" s="175"/>
      <c r="D14" s="175"/>
      <c r="E14" s="175"/>
      <c r="F14" s="176"/>
      <c r="G14" s="175"/>
      <c r="H14" s="176"/>
      <c r="I14" s="175"/>
      <c r="J14" s="177"/>
      <c r="K14" s="160"/>
      <c r="L14" s="174"/>
      <c r="M14" s="175"/>
      <c r="N14" s="175"/>
      <c r="O14" s="175"/>
      <c r="P14" s="176"/>
      <c r="Q14" s="175"/>
      <c r="R14" s="176"/>
      <c r="S14" s="175"/>
      <c r="T14" s="177"/>
      <c r="U14" s="160"/>
      <c r="V14" s="174"/>
      <c r="W14" s="175"/>
      <c r="X14" s="175"/>
      <c r="Y14" s="175"/>
      <c r="Z14" s="176"/>
      <c r="AA14" s="175"/>
      <c r="AB14" s="176"/>
      <c r="AC14" s="175"/>
      <c r="AD14" s="177"/>
      <c r="AE14" s="160"/>
      <c r="AF14" s="174"/>
      <c r="AG14" s="178"/>
      <c r="AH14" s="178"/>
      <c r="AI14" s="178"/>
      <c r="AJ14" s="178"/>
      <c r="AK14" s="178"/>
      <c r="AL14" s="178"/>
      <c r="AM14" s="178"/>
      <c r="AN14" s="177"/>
      <c r="AO14" s="160"/>
    </row>
    <row r="16" spans="1:41" ht="26.25" x14ac:dyDescent="0.4">
      <c r="B16" s="159" t="s">
        <v>96</v>
      </c>
      <c r="L16" s="159"/>
      <c r="V16" s="159"/>
      <c r="AF16" s="159"/>
    </row>
    <row r="17" spans="1:41" ht="13.5" thickBot="1" x14ac:dyDescent="0.25">
      <c r="A17" s="160"/>
      <c r="B17" s="160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</row>
    <row r="18" spans="1:41" ht="13.5" thickBot="1" x14ac:dyDescent="0.25">
      <c r="A18" s="160"/>
      <c r="B18" s="161"/>
      <c r="C18" s="162"/>
      <c r="D18" s="162"/>
      <c r="E18" s="162"/>
      <c r="F18" s="162"/>
      <c r="G18" s="162"/>
      <c r="H18" s="162"/>
      <c r="I18" s="162"/>
      <c r="J18" s="163"/>
      <c r="K18" s="160"/>
      <c r="L18" s="161"/>
      <c r="M18" s="162"/>
      <c r="N18" s="162"/>
      <c r="O18" s="162"/>
      <c r="P18" s="162"/>
      <c r="Q18" s="162"/>
      <c r="R18" s="162"/>
      <c r="S18" s="162"/>
      <c r="T18" s="163"/>
      <c r="U18" s="160"/>
      <c r="V18" s="161"/>
      <c r="W18" s="162"/>
      <c r="X18" s="162"/>
      <c r="Y18" s="162"/>
      <c r="Z18" s="162"/>
      <c r="AA18" s="162"/>
      <c r="AB18" s="162"/>
      <c r="AC18" s="162"/>
      <c r="AD18" s="163"/>
      <c r="AE18" s="160"/>
      <c r="AF18" s="161"/>
      <c r="AG18" s="162"/>
      <c r="AH18" s="162"/>
      <c r="AI18" s="162"/>
      <c r="AJ18" s="162"/>
      <c r="AK18" s="162"/>
      <c r="AL18" s="162"/>
      <c r="AM18" s="162"/>
      <c r="AN18" s="163"/>
      <c r="AO18" s="160"/>
    </row>
    <row r="19" spans="1:41" ht="13.5" thickBot="1" x14ac:dyDescent="0.25">
      <c r="A19" s="160"/>
      <c r="B19" s="164"/>
      <c r="C19" s="165" t="s">
        <v>89</v>
      </c>
      <c r="D19" s="166"/>
      <c r="E19" s="372" t="s">
        <v>3</v>
      </c>
      <c r="F19" s="373"/>
      <c r="G19" s="373"/>
      <c r="H19" s="373"/>
      <c r="I19" s="374"/>
      <c r="J19" s="167"/>
      <c r="K19" s="160"/>
      <c r="L19" s="164"/>
      <c r="M19" s="165" t="s">
        <v>89</v>
      </c>
      <c r="N19" s="166"/>
      <c r="O19" s="372" t="s">
        <v>134</v>
      </c>
      <c r="P19" s="373"/>
      <c r="Q19" s="373"/>
      <c r="R19" s="373"/>
      <c r="S19" s="374"/>
      <c r="T19" s="167"/>
      <c r="U19" s="160"/>
      <c r="V19" s="164"/>
      <c r="W19" s="165" t="s">
        <v>89</v>
      </c>
      <c r="X19" s="166"/>
      <c r="Y19" s="372" t="s">
        <v>135</v>
      </c>
      <c r="Z19" s="373"/>
      <c r="AA19" s="373"/>
      <c r="AB19" s="373"/>
      <c r="AC19" s="374"/>
      <c r="AD19" s="167"/>
      <c r="AE19" s="160"/>
      <c r="AF19" s="164"/>
      <c r="AG19" s="165" t="s">
        <v>94</v>
      </c>
      <c r="AH19" s="166"/>
      <c r="AI19" s="372" t="s">
        <v>135</v>
      </c>
      <c r="AJ19" s="373"/>
      <c r="AK19" s="373"/>
      <c r="AL19" s="373"/>
      <c r="AM19" s="374"/>
      <c r="AN19" s="167"/>
      <c r="AO19" s="160"/>
    </row>
    <row r="20" spans="1:41" x14ac:dyDescent="0.2">
      <c r="A20" s="160"/>
      <c r="B20" s="164"/>
      <c r="C20" s="160"/>
      <c r="D20" s="160"/>
      <c r="E20" s="160"/>
      <c r="F20" s="160"/>
      <c r="G20" s="160"/>
      <c r="H20" s="160"/>
      <c r="I20" s="160"/>
      <c r="J20" s="167"/>
      <c r="K20" s="160"/>
      <c r="L20" s="164"/>
      <c r="M20" s="160"/>
      <c r="N20" s="160"/>
      <c r="O20" s="160"/>
      <c r="P20" s="160"/>
      <c r="Q20" s="160"/>
      <c r="R20" s="160"/>
      <c r="S20" s="160"/>
      <c r="T20" s="167"/>
      <c r="U20" s="160"/>
      <c r="V20" s="164"/>
      <c r="W20" s="160"/>
      <c r="X20" s="160"/>
      <c r="Y20" s="160"/>
      <c r="Z20" s="160"/>
      <c r="AA20" s="160"/>
      <c r="AB20" s="160"/>
      <c r="AC20" s="160"/>
      <c r="AD20" s="167"/>
      <c r="AE20" s="160"/>
      <c r="AF20" s="164"/>
      <c r="AG20" s="160"/>
      <c r="AH20" s="160"/>
      <c r="AI20" s="160"/>
      <c r="AJ20" s="160"/>
      <c r="AK20" s="160"/>
      <c r="AL20" s="160"/>
      <c r="AM20" s="160"/>
      <c r="AN20" s="167"/>
      <c r="AO20" s="160"/>
    </row>
    <row r="21" spans="1:41" x14ac:dyDescent="0.2">
      <c r="A21" s="160"/>
      <c r="B21" s="164"/>
      <c r="C21" s="160"/>
      <c r="D21" s="160"/>
      <c r="E21" s="168" t="s">
        <v>108</v>
      </c>
      <c r="F21" s="160"/>
      <c r="G21" s="168" t="s">
        <v>109</v>
      </c>
      <c r="H21" s="160"/>
      <c r="I21" s="168" t="s">
        <v>110</v>
      </c>
      <c r="J21" s="167"/>
      <c r="K21" s="160"/>
      <c r="L21" s="164"/>
      <c r="M21" s="160"/>
      <c r="N21" s="160"/>
      <c r="O21" s="168" t="s">
        <v>108</v>
      </c>
      <c r="P21" s="160"/>
      <c r="Q21" s="168" t="s">
        <v>109</v>
      </c>
      <c r="R21" s="160"/>
      <c r="S21" s="168" t="s">
        <v>110</v>
      </c>
      <c r="T21" s="167"/>
      <c r="U21" s="160"/>
      <c r="V21" s="164"/>
      <c r="W21" s="160"/>
      <c r="X21" s="160"/>
      <c r="Y21" s="168" t="s">
        <v>108</v>
      </c>
      <c r="Z21" s="160"/>
      <c r="AA21" s="168" t="s">
        <v>109</v>
      </c>
      <c r="AB21" s="160"/>
      <c r="AC21" s="168" t="s">
        <v>110</v>
      </c>
      <c r="AD21" s="167"/>
      <c r="AE21" s="160"/>
      <c r="AF21" s="164"/>
      <c r="AG21" s="160" t="s">
        <v>95</v>
      </c>
      <c r="AH21" s="160"/>
      <c r="AI21" s="168"/>
      <c r="AJ21" s="160"/>
      <c r="AK21" s="168"/>
      <c r="AL21" s="160"/>
      <c r="AM21" s="168"/>
      <c r="AN21" s="167"/>
      <c r="AO21" s="160"/>
    </row>
    <row r="22" spans="1:41" ht="13.5" thickBot="1" x14ac:dyDescent="0.25">
      <c r="A22" s="160"/>
      <c r="B22" s="164"/>
      <c r="C22" s="169"/>
      <c r="D22" s="160"/>
      <c r="E22" s="170"/>
      <c r="F22" s="171"/>
      <c r="G22" s="170"/>
      <c r="H22" s="171"/>
      <c r="I22" s="170"/>
      <c r="J22" s="167"/>
      <c r="K22" s="160"/>
      <c r="L22" s="164"/>
      <c r="M22" s="169"/>
      <c r="N22" s="160"/>
      <c r="O22" s="170"/>
      <c r="P22" s="171"/>
      <c r="Q22" s="170"/>
      <c r="R22" s="171"/>
      <c r="S22" s="170"/>
      <c r="T22" s="167"/>
      <c r="U22" s="160"/>
      <c r="V22" s="164"/>
      <c r="W22" s="169"/>
      <c r="X22" s="160"/>
      <c r="Y22" s="170"/>
      <c r="Z22" s="171"/>
      <c r="AA22" s="170"/>
      <c r="AB22" s="171"/>
      <c r="AC22" s="170"/>
      <c r="AD22" s="167"/>
      <c r="AE22" s="160"/>
      <c r="AF22" s="164"/>
      <c r="AG22" s="158" t="s">
        <v>111</v>
      </c>
      <c r="AN22" s="167"/>
      <c r="AO22" s="160"/>
    </row>
    <row r="23" spans="1:41" ht="13.5" thickBot="1" x14ac:dyDescent="0.25">
      <c r="A23" s="160"/>
      <c r="B23" s="164"/>
      <c r="C23" s="165" t="s">
        <v>90</v>
      </c>
      <c r="D23" s="166"/>
      <c r="E23" s="360">
        <f>VLOOKUP('My Database Page'!$B$4,'My Database Page'!$D$8:$AT$59,11,FALSE)</f>
        <v>99</v>
      </c>
      <c r="F23" s="160"/>
      <c r="G23" s="360">
        <f>VLOOKUP('My Database Page'!$B$4,'My Database Page'!$D$8:$AT$59,12,FALSE)</f>
        <v>72</v>
      </c>
      <c r="H23" s="160"/>
      <c r="I23" s="360">
        <f>VLOOKUP('My Database Page'!$B$4,'My Database Page'!$D$8:$AT$59,13,FALSE)</f>
        <v>48</v>
      </c>
      <c r="J23" s="167"/>
      <c r="K23" s="160"/>
      <c r="L23" s="164"/>
      <c r="M23" s="165" t="s">
        <v>90</v>
      </c>
      <c r="N23" s="166"/>
      <c r="O23" s="360">
        <f>VLOOKUP('My Database Page'!$B$4,'My Database Page'!$D$8:$AT$59,14,FALSE)</f>
        <v>138</v>
      </c>
      <c r="P23" s="160"/>
      <c r="Q23" s="360">
        <f>VLOOKUP('My Database Page'!$B$4,'My Database Page'!$D$8:$AT$59,15,FALSE)</f>
        <v>142</v>
      </c>
      <c r="R23" s="160"/>
      <c r="S23" s="360">
        <f>VLOOKUP('My Database Page'!$B$4,'My Database Page'!$D$8:$AT$59,16,FALSE)</f>
        <v>53</v>
      </c>
      <c r="T23" s="167"/>
      <c r="U23" s="160"/>
      <c r="V23" s="164"/>
      <c r="W23" s="165" t="s">
        <v>90</v>
      </c>
      <c r="X23" s="166"/>
      <c r="Y23" s="360">
        <f>VLOOKUP('My Database Page'!$B$4,'My Database Page'!$D$8:$AT$59,17,FALSE)</f>
        <v>138</v>
      </c>
      <c r="Z23" s="160"/>
      <c r="AA23" s="360">
        <f>VLOOKUP('My Database Page'!$B$4,'My Database Page'!$D$8:$AT$59,18,FALSE)</f>
        <v>142</v>
      </c>
      <c r="AB23" s="160"/>
      <c r="AC23" s="360">
        <f>VLOOKUP('My Database Page'!$B$4,'My Database Page'!$D$8:$AT$59,19,FALSE)</f>
        <v>53</v>
      </c>
      <c r="AD23" s="167"/>
      <c r="AE23" s="160"/>
      <c r="AF23" s="164"/>
      <c r="AN23" s="167"/>
      <c r="AO23" s="160"/>
    </row>
    <row r="24" spans="1:41" ht="13.5" thickBot="1" x14ac:dyDescent="0.25">
      <c r="A24" s="160"/>
      <c r="B24" s="164"/>
      <c r="C24" s="169"/>
      <c r="D24" s="160"/>
      <c r="E24" s="172"/>
      <c r="F24" s="171"/>
      <c r="G24" s="172"/>
      <c r="H24" s="171"/>
      <c r="I24" s="172"/>
      <c r="J24" s="167"/>
      <c r="K24" s="160"/>
      <c r="L24" s="164"/>
      <c r="M24" s="169"/>
      <c r="N24" s="160"/>
      <c r="O24" s="172"/>
      <c r="P24" s="171"/>
      <c r="Q24" s="172"/>
      <c r="R24" s="171"/>
      <c r="S24" s="172"/>
      <c r="T24" s="167"/>
      <c r="U24" s="160"/>
      <c r="V24" s="164"/>
      <c r="W24" s="169"/>
      <c r="X24" s="160"/>
      <c r="Y24" s="172"/>
      <c r="Z24" s="171"/>
      <c r="AA24" s="172"/>
      <c r="AB24" s="171"/>
      <c r="AC24" s="172"/>
      <c r="AD24" s="167"/>
      <c r="AE24" s="160"/>
      <c r="AF24" s="164"/>
      <c r="AN24" s="167"/>
      <c r="AO24" s="160"/>
    </row>
    <row r="25" spans="1:41" ht="13.5" thickBot="1" x14ac:dyDescent="0.25">
      <c r="A25" s="160"/>
      <c r="B25" s="164"/>
      <c r="C25" s="165" t="s">
        <v>92</v>
      </c>
      <c r="D25" s="160"/>
      <c r="E25" s="359">
        <v>90</v>
      </c>
      <c r="F25" s="173"/>
      <c r="G25" s="359">
        <v>90</v>
      </c>
      <c r="H25" s="173"/>
      <c r="I25" s="359">
        <v>90</v>
      </c>
      <c r="J25" s="167"/>
      <c r="K25" s="160"/>
      <c r="L25" s="164"/>
      <c r="M25" s="165" t="s">
        <v>92</v>
      </c>
      <c r="N25" s="160"/>
      <c r="O25" s="359">
        <v>300</v>
      </c>
      <c r="P25" s="173"/>
      <c r="Q25" s="359">
        <v>300</v>
      </c>
      <c r="R25" s="173"/>
      <c r="S25" s="359">
        <v>300</v>
      </c>
      <c r="T25" s="167"/>
      <c r="U25" s="160"/>
      <c r="V25" s="164"/>
      <c r="W25" s="165" t="s">
        <v>92</v>
      </c>
      <c r="X25" s="160"/>
      <c r="Y25" s="359">
        <v>2000</v>
      </c>
      <c r="Z25" s="173"/>
      <c r="AA25" s="359">
        <v>2000</v>
      </c>
      <c r="AB25" s="173"/>
      <c r="AC25" s="359">
        <v>2000</v>
      </c>
      <c r="AD25" s="167"/>
      <c r="AE25" s="160"/>
      <c r="AF25" s="164"/>
      <c r="AN25" s="167"/>
      <c r="AO25" s="160"/>
    </row>
    <row r="26" spans="1:41" ht="13.5" thickBot="1" x14ac:dyDescent="0.25">
      <c r="A26" s="160"/>
      <c r="B26" s="164"/>
      <c r="C26" s="169"/>
      <c r="D26" s="160"/>
      <c r="E26" s="172"/>
      <c r="F26" s="171"/>
      <c r="G26" s="172"/>
      <c r="H26" s="171"/>
      <c r="I26" s="172"/>
      <c r="J26" s="167"/>
      <c r="K26" s="160"/>
      <c r="L26" s="164"/>
      <c r="M26" s="169"/>
      <c r="N26" s="160"/>
      <c r="O26" s="172"/>
      <c r="P26" s="171"/>
      <c r="Q26" s="172"/>
      <c r="R26" s="171"/>
      <c r="S26" s="172"/>
      <c r="T26" s="167"/>
      <c r="U26" s="160"/>
      <c r="V26" s="164"/>
      <c r="W26" s="169"/>
      <c r="X26" s="160"/>
      <c r="Y26" s="172"/>
      <c r="Z26" s="171"/>
      <c r="AA26" s="172"/>
      <c r="AB26" s="171"/>
      <c r="AC26" s="172"/>
      <c r="AD26" s="167"/>
      <c r="AE26" s="160"/>
      <c r="AF26" s="164"/>
      <c r="AN26" s="167"/>
      <c r="AO26" s="160"/>
    </row>
    <row r="27" spans="1:41" ht="13.5" thickBot="1" x14ac:dyDescent="0.25">
      <c r="A27" s="160"/>
      <c r="B27" s="164"/>
      <c r="C27" s="165" t="s">
        <v>91</v>
      </c>
      <c r="D27" s="160"/>
      <c r="E27" s="359">
        <v>60</v>
      </c>
      <c r="F27" s="173"/>
      <c r="G27" s="359">
        <v>60</v>
      </c>
      <c r="H27" s="173"/>
      <c r="I27" s="359">
        <v>60</v>
      </c>
      <c r="J27" s="167"/>
      <c r="K27" s="160"/>
      <c r="L27" s="164"/>
      <c r="M27" s="165" t="s">
        <v>91</v>
      </c>
      <c r="N27" s="160"/>
      <c r="O27" s="359">
        <v>250</v>
      </c>
      <c r="P27" s="173"/>
      <c r="Q27" s="359">
        <v>250</v>
      </c>
      <c r="R27" s="173"/>
      <c r="S27" s="359">
        <v>250</v>
      </c>
      <c r="T27" s="167"/>
      <c r="U27" s="160"/>
      <c r="V27" s="164"/>
      <c r="W27" s="165" t="s">
        <v>91</v>
      </c>
      <c r="X27" s="160"/>
      <c r="Y27" s="359">
        <v>1500</v>
      </c>
      <c r="Z27" s="173"/>
      <c r="AA27" s="359">
        <v>1500</v>
      </c>
      <c r="AB27" s="173"/>
      <c r="AC27" s="359">
        <v>1500</v>
      </c>
      <c r="AD27" s="167"/>
      <c r="AE27" s="160"/>
      <c r="AF27" s="164"/>
      <c r="AN27" s="167"/>
      <c r="AO27" s="160"/>
    </row>
    <row r="28" spans="1:41" ht="13.5" thickBot="1" x14ac:dyDescent="0.25">
      <c r="A28" s="160"/>
      <c r="B28" s="174"/>
      <c r="C28" s="175"/>
      <c r="D28" s="175"/>
      <c r="E28" s="175"/>
      <c r="F28" s="176"/>
      <c r="G28" s="175"/>
      <c r="H28" s="176"/>
      <c r="I28" s="175"/>
      <c r="J28" s="177"/>
      <c r="K28" s="160"/>
      <c r="L28" s="174"/>
      <c r="M28" s="175"/>
      <c r="N28" s="175"/>
      <c r="O28" s="175"/>
      <c r="P28" s="176"/>
      <c r="Q28" s="175"/>
      <c r="R28" s="176"/>
      <c r="S28" s="175"/>
      <c r="T28" s="177"/>
      <c r="U28" s="160"/>
      <c r="V28" s="174"/>
      <c r="W28" s="175"/>
      <c r="X28" s="175"/>
      <c r="Y28" s="175"/>
      <c r="Z28" s="176"/>
      <c r="AA28" s="175"/>
      <c r="AB28" s="176"/>
      <c r="AC28" s="175"/>
      <c r="AD28" s="177"/>
      <c r="AE28" s="160"/>
      <c r="AF28" s="174"/>
      <c r="AG28" s="178"/>
      <c r="AH28" s="178"/>
      <c r="AI28" s="178"/>
      <c r="AJ28" s="178"/>
      <c r="AK28" s="178"/>
      <c r="AL28" s="178"/>
      <c r="AM28" s="178"/>
      <c r="AN28" s="177"/>
      <c r="AO28" s="160"/>
    </row>
    <row r="30" spans="1:41" ht="26.25" x14ac:dyDescent="0.4">
      <c r="B30" s="159" t="s">
        <v>97</v>
      </c>
      <c r="L30" s="159"/>
      <c r="V30" s="159"/>
      <c r="AF30" s="159"/>
    </row>
    <row r="31" spans="1:41" ht="13.5" thickBot="1" x14ac:dyDescent="0.25">
      <c r="A31" s="160"/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</row>
    <row r="32" spans="1:41" ht="13.5" thickBot="1" x14ac:dyDescent="0.25">
      <c r="A32" s="160"/>
      <c r="B32" s="161"/>
      <c r="C32" s="162"/>
      <c r="D32" s="162"/>
      <c r="E32" s="162"/>
      <c r="F32" s="162"/>
      <c r="G32" s="162"/>
      <c r="H32" s="162"/>
      <c r="I32" s="162"/>
      <c r="J32" s="163"/>
      <c r="K32" s="160"/>
      <c r="L32" s="161"/>
      <c r="M32" s="162"/>
      <c r="N32" s="162"/>
      <c r="O32" s="162"/>
      <c r="P32" s="162"/>
      <c r="Q32" s="162"/>
      <c r="R32" s="162"/>
      <c r="S32" s="162"/>
      <c r="T32" s="163"/>
      <c r="U32" s="160"/>
      <c r="V32" s="161"/>
      <c r="W32" s="162"/>
      <c r="X32" s="162"/>
      <c r="Y32" s="162"/>
      <c r="Z32" s="162"/>
      <c r="AA32" s="162"/>
      <c r="AB32" s="162"/>
      <c r="AC32" s="162"/>
      <c r="AD32" s="163"/>
      <c r="AE32" s="160"/>
      <c r="AF32" s="161"/>
      <c r="AG32" s="162"/>
      <c r="AH32" s="162"/>
      <c r="AI32" s="162"/>
      <c r="AJ32" s="162"/>
      <c r="AK32" s="162"/>
      <c r="AL32" s="162"/>
      <c r="AM32" s="162"/>
      <c r="AN32" s="163"/>
      <c r="AO32" s="160"/>
    </row>
    <row r="33" spans="1:41" ht="13.5" thickBot="1" x14ac:dyDescent="0.25">
      <c r="A33" s="160"/>
      <c r="B33" s="164"/>
      <c r="C33" s="165" t="s">
        <v>101</v>
      </c>
      <c r="D33" s="166"/>
      <c r="E33" s="372" t="s">
        <v>20</v>
      </c>
      <c r="F33" s="373"/>
      <c r="G33" s="373"/>
      <c r="H33" s="373"/>
      <c r="I33" s="374"/>
      <c r="J33" s="167"/>
      <c r="K33" s="160"/>
      <c r="L33" s="164"/>
      <c r="M33" s="165" t="s">
        <v>101</v>
      </c>
      <c r="N33" s="166"/>
      <c r="O33" s="372" t="s">
        <v>21</v>
      </c>
      <c r="P33" s="373"/>
      <c r="Q33" s="373"/>
      <c r="R33" s="373"/>
      <c r="S33" s="374"/>
      <c r="T33" s="167"/>
      <c r="U33" s="160"/>
      <c r="V33" s="164"/>
      <c r="W33" s="165" t="s">
        <v>101</v>
      </c>
      <c r="X33" s="166"/>
      <c r="Y33" s="372" t="s">
        <v>104</v>
      </c>
      <c r="Z33" s="373"/>
      <c r="AA33" s="373"/>
      <c r="AB33" s="373"/>
      <c r="AC33" s="374"/>
      <c r="AD33" s="167"/>
      <c r="AE33" s="160"/>
      <c r="AF33" s="164"/>
      <c r="AG33" s="165" t="s">
        <v>94</v>
      </c>
      <c r="AH33" s="166"/>
      <c r="AI33" s="372" t="s">
        <v>152</v>
      </c>
      <c r="AJ33" s="373"/>
      <c r="AK33" s="373"/>
      <c r="AL33" s="373"/>
      <c r="AM33" s="374"/>
      <c r="AN33" s="167"/>
      <c r="AO33" s="160"/>
    </row>
    <row r="34" spans="1:41" ht="13.5" thickBot="1" x14ac:dyDescent="0.25">
      <c r="A34" s="160"/>
      <c r="B34" s="164"/>
      <c r="C34" s="160"/>
      <c r="D34" s="160"/>
      <c r="E34" s="160"/>
      <c r="F34" s="160"/>
      <c r="G34" s="160"/>
      <c r="H34" s="160"/>
      <c r="I34" s="160"/>
      <c r="J34" s="167"/>
      <c r="K34" s="160"/>
      <c r="L34" s="164"/>
      <c r="M34" s="160"/>
      <c r="N34" s="160"/>
      <c r="O34" s="160"/>
      <c r="P34" s="160"/>
      <c r="Q34" s="160"/>
      <c r="R34" s="160"/>
      <c r="S34" s="160"/>
      <c r="T34" s="167"/>
      <c r="U34" s="160"/>
      <c r="V34" s="164"/>
      <c r="W34" s="160"/>
      <c r="X34" s="160"/>
      <c r="Y34" s="160"/>
      <c r="Z34" s="160"/>
      <c r="AA34" s="160"/>
      <c r="AB34" s="160"/>
      <c r="AC34" s="160"/>
      <c r="AD34" s="167"/>
      <c r="AE34" s="160"/>
      <c r="AF34" s="164"/>
      <c r="AG34" s="160"/>
      <c r="AH34" s="160"/>
      <c r="AI34" s="160"/>
      <c r="AJ34" s="160"/>
      <c r="AK34" s="160"/>
      <c r="AL34" s="160"/>
      <c r="AM34" s="160"/>
      <c r="AN34" s="167"/>
      <c r="AO34" s="160"/>
    </row>
    <row r="35" spans="1:41" ht="13.5" thickBot="1" x14ac:dyDescent="0.25">
      <c r="A35" s="160"/>
      <c r="B35" s="164"/>
      <c r="C35" s="165" t="s">
        <v>102</v>
      </c>
      <c r="D35" s="166"/>
      <c r="E35" s="372" t="s">
        <v>103</v>
      </c>
      <c r="F35" s="373"/>
      <c r="G35" s="373"/>
      <c r="H35" s="373"/>
      <c r="I35" s="374"/>
      <c r="J35" s="167"/>
      <c r="K35" s="160"/>
      <c r="L35" s="164"/>
      <c r="M35" s="165" t="s">
        <v>102</v>
      </c>
      <c r="N35" s="166"/>
      <c r="O35" s="372" t="s">
        <v>103</v>
      </c>
      <c r="P35" s="373"/>
      <c r="Q35" s="373"/>
      <c r="R35" s="373"/>
      <c r="S35" s="374"/>
      <c r="T35" s="167"/>
      <c r="U35" s="160"/>
      <c r="V35" s="164"/>
      <c r="W35" s="165" t="s">
        <v>102</v>
      </c>
      <c r="X35" s="166"/>
      <c r="Y35" s="372" t="s">
        <v>103</v>
      </c>
      <c r="Z35" s="373"/>
      <c r="AA35" s="373"/>
      <c r="AB35" s="373"/>
      <c r="AC35" s="374"/>
      <c r="AD35" s="167"/>
      <c r="AE35" s="160"/>
      <c r="AF35" s="164"/>
      <c r="AG35" s="160" t="s">
        <v>95</v>
      </c>
      <c r="AH35" s="160"/>
      <c r="AI35" s="168"/>
      <c r="AJ35" s="160"/>
      <c r="AK35" s="168"/>
      <c r="AL35" s="160"/>
      <c r="AM35" s="168"/>
      <c r="AN35" s="167"/>
      <c r="AO35" s="160"/>
    </row>
    <row r="36" spans="1:41" ht="13.5" thickBot="1" x14ac:dyDescent="0.25">
      <c r="A36" s="160"/>
      <c r="B36" s="164"/>
      <c r="C36" s="169"/>
      <c r="D36" s="160"/>
      <c r="E36" s="170"/>
      <c r="F36" s="171"/>
      <c r="G36" s="170"/>
      <c r="H36" s="171"/>
      <c r="I36" s="170"/>
      <c r="J36" s="167"/>
      <c r="K36" s="160"/>
      <c r="L36" s="164"/>
      <c r="M36" s="169"/>
      <c r="N36" s="160"/>
      <c r="O36" s="170"/>
      <c r="P36" s="171"/>
      <c r="Q36" s="170"/>
      <c r="R36" s="171"/>
      <c r="S36" s="170"/>
      <c r="T36" s="167"/>
      <c r="U36" s="160"/>
      <c r="V36" s="164"/>
      <c r="W36" s="169"/>
      <c r="X36" s="160"/>
      <c r="Y36" s="170"/>
      <c r="Z36" s="171"/>
      <c r="AA36" s="170"/>
      <c r="AB36" s="171"/>
      <c r="AC36" s="170"/>
      <c r="AD36" s="167"/>
      <c r="AE36" s="160"/>
      <c r="AF36" s="164"/>
      <c r="AG36" s="158" t="s">
        <v>111</v>
      </c>
      <c r="AN36" s="167"/>
      <c r="AO36" s="160"/>
    </row>
    <row r="37" spans="1:41" ht="13.5" thickBot="1" x14ac:dyDescent="0.25">
      <c r="A37" s="160"/>
      <c r="B37" s="164"/>
      <c r="C37" s="165" t="s">
        <v>7</v>
      </c>
      <c r="D37" s="166"/>
      <c r="E37" s="368">
        <f>VLOOKUP('My Database Page'!$B$4,'My Database Page'!$D$8:$AT$59,20,FALSE)/1000</f>
        <v>54.708501283385978</v>
      </c>
      <c r="F37" s="160"/>
      <c r="G37" s="179"/>
      <c r="H37" s="160"/>
      <c r="I37" s="179"/>
      <c r="J37" s="167"/>
      <c r="K37" s="160"/>
      <c r="L37" s="164"/>
      <c r="M37" s="165" t="s">
        <v>7</v>
      </c>
      <c r="N37" s="166"/>
      <c r="O37" s="368">
        <f>VLOOKUP('My Database Page'!$B$4,'My Database Page'!$D$8:$AT$59,21,FALSE)/1000</f>
        <v>50.788764870512999</v>
      </c>
      <c r="P37" s="160"/>
      <c r="Q37" s="179"/>
      <c r="R37" s="160"/>
      <c r="S37" s="179"/>
      <c r="T37" s="167"/>
      <c r="U37" s="160"/>
      <c r="V37" s="164"/>
      <c r="W37" s="165" t="s">
        <v>7</v>
      </c>
      <c r="X37" s="166"/>
      <c r="Y37" s="368">
        <f>VLOOKUP('My Database Page'!$B$4,'My Database Page'!$D$8:$AT$59,22,FALSE)/1000</f>
        <v>-3.9197364128729824</v>
      </c>
      <c r="Z37" s="160"/>
      <c r="AA37" s="179"/>
      <c r="AB37" s="160"/>
      <c r="AC37" s="179"/>
      <c r="AD37" s="167"/>
      <c r="AE37" s="160"/>
      <c r="AF37" s="164"/>
      <c r="AN37" s="167"/>
      <c r="AO37" s="160"/>
    </row>
    <row r="38" spans="1:41" ht="13.5" thickBot="1" x14ac:dyDescent="0.25">
      <c r="A38" s="160"/>
      <c r="B38" s="164"/>
      <c r="C38" s="169"/>
      <c r="D38" s="160"/>
      <c r="E38" s="172"/>
      <c r="F38" s="171"/>
      <c r="G38" s="172"/>
      <c r="H38" s="171"/>
      <c r="I38" s="172"/>
      <c r="J38" s="167"/>
      <c r="K38" s="160"/>
      <c r="L38" s="164"/>
      <c r="M38" s="169"/>
      <c r="N38" s="160"/>
      <c r="O38" s="172"/>
      <c r="P38" s="171"/>
      <c r="Q38" s="172"/>
      <c r="R38" s="171"/>
      <c r="S38" s="172"/>
      <c r="T38" s="167"/>
      <c r="U38" s="160"/>
      <c r="V38" s="164"/>
      <c r="W38" s="169"/>
      <c r="X38" s="160"/>
      <c r="Y38" s="172"/>
      <c r="Z38" s="171"/>
      <c r="AA38" s="172"/>
      <c r="AB38" s="171"/>
      <c r="AC38" s="172"/>
      <c r="AD38" s="167"/>
      <c r="AE38" s="160"/>
      <c r="AF38" s="164"/>
      <c r="AN38" s="167"/>
      <c r="AO38" s="160"/>
    </row>
    <row r="39" spans="1:41" ht="13.5" thickBot="1" x14ac:dyDescent="0.25">
      <c r="A39" s="160"/>
      <c r="B39" s="164"/>
      <c r="C39" s="165" t="s">
        <v>8</v>
      </c>
      <c r="D39" s="160"/>
      <c r="E39" s="359">
        <v>0</v>
      </c>
      <c r="F39" s="173"/>
      <c r="G39" s="179"/>
      <c r="H39" s="173"/>
      <c r="I39" s="179"/>
      <c r="J39" s="167"/>
      <c r="K39" s="160"/>
      <c r="L39" s="164"/>
      <c r="M39" s="165" t="s">
        <v>8</v>
      </c>
      <c r="N39" s="160"/>
      <c r="O39" s="359">
        <v>0</v>
      </c>
      <c r="P39" s="173"/>
      <c r="Q39" s="179"/>
      <c r="R39" s="173"/>
      <c r="S39" s="179"/>
      <c r="T39" s="167"/>
      <c r="U39" s="160"/>
      <c r="V39" s="164"/>
      <c r="W39" s="165" t="s">
        <v>8</v>
      </c>
      <c r="X39" s="160"/>
      <c r="Y39" s="359">
        <v>-50</v>
      </c>
      <c r="Z39" s="173"/>
      <c r="AA39" s="179"/>
      <c r="AB39" s="173"/>
      <c r="AC39" s="179"/>
      <c r="AD39" s="167"/>
      <c r="AE39" s="160"/>
      <c r="AF39" s="164"/>
      <c r="AN39" s="167"/>
      <c r="AO39" s="160"/>
    </row>
    <row r="40" spans="1:41" ht="13.5" thickBot="1" x14ac:dyDescent="0.25">
      <c r="A40" s="160"/>
      <c r="B40" s="164"/>
      <c r="C40" s="169"/>
      <c r="D40" s="160"/>
      <c r="E40" s="172"/>
      <c r="F40" s="171"/>
      <c r="G40" s="172"/>
      <c r="H40" s="171"/>
      <c r="I40" s="172"/>
      <c r="J40" s="167"/>
      <c r="K40" s="160"/>
      <c r="L40" s="164"/>
      <c r="M40" s="169"/>
      <c r="N40" s="160"/>
      <c r="O40" s="172"/>
      <c r="P40" s="171"/>
      <c r="Q40" s="172"/>
      <c r="R40" s="171"/>
      <c r="S40" s="172"/>
      <c r="T40" s="167"/>
      <c r="U40" s="160"/>
      <c r="V40" s="164"/>
      <c r="W40" s="169"/>
      <c r="X40" s="160"/>
      <c r="Y40" s="172"/>
      <c r="Z40" s="171"/>
      <c r="AA40" s="172"/>
      <c r="AB40" s="171"/>
      <c r="AC40" s="172"/>
      <c r="AD40" s="167"/>
      <c r="AE40" s="160"/>
      <c r="AF40" s="164"/>
      <c r="AN40" s="167"/>
      <c r="AO40" s="160"/>
    </row>
    <row r="41" spans="1:41" ht="13.5" thickBot="1" x14ac:dyDescent="0.25">
      <c r="A41" s="160"/>
      <c r="B41" s="164"/>
      <c r="C41" s="165" t="s">
        <v>9</v>
      </c>
      <c r="D41" s="160"/>
      <c r="E41" s="359">
        <v>100</v>
      </c>
      <c r="F41" s="173"/>
      <c r="G41" s="179"/>
      <c r="H41" s="173"/>
      <c r="I41" s="179"/>
      <c r="J41" s="167"/>
      <c r="K41" s="160"/>
      <c r="L41" s="164"/>
      <c r="M41" s="165" t="s">
        <v>9</v>
      </c>
      <c r="N41" s="160"/>
      <c r="O41" s="359">
        <v>100</v>
      </c>
      <c r="P41" s="173"/>
      <c r="Q41" s="179"/>
      <c r="R41" s="173"/>
      <c r="S41" s="179"/>
      <c r="T41" s="167"/>
      <c r="U41" s="160"/>
      <c r="V41" s="164"/>
      <c r="W41" s="165" t="s">
        <v>9</v>
      </c>
      <c r="X41" s="160"/>
      <c r="Y41" s="359">
        <v>50</v>
      </c>
      <c r="Z41" s="173"/>
      <c r="AA41" s="179"/>
      <c r="AB41" s="173"/>
      <c r="AC41" s="179"/>
      <c r="AD41" s="167"/>
      <c r="AE41" s="160"/>
      <c r="AF41" s="164"/>
      <c r="AN41" s="167"/>
      <c r="AO41" s="160"/>
    </row>
    <row r="42" spans="1:41" ht="13.5" thickBot="1" x14ac:dyDescent="0.25">
      <c r="A42" s="160"/>
      <c r="B42" s="174"/>
      <c r="C42" s="175"/>
      <c r="D42" s="175"/>
      <c r="E42" s="175"/>
      <c r="F42" s="176"/>
      <c r="G42" s="175"/>
      <c r="H42" s="176"/>
      <c r="I42" s="175"/>
      <c r="J42" s="177"/>
      <c r="K42" s="160"/>
      <c r="L42" s="174"/>
      <c r="M42" s="175"/>
      <c r="N42" s="175"/>
      <c r="O42" s="175"/>
      <c r="P42" s="176"/>
      <c r="Q42" s="175"/>
      <c r="R42" s="176"/>
      <c r="S42" s="175"/>
      <c r="T42" s="177"/>
      <c r="U42" s="160"/>
      <c r="V42" s="174"/>
      <c r="W42" s="175"/>
      <c r="X42" s="175"/>
      <c r="Y42" s="175"/>
      <c r="Z42" s="176"/>
      <c r="AA42" s="175"/>
      <c r="AB42" s="176"/>
      <c r="AC42" s="175"/>
      <c r="AD42" s="177"/>
      <c r="AE42" s="160"/>
      <c r="AF42" s="174"/>
      <c r="AG42" s="178"/>
      <c r="AH42" s="178"/>
      <c r="AI42" s="178"/>
      <c r="AJ42" s="178"/>
      <c r="AK42" s="178"/>
      <c r="AL42" s="178"/>
      <c r="AM42" s="178"/>
      <c r="AN42" s="177"/>
      <c r="AO42" s="160"/>
    </row>
    <row r="44" spans="1:41" ht="26.25" x14ac:dyDescent="0.4">
      <c r="B44" s="159" t="s">
        <v>98</v>
      </c>
      <c r="L44" s="159"/>
      <c r="V44" s="159"/>
      <c r="AF44" s="159"/>
    </row>
    <row r="45" spans="1:41" ht="13.5" thickBot="1" x14ac:dyDescent="0.25">
      <c r="A45" s="160"/>
      <c r="B45" s="160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0"/>
      <c r="AC45" s="160"/>
      <c r="AD45" s="160"/>
      <c r="AE45" s="160"/>
      <c r="AF45" s="160"/>
      <c r="AG45" s="160"/>
      <c r="AH45" s="160"/>
      <c r="AI45" s="160"/>
      <c r="AJ45" s="160"/>
      <c r="AK45" s="160"/>
      <c r="AL45" s="160"/>
      <c r="AM45" s="160"/>
      <c r="AN45" s="160"/>
      <c r="AO45" s="160"/>
    </row>
    <row r="46" spans="1:41" ht="13.5" thickBot="1" x14ac:dyDescent="0.25">
      <c r="A46" s="160"/>
      <c r="B46" s="161"/>
      <c r="C46" s="162"/>
      <c r="D46" s="162"/>
      <c r="E46" s="162"/>
      <c r="F46" s="162"/>
      <c r="G46" s="162"/>
      <c r="H46" s="162"/>
      <c r="I46" s="162"/>
      <c r="J46" s="163"/>
      <c r="K46" s="160"/>
      <c r="L46" s="161"/>
      <c r="M46" s="162"/>
      <c r="N46" s="162"/>
      <c r="O46" s="162"/>
      <c r="P46" s="162"/>
      <c r="Q46" s="162"/>
      <c r="R46" s="162"/>
      <c r="S46" s="162"/>
      <c r="T46" s="163"/>
      <c r="U46" s="160"/>
      <c r="V46" s="161"/>
      <c r="W46" s="162"/>
      <c r="X46" s="162"/>
      <c r="Y46" s="162"/>
      <c r="Z46" s="162"/>
      <c r="AA46" s="162"/>
      <c r="AB46" s="162"/>
      <c r="AC46" s="162"/>
      <c r="AD46" s="163"/>
      <c r="AE46" s="160"/>
      <c r="AF46" s="161"/>
      <c r="AG46" s="162"/>
      <c r="AH46" s="162"/>
      <c r="AI46" s="162"/>
      <c r="AJ46" s="162"/>
      <c r="AK46" s="162"/>
      <c r="AL46" s="162"/>
      <c r="AM46" s="162"/>
      <c r="AN46" s="163"/>
      <c r="AO46" s="160"/>
    </row>
    <row r="47" spans="1:41" ht="13.5" thickBot="1" x14ac:dyDescent="0.25">
      <c r="A47" s="160"/>
      <c r="B47" s="164"/>
      <c r="C47" s="165" t="s">
        <v>89</v>
      </c>
      <c r="D47" s="166"/>
      <c r="E47" s="372" t="s">
        <v>4</v>
      </c>
      <c r="F47" s="373"/>
      <c r="G47" s="373"/>
      <c r="H47" s="373"/>
      <c r="I47" s="374"/>
      <c r="J47" s="167"/>
      <c r="K47" s="160"/>
      <c r="L47" s="164"/>
      <c r="M47" s="165" t="s">
        <v>89</v>
      </c>
      <c r="N47" s="166"/>
      <c r="O47" s="372" t="s">
        <v>5</v>
      </c>
      <c r="P47" s="373"/>
      <c r="Q47" s="373"/>
      <c r="R47" s="373"/>
      <c r="S47" s="374"/>
      <c r="T47" s="167"/>
      <c r="U47" s="160"/>
      <c r="V47" s="164"/>
      <c r="W47" s="165" t="s">
        <v>89</v>
      </c>
      <c r="X47" s="166"/>
      <c r="Y47" s="372" t="s">
        <v>6</v>
      </c>
      <c r="Z47" s="373"/>
      <c r="AA47" s="373"/>
      <c r="AB47" s="373"/>
      <c r="AC47" s="374"/>
      <c r="AD47" s="167"/>
      <c r="AE47" s="160"/>
      <c r="AF47" s="164"/>
      <c r="AG47" s="165" t="s">
        <v>94</v>
      </c>
      <c r="AH47" s="166"/>
      <c r="AI47" s="372" t="s">
        <v>6</v>
      </c>
      <c r="AJ47" s="373"/>
      <c r="AK47" s="373"/>
      <c r="AL47" s="373"/>
      <c r="AM47" s="374"/>
      <c r="AN47" s="167"/>
      <c r="AO47" s="160"/>
    </row>
    <row r="48" spans="1:41" x14ac:dyDescent="0.2">
      <c r="A48" s="160"/>
      <c r="B48" s="164"/>
      <c r="C48" s="160"/>
      <c r="D48" s="160"/>
      <c r="E48" s="160"/>
      <c r="F48" s="160"/>
      <c r="G48" s="160"/>
      <c r="H48" s="160"/>
      <c r="I48" s="160"/>
      <c r="J48" s="167"/>
      <c r="K48" s="160"/>
      <c r="L48" s="164"/>
      <c r="M48" s="160"/>
      <c r="N48" s="160"/>
      <c r="O48" s="160"/>
      <c r="P48" s="160"/>
      <c r="Q48" s="160"/>
      <c r="R48" s="160"/>
      <c r="S48" s="160"/>
      <c r="T48" s="167"/>
      <c r="U48" s="160"/>
      <c r="V48" s="164"/>
      <c r="W48" s="160"/>
      <c r="X48" s="160"/>
      <c r="Y48" s="160"/>
      <c r="Z48" s="160"/>
      <c r="AA48" s="160"/>
      <c r="AB48" s="160"/>
      <c r="AC48" s="160"/>
      <c r="AD48" s="167"/>
      <c r="AE48" s="160"/>
      <c r="AF48" s="164"/>
      <c r="AG48" s="160"/>
      <c r="AH48" s="160"/>
      <c r="AI48" s="160"/>
      <c r="AJ48" s="160"/>
      <c r="AK48" s="160"/>
      <c r="AL48" s="160"/>
      <c r="AM48" s="160"/>
      <c r="AN48" s="167"/>
      <c r="AO48" s="160"/>
    </row>
    <row r="49" spans="1:41" x14ac:dyDescent="0.2">
      <c r="A49" s="160"/>
      <c r="B49" s="164"/>
      <c r="C49" s="160"/>
      <c r="D49" s="160"/>
      <c r="E49" s="168" t="s">
        <v>12</v>
      </c>
      <c r="F49" s="160"/>
      <c r="G49" s="168" t="s">
        <v>112</v>
      </c>
      <c r="H49" s="160"/>
      <c r="I49" s="168" t="s">
        <v>113</v>
      </c>
      <c r="J49" s="167"/>
      <c r="K49" s="160"/>
      <c r="L49" s="164"/>
      <c r="M49" s="160"/>
      <c r="N49" s="160"/>
      <c r="O49" s="168" t="s">
        <v>12</v>
      </c>
      <c r="P49" s="160"/>
      <c r="Q49" s="168" t="s">
        <v>112</v>
      </c>
      <c r="R49" s="160"/>
      <c r="S49" s="168" t="s">
        <v>113</v>
      </c>
      <c r="T49" s="167"/>
      <c r="U49" s="160"/>
      <c r="V49" s="164"/>
      <c r="W49" s="160"/>
      <c r="X49" s="160"/>
      <c r="Y49" s="168" t="s">
        <v>12</v>
      </c>
      <c r="Z49" s="160"/>
      <c r="AA49" s="168" t="s">
        <v>112</v>
      </c>
      <c r="AB49" s="160"/>
      <c r="AC49" s="168" t="s">
        <v>113</v>
      </c>
      <c r="AD49" s="167"/>
      <c r="AE49" s="160"/>
      <c r="AF49" s="164"/>
      <c r="AG49" s="160" t="s">
        <v>95</v>
      </c>
      <c r="AH49" s="160"/>
      <c r="AI49" s="168"/>
      <c r="AJ49" s="160"/>
      <c r="AK49" s="168"/>
      <c r="AL49" s="160"/>
      <c r="AM49" s="168"/>
      <c r="AN49" s="167"/>
      <c r="AO49" s="160"/>
    </row>
    <row r="50" spans="1:41" ht="13.5" thickBot="1" x14ac:dyDescent="0.25">
      <c r="A50" s="160"/>
      <c r="B50" s="164"/>
      <c r="C50" s="169"/>
      <c r="D50" s="160"/>
      <c r="E50" s="170"/>
      <c r="F50" s="171"/>
      <c r="G50" s="170"/>
      <c r="H50" s="171"/>
      <c r="I50" s="170"/>
      <c r="J50" s="167"/>
      <c r="K50" s="160"/>
      <c r="L50" s="164"/>
      <c r="M50" s="169"/>
      <c r="N50" s="160"/>
      <c r="O50" s="170"/>
      <c r="P50" s="171"/>
      <c r="Q50" s="170"/>
      <c r="R50" s="171"/>
      <c r="S50" s="170"/>
      <c r="T50" s="167"/>
      <c r="U50" s="160"/>
      <c r="V50" s="164"/>
      <c r="W50" s="169"/>
      <c r="X50" s="160"/>
      <c r="Y50" s="170"/>
      <c r="Z50" s="171"/>
      <c r="AA50" s="170"/>
      <c r="AB50" s="171"/>
      <c r="AC50" s="170"/>
      <c r="AD50" s="167"/>
      <c r="AE50" s="160"/>
      <c r="AF50" s="164"/>
      <c r="AG50" s="158" t="s">
        <v>111</v>
      </c>
      <c r="AN50" s="167"/>
      <c r="AO50" s="160"/>
    </row>
    <row r="51" spans="1:41" ht="13.5" thickBot="1" x14ac:dyDescent="0.25">
      <c r="A51" s="160"/>
      <c r="B51" s="164"/>
      <c r="C51" s="165" t="s">
        <v>90</v>
      </c>
      <c r="D51" s="166"/>
      <c r="E51" s="360">
        <f>VLOOKUP('My Database Page'!$B$4,'My Database Page'!$D$8:$AT$59,23,FALSE)</f>
        <v>63.686343287610029</v>
      </c>
      <c r="F51" s="160"/>
      <c r="G51" s="362">
        <f>VLOOKUP('My Database Page'!$B$4,'My Database Page'!$D$8:$AT$59,24,FALSE)</f>
        <v>0.5622247046191009</v>
      </c>
      <c r="H51" s="160"/>
      <c r="I51" s="360">
        <f>VLOOKUP('My Database Page'!$B$4,'My Database Page'!$D$8:$AT$59,25,FALSE)</f>
        <v>63.779223405648096</v>
      </c>
      <c r="J51" s="167"/>
      <c r="K51" s="160"/>
      <c r="L51" s="164"/>
      <c r="M51" s="165" t="s">
        <v>90</v>
      </c>
      <c r="N51" s="166"/>
      <c r="O51" s="360">
        <f>VLOOKUP('My Database Page'!$B$4,'My Database Page'!$D$8:$AT$59,26,FALSE)</f>
        <v>101.69145731743284</v>
      </c>
      <c r="P51" s="160"/>
      <c r="Q51" s="362">
        <f>VLOOKUP('My Database Page'!$B$4,'My Database Page'!$D$8:$AT$59,27,FALSE)</f>
        <v>0.61959210372895401</v>
      </c>
      <c r="R51" s="160"/>
      <c r="S51" s="360">
        <f>VLOOKUP('My Database Page'!$B$4,'My Database Page'!$D$8:$AT$59,28,FALSE)</f>
        <v>67.048378552931666</v>
      </c>
      <c r="T51" s="167"/>
      <c r="U51" s="160"/>
      <c r="V51" s="164"/>
      <c r="W51" s="165" t="s">
        <v>90</v>
      </c>
      <c r="X51" s="166"/>
      <c r="Y51" s="360">
        <f>VLOOKUP('My Database Page'!$B$4,'My Database Page'!$D$8:$AT$59,29,FALSE)</f>
        <v>101.69145731743284</v>
      </c>
      <c r="Z51" s="160"/>
      <c r="AA51" s="362">
        <f>VLOOKUP('My Database Page'!$B$4,'My Database Page'!$D$8:$AT$59,30,FALSE)</f>
        <v>0.61959210372895401</v>
      </c>
      <c r="AB51" s="160"/>
      <c r="AC51" s="360">
        <f>VLOOKUP('My Database Page'!$B$4,'My Database Page'!$D$8:$AT$59,31,FALSE)</f>
        <v>67.048378552931666</v>
      </c>
      <c r="AD51" s="167"/>
      <c r="AE51" s="160"/>
      <c r="AF51" s="164"/>
      <c r="AN51" s="167"/>
      <c r="AO51" s="160"/>
    </row>
    <row r="52" spans="1:41" ht="13.5" thickBot="1" x14ac:dyDescent="0.25">
      <c r="A52" s="160"/>
      <c r="B52" s="164"/>
      <c r="C52" s="169"/>
      <c r="D52" s="160"/>
      <c r="E52" s="172"/>
      <c r="F52" s="171"/>
      <c r="G52" s="172"/>
      <c r="H52" s="171"/>
      <c r="I52" s="172"/>
      <c r="J52" s="167"/>
      <c r="K52" s="160"/>
      <c r="L52" s="164"/>
      <c r="M52" s="169"/>
      <c r="N52" s="160"/>
      <c r="O52" s="172"/>
      <c r="P52" s="171"/>
      <c r="Q52" s="172"/>
      <c r="R52" s="171"/>
      <c r="S52" s="172"/>
      <c r="T52" s="167"/>
      <c r="U52" s="160"/>
      <c r="V52" s="164"/>
      <c r="W52" s="169"/>
      <c r="X52" s="160"/>
      <c r="Y52" s="172"/>
      <c r="Z52" s="171"/>
      <c r="AA52" s="172"/>
      <c r="AB52" s="171"/>
      <c r="AC52" s="172"/>
      <c r="AD52" s="167"/>
      <c r="AE52" s="160"/>
      <c r="AF52" s="164"/>
      <c r="AN52" s="167"/>
      <c r="AO52" s="160"/>
    </row>
    <row r="53" spans="1:41" ht="13.5" thickBot="1" x14ac:dyDescent="0.25">
      <c r="A53" s="160"/>
      <c r="B53" s="164"/>
      <c r="C53" s="165" t="s">
        <v>92</v>
      </c>
      <c r="D53" s="160"/>
      <c r="E53" s="359">
        <v>60</v>
      </c>
      <c r="F53" s="173"/>
      <c r="G53" s="369">
        <v>0.8</v>
      </c>
      <c r="H53" s="173"/>
      <c r="I53" s="359">
        <v>80</v>
      </c>
      <c r="J53" s="167"/>
      <c r="K53" s="160"/>
      <c r="L53" s="164"/>
      <c r="M53" s="165" t="s">
        <v>92</v>
      </c>
      <c r="N53" s="160"/>
      <c r="O53" s="359">
        <v>200</v>
      </c>
      <c r="P53" s="173"/>
      <c r="Q53" s="369">
        <v>0.8</v>
      </c>
      <c r="R53" s="173"/>
      <c r="S53" s="359">
        <v>300</v>
      </c>
      <c r="T53" s="167"/>
      <c r="U53" s="160"/>
      <c r="V53" s="164"/>
      <c r="W53" s="165" t="s">
        <v>92</v>
      </c>
      <c r="X53" s="160"/>
      <c r="Y53" s="359">
        <v>800</v>
      </c>
      <c r="Z53" s="173"/>
      <c r="AA53" s="369">
        <v>0.8</v>
      </c>
      <c r="AB53" s="173"/>
      <c r="AC53" s="359">
        <v>800</v>
      </c>
      <c r="AD53" s="167"/>
      <c r="AE53" s="160"/>
      <c r="AF53" s="164"/>
      <c r="AN53" s="167"/>
      <c r="AO53" s="160"/>
    </row>
    <row r="54" spans="1:41" ht="13.5" thickBot="1" x14ac:dyDescent="0.25">
      <c r="A54" s="160"/>
      <c r="B54" s="164"/>
      <c r="C54" s="169"/>
      <c r="D54" s="160"/>
      <c r="E54" s="172"/>
      <c r="F54" s="171"/>
      <c r="G54" s="180"/>
      <c r="H54" s="171"/>
      <c r="I54" s="172"/>
      <c r="J54" s="167"/>
      <c r="K54" s="160"/>
      <c r="L54" s="164"/>
      <c r="M54" s="169"/>
      <c r="N54" s="160"/>
      <c r="O54" s="172"/>
      <c r="P54" s="171"/>
      <c r="Q54" s="180"/>
      <c r="R54" s="171"/>
      <c r="S54" s="172"/>
      <c r="T54" s="167"/>
      <c r="U54" s="160"/>
      <c r="V54" s="164"/>
      <c r="W54" s="169"/>
      <c r="X54" s="160"/>
      <c r="Y54" s="172"/>
      <c r="Z54" s="171"/>
      <c r="AA54" s="180"/>
      <c r="AB54" s="171"/>
      <c r="AC54" s="172"/>
      <c r="AD54" s="167"/>
      <c r="AE54" s="160"/>
      <c r="AF54" s="164"/>
      <c r="AN54" s="167"/>
      <c r="AO54" s="160"/>
    </row>
    <row r="55" spans="1:41" ht="13.5" thickBot="1" x14ac:dyDescent="0.25">
      <c r="A55" s="160"/>
      <c r="B55" s="164"/>
      <c r="C55" s="165" t="s">
        <v>91</v>
      </c>
      <c r="D55" s="160"/>
      <c r="E55" s="359">
        <v>50</v>
      </c>
      <c r="F55" s="173"/>
      <c r="G55" s="369">
        <v>0.9</v>
      </c>
      <c r="H55" s="173"/>
      <c r="I55" s="359">
        <v>70</v>
      </c>
      <c r="J55" s="167"/>
      <c r="K55" s="160"/>
      <c r="L55" s="164"/>
      <c r="M55" s="165" t="s">
        <v>91</v>
      </c>
      <c r="N55" s="160"/>
      <c r="O55" s="359">
        <v>170</v>
      </c>
      <c r="P55" s="173"/>
      <c r="Q55" s="369">
        <v>0.9</v>
      </c>
      <c r="R55" s="173"/>
      <c r="S55" s="359">
        <v>250</v>
      </c>
      <c r="T55" s="167"/>
      <c r="U55" s="160"/>
      <c r="V55" s="164"/>
      <c r="W55" s="165" t="s">
        <v>91</v>
      </c>
      <c r="X55" s="160"/>
      <c r="Y55" s="359">
        <v>700</v>
      </c>
      <c r="Z55" s="173"/>
      <c r="AA55" s="369">
        <v>0.9</v>
      </c>
      <c r="AB55" s="173"/>
      <c r="AC55" s="359">
        <v>700</v>
      </c>
      <c r="AD55" s="167"/>
      <c r="AE55" s="160"/>
      <c r="AF55" s="164"/>
      <c r="AN55" s="167"/>
      <c r="AO55" s="160"/>
    </row>
    <row r="56" spans="1:41" ht="13.5" thickBot="1" x14ac:dyDescent="0.25">
      <c r="A56" s="160"/>
      <c r="B56" s="174"/>
      <c r="C56" s="175"/>
      <c r="D56" s="175"/>
      <c r="E56" s="175"/>
      <c r="F56" s="176"/>
      <c r="G56" s="175"/>
      <c r="H56" s="176"/>
      <c r="I56" s="175"/>
      <c r="J56" s="177"/>
      <c r="K56" s="160"/>
      <c r="L56" s="174"/>
      <c r="M56" s="175"/>
      <c r="N56" s="175"/>
      <c r="O56" s="175"/>
      <c r="P56" s="176"/>
      <c r="Q56" s="175"/>
      <c r="R56" s="176"/>
      <c r="S56" s="175"/>
      <c r="T56" s="177"/>
      <c r="U56" s="160"/>
      <c r="V56" s="174"/>
      <c r="W56" s="175"/>
      <c r="X56" s="175"/>
      <c r="Y56" s="175"/>
      <c r="Z56" s="176"/>
      <c r="AA56" s="175"/>
      <c r="AB56" s="176"/>
      <c r="AC56" s="175"/>
      <c r="AD56" s="177"/>
      <c r="AE56" s="160"/>
      <c r="AF56" s="174"/>
      <c r="AG56" s="178"/>
      <c r="AH56" s="178"/>
      <c r="AI56" s="178"/>
      <c r="AJ56" s="178"/>
      <c r="AK56" s="178"/>
      <c r="AL56" s="178"/>
      <c r="AM56" s="178"/>
      <c r="AN56" s="177"/>
      <c r="AO56" s="160"/>
    </row>
    <row r="58" spans="1:41" ht="26.25" x14ac:dyDescent="0.4">
      <c r="B58" s="159" t="s">
        <v>99</v>
      </c>
      <c r="L58" s="159"/>
      <c r="V58" s="159"/>
      <c r="AF58" s="159"/>
    </row>
    <row r="59" spans="1:41" ht="13.5" thickBot="1" x14ac:dyDescent="0.25">
      <c r="A59" s="160"/>
      <c r="B59" s="160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  <c r="Y59" s="160"/>
      <c r="Z59" s="160"/>
      <c r="AA59" s="160"/>
      <c r="AB59" s="160"/>
      <c r="AC59" s="160"/>
      <c r="AD59" s="160"/>
      <c r="AE59" s="160"/>
      <c r="AF59" s="160"/>
      <c r="AG59" s="160"/>
      <c r="AH59" s="160"/>
      <c r="AI59" s="160"/>
      <c r="AJ59" s="160"/>
      <c r="AK59" s="160"/>
      <c r="AL59" s="160"/>
      <c r="AM59" s="160"/>
      <c r="AN59" s="160"/>
      <c r="AO59" s="160"/>
    </row>
    <row r="60" spans="1:41" ht="13.5" thickBot="1" x14ac:dyDescent="0.25">
      <c r="A60" s="160"/>
      <c r="B60" s="161"/>
      <c r="C60" s="162"/>
      <c r="D60" s="162"/>
      <c r="E60" s="162"/>
      <c r="F60" s="162"/>
      <c r="G60" s="162"/>
      <c r="H60" s="162"/>
      <c r="I60" s="162"/>
      <c r="J60" s="163"/>
      <c r="K60" s="160"/>
      <c r="L60" s="161"/>
      <c r="M60" s="162"/>
      <c r="N60" s="162"/>
      <c r="O60" s="162"/>
      <c r="P60" s="162"/>
      <c r="Q60" s="162"/>
      <c r="R60" s="162"/>
      <c r="S60" s="162"/>
      <c r="T60" s="163"/>
      <c r="U60" s="160"/>
      <c r="V60" s="161"/>
      <c r="W60" s="162"/>
      <c r="X60" s="162"/>
      <c r="Y60" s="162"/>
      <c r="Z60" s="162"/>
      <c r="AA60" s="162"/>
      <c r="AB60" s="162"/>
      <c r="AC60" s="162"/>
      <c r="AD60" s="163"/>
      <c r="AE60" s="160"/>
      <c r="AF60" s="161"/>
      <c r="AG60" s="162"/>
      <c r="AH60" s="162"/>
      <c r="AI60" s="162"/>
      <c r="AJ60" s="162"/>
      <c r="AK60" s="162"/>
      <c r="AL60" s="162"/>
      <c r="AM60" s="162"/>
      <c r="AN60" s="163"/>
      <c r="AO60" s="160"/>
    </row>
    <row r="61" spans="1:41" ht="13.5" thickBot="1" x14ac:dyDescent="0.25">
      <c r="A61" s="160"/>
      <c r="B61" s="164"/>
      <c r="C61" s="165" t="s">
        <v>89</v>
      </c>
      <c r="D61" s="166"/>
      <c r="E61" s="372" t="s">
        <v>153</v>
      </c>
      <c r="F61" s="373"/>
      <c r="G61" s="373"/>
      <c r="H61" s="373"/>
      <c r="I61" s="374"/>
      <c r="J61" s="167"/>
      <c r="K61" s="160"/>
      <c r="L61" s="164"/>
      <c r="M61" s="165" t="s">
        <v>89</v>
      </c>
      <c r="N61" s="166"/>
      <c r="O61" s="372" t="s">
        <v>154</v>
      </c>
      <c r="P61" s="373"/>
      <c r="Q61" s="373"/>
      <c r="R61" s="373"/>
      <c r="S61" s="374"/>
      <c r="T61" s="167"/>
      <c r="U61" s="160"/>
      <c r="V61" s="164"/>
      <c r="W61" s="165" t="s">
        <v>89</v>
      </c>
      <c r="X61" s="166"/>
      <c r="Y61" s="372" t="s">
        <v>155</v>
      </c>
      <c r="Z61" s="373"/>
      <c r="AA61" s="373"/>
      <c r="AB61" s="373"/>
      <c r="AC61" s="374"/>
      <c r="AD61" s="167"/>
      <c r="AE61" s="160"/>
      <c r="AF61" s="164"/>
      <c r="AG61" s="165" t="s">
        <v>94</v>
      </c>
      <c r="AH61" s="166"/>
      <c r="AI61" s="372" t="s">
        <v>155</v>
      </c>
      <c r="AJ61" s="373"/>
      <c r="AK61" s="373"/>
      <c r="AL61" s="373"/>
      <c r="AM61" s="374"/>
      <c r="AN61" s="167"/>
      <c r="AO61" s="160"/>
    </row>
    <row r="62" spans="1:41" x14ac:dyDescent="0.2">
      <c r="A62" s="160"/>
      <c r="B62" s="164"/>
      <c r="C62" s="160"/>
      <c r="D62" s="160"/>
      <c r="E62" s="160"/>
      <c r="F62" s="160"/>
      <c r="G62" s="160"/>
      <c r="H62" s="160"/>
      <c r="I62" s="160"/>
      <c r="J62" s="167"/>
      <c r="K62" s="160"/>
      <c r="L62" s="164"/>
      <c r="M62" s="160"/>
      <c r="N62" s="160"/>
      <c r="O62" s="160"/>
      <c r="P62" s="160"/>
      <c r="Q62" s="160"/>
      <c r="R62" s="160"/>
      <c r="S62" s="160"/>
      <c r="T62" s="167"/>
      <c r="U62" s="160"/>
      <c r="V62" s="164"/>
      <c r="W62" s="160"/>
      <c r="X62" s="160"/>
      <c r="Y62" s="160"/>
      <c r="Z62" s="160"/>
      <c r="AA62" s="160"/>
      <c r="AB62" s="160"/>
      <c r="AC62" s="160"/>
      <c r="AD62" s="167"/>
      <c r="AE62" s="160"/>
      <c r="AF62" s="164"/>
      <c r="AG62" s="160"/>
      <c r="AH62" s="160"/>
      <c r="AI62" s="160"/>
      <c r="AJ62" s="160"/>
      <c r="AK62" s="160"/>
      <c r="AL62" s="160"/>
      <c r="AM62" s="160"/>
      <c r="AN62" s="167"/>
      <c r="AO62" s="160"/>
    </row>
    <row r="63" spans="1:41" x14ac:dyDescent="0.2">
      <c r="A63" s="160"/>
      <c r="B63" s="164"/>
      <c r="C63" s="160"/>
      <c r="D63" s="160"/>
      <c r="E63" s="168" t="s">
        <v>114</v>
      </c>
      <c r="F63" s="160"/>
      <c r="G63" s="168" t="s">
        <v>115</v>
      </c>
      <c r="H63" s="160"/>
      <c r="I63" s="168" t="s">
        <v>116</v>
      </c>
      <c r="J63" s="167"/>
      <c r="K63" s="160"/>
      <c r="L63" s="164"/>
      <c r="M63" s="160"/>
      <c r="N63" s="160"/>
      <c r="O63" s="168" t="s">
        <v>114</v>
      </c>
      <c r="P63" s="160"/>
      <c r="Q63" s="168" t="s">
        <v>115</v>
      </c>
      <c r="R63" s="160"/>
      <c r="S63" s="168" t="s">
        <v>116</v>
      </c>
      <c r="T63" s="167"/>
      <c r="U63" s="160"/>
      <c r="V63" s="164"/>
      <c r="W63" s="160"/>
      <c r="X63" s="160"/>
      <c r="Y63" s="168" t="s">
        <v>114</v>
      </c>
      <c r="Z63" s="160"/>
      <c r="AA63" s="168" t="s">
        <v>115</v>
      </c>
      <c r="AB63" s="160"/>
      <c r="AC63" s="168" t="s">
        <v>116</v>
      </c>
      <c r="AD63" s="167"/>
      <c r="AE63" s="160"/>
      <c r="AF63" s="164"/>
      <c r="AG63" s="160" t="s">
        <v>95</v>
      </c>
      <c r="AH63" s="160"/>
      <c r="AI63" s="168"/>
      <c r="AJ63" s="160"/>
      <c r="AK63" s="168"/>
      <c r="AL63" s="160"/>
      <c r="AM63" s="168"/>
      <c r="AN63" s="167"/>
      <c r="AO63" s="160"/>
    </row>
    <row r="64" spans="1:41" ht="13.5" thickBot="1" x14ac:dyDescent="0.25">
      <c r="A64" s="160"/>
      <c r="B64" s="164"/>
      <c r="C64" s="169"/>
      <c r="D64" s="160"/>
      <c r="E64" s="170"/>
      <c r="F64" s="171"/>
      <c r="G64" s="170"/>
      <c r="H64" s="171"/>
      <c r="I64" s="170"/>
      <c r="J64" s="167"/>
      <c r="K64" s="160"/>
      <c r="L64" s="164"/>
      <c r="M64" s="169"/>
      <c r="N64" s="160"/>
      <c r="O64" s="170"/>
      <c r="P64" s="171"/>
      <c r="Q64" s="170"/>
      <c r="R64" s="171"/>
      <c r="S64" s="170"/>
      <c r="T64" s="167"/>
      <c r="U64" s="160"/>
      <c r="V64" s="164"/>
      <c r="W64" s="169"/>
      <c r="X64" s="160"/>
      <c r="Y64" s="170"/>
      <c r="Z64" s="171"/>
      <c r="AA64" s="170"/>
      <c r="AB64" s="171"/>
      <c r="AC64" s="170"/>
      <c r="AD64" s="167"/>
      <c r="AE64" s="160"/>
      <c r="AF64" s="164"/>
      <c r="AG64" s="158" t="s">
        <v>111</v>
      </c>
      <c r="AN64" s="167"/>
      <c r="AO64" s="160"/>
    </row>
    <row r="65" spans="1:41" ht="13.5" thickBot="1" x14ac:dyDescent="0.25">
      <c r="A65" s="160"/>
      <c r="B65" s="164"/>
      <c r="C65" s="165" t="s">
        <v>90</v>
      </c>
      <c r="D65" s="166"/>
      <c r="E65" s="362">
        <f>VLOOKUP('My Database Page'!$B$4,'My Database Page'!$D$8:$AT$59,32,FALSE)</f>
        <v>9.216442254897711E-2</v>
      </c>
      <c r="F65" s="160"/>
      <c r="G65" s="366">
        <f>VLOOKUP('My Database Page'!$B$4,'My Database Page'!$D$8:$AT$59,33,FALSE)</f>
        <v>618</v>
      </c>
      <c r="H65" s="160"/>
      <c r="I65" s="362">
        <f>VLOOKUP('My Database Page'!$B$4,'My Database Page'!$D$8:$AT$59,34,FALSE)</f>
        <v>1.9505334444443169E-2</v>
      </c>
      <c r="J65" s="167"/>
      <c r="K65" s="160"/>
      <c r="L65" s="164"/>
      <c r="M65" s="165" t="s">
        <v>90</v>
      </c>
      <c r="N65" s="166"/>
      <c r="O65" s="362">
        <f>VLOOKUP('My Database Page'!$B$4,'My Database Page'!$D$8:$AT$59,35,FALSE)</f>
        <v>8.7434721841494228E-2</v>
      </c>
      <c r="P65" s="160"/>
      <c r="Q65" s="366">
        <f>VLOOKUP('My Database Page'!$B$4,'My Database Page'!$D$8:$AT$59,36,FALSE)</f>
        <v>617.5</v>
      </c>
      <c r="R65" s="367"/>
      <c r="S65" s="362">
        <f>VLOOKUP('My Database Page'!$B$4,'My Database Page'!$D$8:$AT$59,37,FALSE)</f>
        <v>1.3746418754076957E-2</v>
      </c>
      <c r="T65" s="167"/>
      <c r="U65" s="160"/>
      <c r="V65" s="164"/>
      <c r="W65" s="165" t="s">
        <v>90</v>
      </c>
      <c r="X65" s="166"/>
      <c r="Y65" s="362">
        <f>VLOOKUP('My Database Page'!$B$4,'My Database Page'!$D$8:$AT$59,38,FALSE)</f>
        <v>8.7434721841494228E-2</v>
      </c>
      <c r="Z65" s="160"/>
      <c r="AA65" s="366">
        <f>VLOOKUP('My Database Page'!$B$4,'My Database Page'!$D$8:$AT$59,39,FALSE)</f>
        <v>617.5</v>
      </c>
      <c r="AB65" s="160"/>
      <c r="AC65" s="362">
        <f>VLOOKUP('My Database Page'!$B$4,'My Database Page'!$D$8:$AT$59,40,FALSE)</f>
        <v>1.3746418754076957E-2</v>
      </c>
      <c r="AD65" s="167"/>
      <c r="AE65" s="160"/>
      <c r="AF65" s="164"/>
      <c r="AN65" s="167"/>
      <c r="AO65" s="160"/>
    </row>
    <row r="66" spans="1:41" ht="13.5" thickBot="1" x14ac:dyDescent="0.25">
      <c r="A66" s="160"/>
      <c r="B66" s="164"/>
      <c r="C66" s="169"/>
      <c r="D66" s="160"/>
      <c r="E66" s="172"/>
      <c r="F66" s="171"/>
      <c r="G66" s="172"/>
      <c r="H66" s="171"/>
      <c r="I66" s="172"/>
      <c r="J66" s="167"/>
      <c r="K66" s="160"/>
      <c r="L66" s="164"/>
      <c r="M66" s="169"/>
      <c r="N66" s="160"/>
      <c r="O66" s="172"/>
      <c r="P66" s="171"/>
      <c r="Q66" s="172"/>
      <c r="R66" s="171"/>
      <c r="S66" s="172"/>
      <c r="T66" s="167"/>
      <c r="U66" s="160"/>
      <c r="V66" s="164"/>
      <c r="W66" s="169"/>
      <c r="X66" s="160"/>
      <c r="Y66" s="172"/>
      <c r="Z66" s="171"/>
      <c r="AA66" s="172"/>
      <c r="AB66" s="171"/>
      <c r="AC66" s="172"/>
      <c r="AD66" s="167"/>
      <c r="AE66" s="160"/>
      <c r="AF66" s="164"/>
      <c r="AN66" s="167"/>
      <c r="AO66" s="160"/>
    </row>
    <row r="67" spans="1:41" ht="13.5" thickBot="1" x14ac:dyDescent="0.25">
      <c r="A67" s="160"/>
      <c r="B67" s="164"/>
      <c r="C67" s="165" t="s">
        <v>92</v>
      </c>
      <c r="D67" s="160"/>
      <c r="E67" s="371">
        <v>0.08</v>
      </c>
      <c r="F67" s="173"/>
      <c r="G67" s="359">
        <v>1000</v>
      </c>
      <c r="H67" s="173"/>
      <c r="I67" s="370">
        <v>1.4999999999999999E-2</v>
      </c>
      <c r="J67" s="167"/>
      <c r="K67" s="160"/>
      <c r="L67" s="164"/>
      <c r="M67" s="165" t="s">
        <v>92</v>
      </c>
      <c r="N67" s="160"/>
      <c r="O67" s="371">
        <v>0.08</v>
      </c>
      <c r="P67" s="173"/>
      <c r="Q67" s="359">
        <v>1000</v>
      </c>
      <c r="R67" s="173"/>
      <c r="S67" s="370">
        <v>1.4999999999999999E-2</v>
      </c>
      <c r="T67" s="167"/>
      <c r="U67" s="160"/>
      <c r="V67" s="164"/>
      <c r="W67" s="165" t="s">
        <v>92</v>
      </c>
      <c r="X67" s="160"/>
      <c r="Y67" s="371">
        <v>0.08</v>
      </c>
      <c r="Z67" s="173"/>
      <c r="AA67" s="359">
        <v>1000</v>
      </c>
      <c r="AB67" s="173"/>
      <c r="AC67" s="370">
        <v>1.4999999999999999E-2</v>
      </c>
      <c r="AD67" s="167"/>
      <c r="AE67" s="160"/>
      <c r="AF67" s="164"/>
      <c r="AN67" s="167"/>
      <c r="AO67" s="160"/>
    </row>
    <row r="68" spans="1:41" ht="13.5" thickBot="1" x14ac:dyDescent="0.25">
      <c r="A68" s="160"/>
      <c r="B68" s="164"/>
      <c r="C68" s="169"/>
      <c r="D68" s="160"/>
      <c r="E68" s="180"/>
      <c r="F68" s="171"/>
      <c r="G68" s="172"/>
      <c r="H68" s="171"/>
      <c r="I68" s="181"/>
      <c r="J68" s="167"/>
      <c r="K68" s="160"/>
      <c r="L68" s="164"/>
      <c r="M68" s="169"/>
      <c r="N68" s="160"/>
      <c r="O68" s="180"/>
      <c r="P68" s="171"/>
      <c r="Q68" s="172"/>
      <c r="R68" s="171"/>
      <c r="S68" s="181"/>
      <c r="T68" s="167"/>
      <c r="U68" s="160"/>
      <c r="V68" s="164"/>
      <c r="W68" s="169"/>
      <c r="X68" s="160"/>
      <c r="Y68" s="180"/>
      <c r="Z68" s="171"/>
      <c r="AA68" s="172"/>
      <c r="AB68" s="171"/>
      <c r="AC68" s="181"/>
      <c r="AD68" s="167"/>
      <c r="AE68" s="160"/>
      <c r="AF68" s="164"/>
      <c r="AN68" s="167"/>
      <c r="AO68" s="160"/>
    </row>
    <row r="69" spans="1:41" ht="13.5" thickBot="1" x14ac:dyDescent="0.25">
      <c r="A69" s="160"/>
      <c r="B69" s="164"/>
      <c r="C69" s="165" t="s">
        <v>91</v>
      </c>
      <c r="D69" s="160"/>
      <c r="E69" s="371">
        <v>0.05</v>
      </c>
      <c r="F69" s="173"/>
      <c r="G69" s="359">
        <v>800</v>
      </c>
      <c r="H69" s="173"/>
      <c r="I69" s="370">
        <v>1.2E-2</v>
      </c>
      <c r="J69" s="167"/>
      <c r="K69" s="160"/>
      <c r="L69" s="164"/>
      <c r="M69" s="165" t="s">
        <v>91</v>
      </c>
      <c r="N69" s="160"/>
      <c r="O69" s="371">
        <v>0.05</v>
      </c>
      <c r="P69" s="173"/>
      <c r="Q69" s="359">
        <v>800</v>
      </c>
      <c r="R69" s="173"/>
      <c r="S69" s="370">
        <v>1.2E-2</v>
      </c>
      <c r="T69" s="167"/>
      <c r="U69" s="160"/>
      <c r="V69" s="164"/>
      <c r="W69" s="165" t="s">
        <v>91</v>
      </c>
      <c r="X69" s="160"/>
      <c r="Y69" s="371">
        <v>0.05</v>
      </c>
      <c r="Z69" s="173"/>
      <c r="AA69" s="359">
        <v>800</v>
      </c>
      <c r="AB69" s="173"/>
      <c r="AC69" s="370">
        <v>1.2E-2</v>
      </c>
      <c r="AD69" s="167"/>
      <c r="AE69" s="160"/>
      <c r="AF69" s="164"/>
      <c r="AN69" s="167"/>
      <c r="AO69" s="160"/>
    </row>
    <row r="70" spans="1:41" ht="13.5" thickBot="1" x14ac:dyDescent="0.25">
      <c r="A70" s="160"/>
      <c r="B70" s="174"/>
      <c r="C70" s="175"/>
      <c r="D70" s="175"/>
      <c r="E70" s="175"/>
      <c r="F70" s="176"/>
      <c r="G70" s="175"/>
      <c r="H70" s="176"/>
      <c r="I70" s="175"/>
      <c r="J70" s="177"/>
      <c r="K70" s="160"/>
      <c r="L70" s="174"/>
      <c r="M70" s="175"/>
      <c r="N70" s="175"/>
      <c r="O70" s="175"/>
      <c r="P70" s="176"/>
      <c r="Q70" s="175"/>
      <c r="R70" s="176"/>
      <c r="S70" s="175"/>
      <c r="T70" s="177"/>
      <c r="U70" s="160"/>
      <c r="V70" s="174"/>
      <c r="W70" s="175"/>
      <c r="X70" s="175"/>
      <c r="Y70" s="175"/>
      <c r="Z70" s="176"/>
      <c r="AA70" s="175"/>
      <c r="AB70" s="176"/>
      <c r="AC70" s="175"/>
      <c r="AD70" s="177"/>
      <c r="AE70" s="160"/>
      <c r="AF70" s="174"/>
      <c r="AG70" s="178"/>
      <c r="AH70" s="178"/>
      <c r="AI70" s="178"/>
      <c r="AJ70" s="178"/>
      <c r="AK70" s="178"/>
      <c r="AL70" s="178"/>
      <c r="AM70" s="178"/>
      <c r="AN70" s="177"/>
      <c r="AO70" s="160"/>
    </row>
    <row r="72" spans="1:41" ht="26.25" x14ac:dyDescent="0.4">
      <c r="B72" s="159" t="s">
        <v>100</v>
      </c>
      <c r="L72" s="159"/>
      <c r="V72" s="159"/>
      <c r="AF72" s="159"/>
    </row>
    <row r="73" spans="1:41" ht="13.5" thickBot="1" x14ac:dyDescent="0.25">
      <c r="A73" s="160"/>
      <c r="B73" s="160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  <c r="Y73" s="160"/>
      <c r="Z73" s="160"/>
      <c r="AA73" s="160"/>
      <c r="AB73" s="160"/>
      <c r="AC73" s="160"/>
      <c r="AD73" s="160"/>
      <c r="AE73" s="160"/>
      <c r="AF73" s="160"/>
      <c r="AG73" s="160"/>
      <c r="AH73" s="160"/>
      <c r="AI73" s="160"/>
      <c r="AJ73" s="160"/>
      <c r="AK73" s="160"/>
      <c r="AL73" s="160"/>
      <c r="AM73" s="160"/>
      <c r="AN73" s="160"/>
      <c r="AO73" s="160"/>
    </row>
    <row r="74" spans="1:41" ht="13.5" thickBot="1" x14ac:dyDescent="0.25">
      <c r="A74" s="160"/>
      <c r="B74" s="161"/>
      <c r="C74" s="162"/>
      <c r="D74" s="162"/>
      <c r="E74" s="162"/>
      <c r="F74" s="162"/>
      <c r="G74" s="162"/>
      <c r="H74" s="162"/>
      <c r="I74" s="162"/>
      <c r="J74" s="163"/>
      <c r="K74" s="160"/>
      <c r="L74" s="161"/>
      <c r="M74" s="162"/>
      <c r="N74" s="162"/>
      <c r="O74" s="162"/>
      <c r="P74" s="162"/>
      <c r="Q74" s="162"/>
      <c r="R74" s="162"/>
      <c r="S74" s="162"/>
      <c r="T74" s="163"/>
      <c r="U74" s="160"/>
      <c r="V74" s="161"/>
      <c r="W74" s="162"/>
      <c r="X74" s="162"/>
      <c r="Y74" s="162"/>
      <c r="Z74" s="162"/>
      <c r="AA74" s="162"/>
      <c r="AB74" s="162"/>
      <c r="AC74" s="162"/>
      <c r="AD74" s="163"/>
      <c r="AE74" s="160"/>
      <c r="AF74" s="161"/>
      <c r="AG74" s="162"/>
      <c r="AH74" s="162"/>
      <c r="AI74" s="162"/>
      <c r="AJ74" s="162"/>
      <c r="AK74" s="162"/>
      <c r="AL74" s="162"/>
      <c r="AM74" s="162"/>
      <c r="AN74" s="163"/>
      <c r="AO74" s="160"/>
    </row>
    <row r="75" spans="1:41" ht="13.5" thickBot="1" x14ac:dyDescent="0.25">
      <c r="A75" s="160"/>
      <c r="B75" s="164"/>
      <c r="C75" s="165" t="s">
        <v>89</v>
      </c>
      <c r="D75" s="166"/>
      <c r="E75" s="372" t="s">
        <v>156</v>
      </c>
      <c r="F75" s="373"/>
      <c r="G75" s="373"/>
      <c r="H75" s="373"/>
      <c r="I75" s="374"/>
      <c r="J75" s="167"/>
      <c r="K75" s="160"/>
      <c r="L75" s="164"/>
      <c r="M75" s="165" t="s">
        <v>94</v>
      </c>
      <c r="N75" s="166"/>
      <c r="O75" s="372" t="s">
        <v>118</v>
      </c>
      <c r="P75" s="373"/>
      <c r="Q75" s="373"/>
      <c r="R75" s="373"/>
      <c r="S75" s="374"/>
      <c r="T75" s="167"/>
      <c r="U75" s="160"/>
      <c r="V75" s="164"/>
      <c r="W75" s="165" t="s">
        <v>94</v>
      </c>
      <c r="X75" s="166"/>
      <c r="Y75" s="372" t="s">
        <v>119</v>
      </c>
      <c r="Z75" s="373"/>
      <c r="AA75" s="373"/>
      <c r="AB75" s="373"/>
      <c r="AC75" s="374"/>
      <c r="AD75" s="167"/>
      <c r="AE75" s="160"/>
      <c r="AF75" s="164"/>
      <c r="AG75" s="165" t="s">
        <v>94</v>
      </c>
      <c r="AH75" s="166"/>
      <c r="AI75" s="361" t="s">
        <v>120</v>
      </c>
      <c r="AJ75" s="363"/>
      <c r="AK75" s="364"/>
      <c r="AL75" s="363"/>
      <c r="AM75" s="365"/>
      <c r="AN75" s="167"/>
      <c r="AO75" s="160"/>
    </row>
    <row r="76" spans="1:41" x14ac:dyDescent="0.2">
      <c r="A76" s="160"/>
      <c r="B76" s="164"/>
      <c r="C76" s="160"/>
      <c r="D76" s="160"/>
      <c r="E76" s="160"/>
      <c r="F76" s="160"/>
      <c r="G76" s="160"/>
      <c r="H76" s="160"/>
      <c r="I76" s="160"/>
      <c r="J76" s="167"/>
      <c r="K76" s="160"/>
      <c r="L76" s="164"/>
      <c r="M76" s="160"/>
      <c r="N76" s="160"/>
      <c r="O76" s="160"/>
      <c r="P76" s="160"/>
      <c r="Q76" s="160"/>
      <c r="R76" s="160"/>
      <c r="S76" s="160"/>
      <c r="T76" s="167"/>
      <c r="U76" s="160"/>
      <c r="V76" s="164"/>
      <c r="W76" s="160"/>
      <c r="X76" s="160"/>
      <c r="Y76" s="160"/>
      <c r="Z76" s="160"/>
      <c r="AA76" s="160"/>
      <c r="AB76" s="160"/>
      <c r="AC76" s="160"/>
      <c r="AD76" s="167"/>
      <c r="AE76" s="160"/>
      <c r="AF76" s="164"/>
      <c r="AG76" s="160"/>
      <c r="AH76" s="160"/>
      <c r="AI76" s="160"/>
      <c r="AJ76" s="160"/>
      <c r="AK76" s="160"/>
      <c r="AL76" s="160"/>
      <c r="AM76" s="160"/>
      <c r="AN76" s="167"/>
      <c r="AO76" s="160"/>
    </row>
    <row r="77" spans="1:41" x14ac:dyDescent="0.2">
      <c r="A77" s="160"/>
      <c r="B77" s="164"/>
      <c r="C77" s="160"/>
      <c r="D77" s="160"/>
      <c r="E77" s="168" t="s">
        <v>29</v>
      </c>
      <c r="F77" s="160"/>
      <c r="G77" s="168" t="s">
        <v>30</v>
      </c>
      <c r="H77" s="160"/>
      <c r="I77" s="168" t="s">
        <v>117</v>
      </c>
      <c r="J77" s="167"/>
      <c r="K77" s="160"/>
      <c r="L77" s="164"/>
      <c r="M77" s="160" t="s">
        <v>95</v>
      </c>
      <c r="N77" s="160"/>
      <c r="O77" s="168"/>
      <c r="P77" s="160"/>
      <c r="Q77" s="168"/>
      <c r="R77" s="160"/>
      <c r="S77" s="168"/>
      <c r="T77" s="167"/>
      <c r="U77" s="160"/>
      <c r="V77" s="164"/>
      <c r="W77" s="160" t="s">
        <v>95</v>
      </c>
      <c r="X77" s="160"/>
      <c r="Y77" s="168"/>
      <c r="Z77" s="160"/>
      <c r="AA77" s="168"/>
      <c r="AB77" s="160"/>
      <c r="AC77" s="168"/>
      <c r="AD77" s="167"/>
      <c r="AE77" s="160"/>
      <c r="AF77" s="164"/>
      <c r="AG77" s="160" t="s">
        <v>95</v>
      </c>
      <c r="AH77" s="160"/>
      <c r="AI77" s="168"/>
      <c r="AJ77" s="160"/>
      <c r="AK77" s="168"/>
      <c r="AL77" s="160"/>
      <c r="AM77" s="168"/>
      <c r="AN77" s="167"/>
      <c r="AO77" s="160"/>
    </row>
    <row r="78" spans="1:41" ht="13.5" thickBot="1" x14ac:dyDescent="0.25">
      <c r="A78" s="160"/>
      <c r="B78" s="164"/>
      <c r="C78" s="169"/>
      <c r="D78" s="160"/>
      <c r="E78" s="170"/>
      <c r="F78" s="171"/>
      <c r="G78" s="170"/>
      <c r="H78" s="171"/>
      <c r="I78" s="170"/>
      <c r="J78" s="167"/>
      <c r="K78" s="160"/>
      <c r="L78" s="164"/>
      <c r="M78" s="158" t="s">
        <v>111</v>
      </c>
      <c r="T78" s="167"/>
      <c r="U78" s="160"/>
      <c r="V78" s="164"/>
      <c r="W78" s="158" t="s">
        <v>111</v>
      </c>
      <c r="AD78" s="167"/>
      <c r="AE78" s="160"/>
      <c r="AF78" s="164"/>
      <c r="AG78" s="158" t="s">
        <v>111</v>
      </c>
      <c r="AN78" s="167"/>
      <c r="AO78" s="160"/>
    </row>
    <row r="79" spans="1:41" ht="13.5" thickBot="1" x14ac:dyDescent="0.25">
      <c r="A79" s="160"/>
      <c r="B79" s="164"/>
      <c r="C79" s="165" t="s">
        <v>90</v>
      </c>
      <c r="D79" s="166"/>
      <c r="E79" s="366">
        <f>VLOOKUP('My Database Page'!$B$4,'My Database Page'!$D$8:$AT$59,41,FALSE)</f>
        <v>45.033763480668412</v>
      </c>
      <c r="F79" s="160"/>
      <c r="G79" s="362">
        <f>VLOOKUP('My Database Page'!$B$4,'My Database Page'!$D$8:$AT$59,42,FALSE)</f>
        <v>0.85486395086410161</v>
      </c>
      <c r="H79" s="160"/>
      <c r="I79" s="360">
        <f>VLOOKUP('My Database Page'!$B$4,'My Database Page'!$D$8:$AT$59,43,FALSE)</f>
        <v>1040.8911463393388</v>
      </c>
      <c r="J79" s="167"/>
      <c r="K79" s="160"/>
      <c r="L79" s="164"/>
      <c r="M79" s="165"/>
      <c r="N79" s="166"/>
      <c r="O79" s="179"/>
      <c r="P79" s="160"/>
      <c r="Q79" s="179"/>
      <c r="R79" s="160"/>
      <c r="S79" s="179"/>
      <c r="T79" s="167"/>
      <c r="U79" s="160"/>
      <c r="V79" s="164"/>
      <c r="W79" s="165"/>
      <c r="X79" s="166"/>
      <c r="Y79" s="179"/>
      <c r="Z79" s="160"/>
      <c r="AA79" s="179"/>
      <c r="AB79" s="160"/>
      <c r="AC79" s="179"/>
      <c r="AD79" s="167"/>
      <c r="AE79" s="160"/>
      <c r="AF79" s="164"/>
      <c r="AN79" s="167"/>
      <c r="AO79" s="160"/>
    </row>
    <row r="80" spans="1:41" ht="13.5" thickBot="1" x14ac:dyDescent="0.25">
      <c r="A80" s="160"/>
      <c r="B80" s="164"/>
      <c r="C80" s="169"/>
      <c r="D80" s="160"/>
      <c r="E80" s="172"/>
      <c r="F80" s="171"/>
      <c r="G80" s="172"/>
      <c r="H80" s="171"/>
      <c r="I80" s="172"/>
      <c r="J80" s="167"/>
      <c r="K80" s="160"/>
      <c r="L80" s="164"/>
      <c r="M80" s="169"/>
      <c r="N80" s="160"/>
      <c r="O80" s="172"/>
      <c r="P80" s="171"/>
      <c r="Q80" s="172"/>
      <c r="R80" s="171"/>
      <c r="S80" s="172"/>
      <c r="T80" s="167"/>
      <c r="U80" s="160"/>
      <c r="V80" s="164"/>
      <c r="W80" s="169"/>
      <c r="X80" s="160"/>
      <c r="Y80" s="172"/>
      <c r="Z80" s="171"/>
      <c r="AA80" s="172"/>
      <c r="AB80" s="171"/>
      <c r="AC80" s="172"/>
      <c r="AD80" s="167"/>
      <c r="AE80" s="160"/>
      <c r="AF80" s="164"/>
      <c r="AN80" s="167"/>
      <c r="AO80" s="160"/>
    </row>
    <row r="81" spans="1:41" ht="13.5" thickBot="1" x14ac:dyDescent="0.25">
      <c r="A81" s="160"/>
      <c r="B81" s="164"/>
      <c r="C81" s="165" t="s">
        <v>92</v>
      </c>
      <c r="D81" s="160"/>
      <c r="E81" s="359">
        <v>70</v>
      </c>
      <c r="F81" s="173"/>
      <c r="G81" s="370">
        <v>0.8</v>
      </c>
      <c r="H81" s="173"/>
      <c r="I81" s="359">
        <v>1400</v>
      </c>
      <c r="J81" s="167"/>
      <c r="K81" s="160"/>
      <c r="L81" s="164"/>
      <c r="M81" s="165"/>
      <c r="N81" s="160"/>
      <c r="O81" s="179"/>
      <c r="P81" s="173"/>
      <c r="Q81" s="179"/>
      <c r="R81" s="173"/>
      <c r="S81" s="179"/>
      <c r="T81" s="167"/>
      <c r="U81" s="160"/>
      <c r="V81" s="164"/>
      <c r="W81" s="165"/>
      <c r="X81" s="160"/>
      <c r="Y81" s="179"/>
      <c r="Z81" s="173"/>
      <c r="AA81" s="179"/>
      <c r="AB81" s="173"/>
      <c r="AC81" s="179"/>
      <c r="AD81" s="167"/>
      <c r="AE81" s="160"/>
      <c r="AF81" s="164"/>
      <c r="AN81" s="167"/>
      <c r="AO81" s="160"/>
    </row>
    <row r="82" spans="1:41" ht="13.5" thickBot="1" x14ac:dyDescent="0.25">
      <c r="A82" s="160"/>
      <c r="B82" s="164"/>
      <c r="C82" s="169"/>
      <c r="D82" s="160"/>
      <c r="E82" s="172"/>
      <c r="F82" s="171"/>
      <c r="G82" s="172"/>
      <c r="H82" s="171"/>
      <c r="I82" s="172"/>
      <c r="J82" s="167"/>
      <c r="K82" s="160"/>
      <c r="L82" s="164"/>
      <c r="M82" s="169"/>
      <c r="N82" s="160"/>
      <c r="O82" s="172"/>
      <c r="P82" s="171"/>
      <c r="Q82" s="172"/>
      <c r="R82" s="171"/>
      <c r="S82" s="172"/>
      <c r="T82" s="167"/>
      <c r="U82" s="160"/>
      <c r="V82" s="164"/>
      <c r="W82" s="169"/>
      <c r="X82" s="160"/>
      <c r="Y82" s="172"/>
      <c r="Z82" s="171"/>
      <c r="AA82" s="172"/>
      <c r="AB82" s="171"/>
      <c r="AC82" s="172"/>
      <c r="AD82" s="167"/>
      <c r="AE82" s="160"/>
      <c r="AF82" s="164"/>
      <c r="AN82" s="167"/>
      <c r="AO82" s="160"/>
    </row>
    <row r="83" spans="1:41" ht="13.5" thickBot="1" x14ac:dyDescent="0.25">
      <c r="A83" s="160"/>
      <c r="B83" s="164"/>
      <c r="C83" s="165" t="s">
        <v>91</v>
      </c>
      <c r="D83" s="160"/>
      <c r="E83" s="359">
        <v>90</v>
      </c>
      <c r="F83" s="173"/>
      <c r="G83" s="370">
        <v>0.9</v>
      </c>
      <c r="H83" s="173"/>
      <c r="I83" s="359">
        <v>1600</v>
      </c>
      <c r="J83" s="167"/>
      <c r="K83" s="160"/>
      <c r="L83" s="164"/>
      <c r="M83" s="165"/>
      <c r="N83" s="160"/>
      <c r="O83" s="179"/>
      <c r="P83" s="173"/>
      <c r="Q83" s="179"/>
      <c r="R83" s="173"/>
      <c r="S83" s="179"/>
      <c r="T83" s="167"/>
      <c r="U83" s="160"/>
      <c r="V83" s="164"/>
      <c r="W83" s="165"/>
      <c r="X83" s="160"/>
      <c r="Y83" s="179"/>
      <c r="Z83" s="173"/>
      <c r="AA83" s="179"/>
      <c r="AB83" s="173"/>
      <c r="AC83" s="179"/>
      <c r="AD83" s="167"/>
      <c r="AE83" s="160"/>
      <c r="AF83" s="164"/>
      <c r="AN83" s="167"/>
      <c r="AO83" s="160"/>
    </row>
    <row r="84" spans="1:41" ht="13.5" thickBot="1" x14ac:dyDescent="0.25">
      <c r="A84" s="160"/>
      <c r="B84" s="174"/>
      <c r="C84" s="175"/>
      <c r="D84" s="175"/>
      <c r="E84" s="175"/>
      <c r="F84" s="176"/>
      <c r="G84" s="175"/>
      <c r="H84" s="176"/>
      <c r="I84" s="175"/>
      <c r="J84" s="177"/>
      <c r="K84" s="160"/>
      <c r="L84" s="174"/>
      <c r="M84" s="175"/>
      <c r="N84" s="175"/>
      <c r="O84" s="175"/>
      <c r="P84" s="176"/>
      <c r="Q84" s="175"/>
      <c r="R84" s="176"/>
      <c r="S84" s="175"/>
      <c r="T84" s="177"/>
      <c r="U84" s="160"/>
      <c r="V84" s="174"/>
      <c r="W84" s="175"/>
      <c r="X84" s="175"/>
      <c r="Y84" s="175"/>
      <c r="Z84" s="176"/>
      <c r="AA84" s="175"/>
      <c r="AB84" s="176"/>
      <c r="AC84" s="175"/>
      <c r="AD84" s="177"/>
      <c r="AE84" s="160"/>
      <c r="AF84" s="174"/>
      <c r="AG84" s="178"/>
      <c r="AH84" s="178"/>
      <c r="AI84" s="178"/>
      <c r="AJ84" s="178"/>
      <c r="AK84" s="178"/>
      <c r="AL84" s="178"/>
      <c r="AM84" s="178"/>
      <c r="AN84" s="177"/>
      <c r="AO84" s="160"/>
    </row>
  </sheetData>
  <mergeCells count="26">
    <mergeCell ref="E5:I5"/>
    <mergeCell ref="O5:S5"/>
    <mergeCell ref="Y5:AC5"/>
    <mergeCell ref="AI5:AM5"/>
    <mergeCell ref="E19:I19"/>
    <mergeCell ref="O19:S19"/>
    <mergeCell ref="AI19:AM19"/>
    <mergeCell ref="E75:I75"/>
    <mergeCell ref="O75:S75"/>
    <mergeCell ref="Y75:AC75"/>
    <mergeCell ref="Y61:AC61"/>
    <mergeCell ref="O61:S61"/>
    <mergeCell ref="E61:I61"/>
    <mergeCell ref="Y19:AC19"/>
    <mergeCell ref="AI47:AM47"/>
    <mergeCell ref="AI61:AM61"/>
    <mergeCell ref="Y47:AC47"/>
    <mergeCell ref="O47:S47"/>
    <mergeCell ref="E47:I47"/>
    <mergeCell ref="AI33:AM33"/>
    <mergeCell ref="Y33:AC33"/>
    <mergeCell ref="O33:S33"/>
    <mergeCell ref="E33:I33"/>
    <mergeCell ref="E35:I35"/>
    <mergeCell ref="O35:S35"/>
    <mergeCell ref="Y35:AC35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B2:AC128"/>
  <sheetViews>
    <sheetView workbookViewId="0">
      <selection activeCell="H28" sqref="H28"/>
    </sheetView>
  </sheetViews>
  <sheetFormatPr defaultRowHeight="12.75" x14ac:dyDescent="0.2"/>
  <cols>
    <col min="1" max="1" width="3.7109375" style="23" customWidth="1"/>
    <col min="2" max="2" width="4.140625" style="23" customWidth="1"/>
    <col min="3" max="8" width="9.140625" style="23"/>
    <col min="9" max="9" width="1.5703125" style="23" customWidth="1"/>
    <col min="10" max="11" width="1.7109375" style="23" customWidth="1"/>
    <col min="12" max="12" width="4.140625" style="23" customWidth="1"/>
    <col min="13" max="18" width="9.140625" style="23"/>
    <col min="19" max="19" width="1.5703125" style="23" customWidth="1"/>
    <col min="20" max="21" width="1.7109375" style="23" customWidth="1"/>
    <col min="22" max="22" width="4.140625" style="23" customWidth="1"/>
    <col min="23" max="16384" width="9.140625" style="23"/>
  </cols>
  <sheetData>
    <row r="2" spans="2:29" ht="26.25" x14ac:dyDescent="0.4">
      <c r="B2" s="21" t="s">
        <v>93</v>
      </c>
    </row>
    <row r="5" spans="2:29" x14ac:dyDescent="0.2">
      <c r="C5" s="28" t="s">
        <v>125</v>
      </c>
      <c r="D5" s="29"/>
      <c r="E5" s="29"/>
      <c r="G5" s="31"/>
      <c r="H5" s="31"/>
      <c r="M5" s="28" t="s">
        <v>126</v>
      </c>
      <c r="N5" s="29"/>
      <c r="O5" s="29"/>
      <c r="Q5" s="31"/>
      <c r="R5" s="31"/>
      <c r="W5" s="28" t="s">
        <v>126</v>
      </c>
      <c r="X5" s="29"/>
      <c r="Y5" s="29"/>
      <c r="AA5" s="31"/>
      <c r="AB5" s="31"/>
    </row>
    <row r="6" spans="2:29" x14ac:dyDescent="0.2">
      <c r="C6" s="28"/>
      <c r="D6" s="29"/>
      <c r="E6" s="29"/>
      <c r="G6" s="31"/>
      <c r="H6" s="29"/>
      <c r="M6" s="28"/>
      <c r="N6" s="29"/>
      <c r="O6" s="29"/>
      <c r="Q6" s="31"/>
      <c r="R6" s="29"/>
      <c r="W6" s="28"/>
      <c r="X6" s="29"/>
      <c r="Y6" s="29"/>
      <c r="AA6" s="31"/>
      <c r="AB6" s="29"/>
      <c r="AC6" s="29"/>
    </row>
    <row r="7" spans="2:29" ht="14.25" x14ac:dyDescent="0.2">
      <c r="C7" s="22" t="s">
        <v>121</v>
      </c>
      <c r="D7" s="22" t="s">
        <v>122</v>
      </c>
      <c r="G7" s="25" t="str">
        <f>IF(C8&gt;=D8,"l","")</f>
        <v/>
      </c>
      <c r="M7" s="22" t="s">
        <v>121</v>
      </c>
      <c r="N7" s="22" t="s">
        <v>122</v>
      </c>
      <c r="Q7" s="25" t="str">
        <f>IF(M8&gt;=N8,"l","")</f>
        <v/>
      </c>
      <c r="W7" s="22" t="s">
        <v>121</v>
      </c>
      <c r="X7" s="22" t="s">
        <v>122</v>
      </c>
      <c r="AA7" s="25" t="str">
        <f>IF(W8&gt;=X8,"l","")</f>
        <v/>
      </c>
    </row>
    <row r="8" spans="2:29" ht="14.25" x14ac:dyDescent="0.2">
      <c r="C8" s="26">
        <f>'My Configuration Page'!E9</f>
        <v>3</v>
      </c>
      <c r="D8" s="26">
        <f>'My Configuration Page'!E11</f>
        <v>7</v>
      </c>
      <c r="E8" s="23" t="s">
        <v>15</v>
      </c>
      <c r="G8" s="25" t="str">
        <f>IF(C8&gt;D9,IF(C8&lt;D8,"l",""),"")</f>
        <v/>
      </c>
      <c r="M8" s="26">
        <f>'My Configuration Page'!O9</f>
        <v>5</v>
      </c>
      <c r="N8" s="26">
        <f>'My Configuration Page'!O11</f>
        <v>14</v>
      </c>
      <c r="O8" s="23" t="s">
        <v>15</v>
      </c>
      <c r="Q8" s="25" t="str">
        <f>IF(M8&gt;N9,IF(M8&lt;N8,"l",""),"")</f>
        <v/>
      </c>
      <c r="W8" s="26">
        <f>'My Configuration Page'!Y9</f>
        <v>5</v>
      </c>
      <c r="X8" s="26">
        <f>'My Configuration Page'!Y11</f>
        <v>90</v>
      </c>
      <c r="Y8" s="23" t="s">
        <v>15</v>
      </c>
      <c r="AA8" s="25" t="str">
        <f>IF(W8&gt;X9,IF(W8&lt;X8,"l",""),"")</f>
        <v/>
      </c>
    </row>
    <row r="9" spans="2:29" ht="14.25" x14ac:dyDescent="0.2">
      <c r="C9" s="24"/>
      <c r="D9" s="26">
        <f>'My Configuration Page'!E13</f>
        <v>5</v>
      </c>
      <c r="E9" s="23" t="s">
        <v>16</v>
      </c>
      <c r="G9" s="25" t="str">
        <f>IF(C8&lt;=D9,"l","")</f>
        <v>l</v>
      </c>
      <c r="M9" s="24"/>
      <c r="N9" s="26">
        <f>'My Configuration Page'!O13</f>
        <v>10</v>
      </c>
      <c r="O9" s="23" t="s">
        <v>16</v>
      </c>
      <c r="Q9" s="25" t="str">
        <f>IF(M8&lt;=N9,"l","")</f>
        <v>l</v>
      </c>
      <c r="W9" s="24"/>
      <c r="X9" s="26">
        <f>'My Configuration Page'!Y13</f>
        <v>70</v>
      </c>
      <c r="Y9" s="23" t="s">
        <v>16</v>
      </c>
      <c r="AA9" s="25" t="str">
        <f>IF(W8&lt;=X9,"l","")</f>
        <v>l</v>
      </c>
    </row>
    <row r="10" spans="2:29" ht="14.25" x14ac:dyDescent="0.2">
      <c r="C10" s="24"/>
      <c r="D10" s="24"/>
      <c r="G10" s="25"/>
      <c r="M10" s="24"/>
      <c r="N10" s="24"/>
      <c r="Q10" s="25"/>
      <c r="W10" s="24"/>
      <c r="X10" s="24"/>
      <c r="AA10" s="25"/>
    </row>
    <row r="11" spans="2:29" ht="14.25" x14ac:dyDescent="0.2">
      <c r="C11" s="22" t="s">
        <v>121</v>
      </c>
      <c r="D11" s="22" t="s">
        <v>122</v>
      </c>
      <c r="G11" s="25" t="str">
        <f>IF(C12&gt;=D12,"l","")</f>
        <v/>
      </c>
      <c r="M11" s="22" t="s">
        <v>121</v>
      </c>
      <c r="N11" s="22" t="s">
        <v>122</v>
      </c>
      <c r="Q11" s="25" t="str">
        <f>IF(M12&gt;=N12,"l","")</f>
        <v/>
      </c>
      <c r="W11" s="22" t="s">
        <v>121</v>
      </c>
      <c r="X11" s="22" t="s">
        <v>122</v>
      </c>
      <c r="AA11" s="25" t="str">
        <f>IF(W12&gt;=X12,"l","")</f>
        <v/>
      </c>
    </row>
    <row r="12" spans="2:29" ht="14.25" x14ac:dyDescent="0.2">
      <c r="C12" s="26">
        <f>'My Configuration Page'!G9</f>
        <v>6</v>
      </c>
      <c r="D12" s="26">
        <f>'My Configuration Page'!G11</f>
        <v>7</v>
      </c>
      <c r="E12" s="23" t="s">
        <v>15</v>
      </c>
      <c r="G12" s="25" t="str">
        <f>IF(C12&gt;D13,IF(C12&lt;D12,"l",""),"")</f>
        <v>l</v>
      </c>
      <c r="M12" s="26">
        <f>'My Configuration Page'!Q9</f>
        <v>10</v>
      </c>
      <c r="N12" s="26">
        <f>'My Configuration Page'!Q11</f>
        <v>24</v>
      </c>
      <c r="O12" s="23" t="s">
        <v>15</v>
      </c>
      <c r="Q12" s="25" t="str">
        <f>IF(M12&gt;N13,IF(M12&lt;N12,"l",""),"")</f>
        <v/>
      </c>
      <c r="W12" s="26">
        <f>'My Configuration Page'!AA9</f>
        <v>10</v>
      </c>
      <c r="X12" s="26">
        <f>'My Configuration Page'!AA11</f>
        <v>90</v>
      </c>
      <c r="Y12" s="23" t="s">
        <v>15</v>
      </c>
      <c r="AA12" s="25" t="str">
        <f>IF(W12&gt;X13,IF(W12&lt;X12,"l",""),"")</f>
        <v/>
      </c>
    </row>
    <row r="13" spans="2:29" ht="14.25" x14ac:dyDescent="0.2">
      <c r="C13" s="24"/>
      <c r="D13" s="26">
        <f>'My Configuration Page'!G13</f>
        <v>5</v>
      </c>
      <c r="E13" s="23" t="s">
        <v>16</v>
      </c>
      <c r="G13" s="25" t="str">
        <f>IF(C12&lt;=D13,"l","")</f>
        <v/>
      </c>
      <c r="M13" s="24"/>
      <c r="N13" s="26">
        <f>'My Configuration Page'!Q13</f>
        <v>18</v>
      </c>
      <c r="O13" s="23" t="s">
        <v>16</v>
      </c>
      <c r="Q13" s="25" t="str">
        <f>IF(M12&lt;=N13,"l","")</f>
        <v>l</v>
      </c>
      <c r="W13" s="24"/>
      <c r="X13" s="26">
        <f>'My Configuration Page'!AA13</f>
        <v>70</v>
      </c>
      <c r="Y13" s="23" t="s">
        <v>16</v>
      </c>
      <c r="AA13" s="25" t="str">
        <f>IF(W12&lt;=X13,"l","")</f>
        <v>l</v>
      </c>
    </row>
    <row r="14" spans="2:29" ht="14.25" x14ac:dyDescent="0.2">
      <c r="G14" s="25"/>
      <c r="Q14" s="25"/>
      <c r="AA14" s="25"/>
    </row>
    <row r="15" spans="2:29" ht="14.25" x14ac:dyDescent="0.2">
      <c r="C15" s="22" t="s">
        <v>121</v>
      </c>
      <c r="D15" s="22" t="s">
        <v>122</v>
      </c>
      <c r="G15" s="25" t="str">
        <f>IF(C16&gt;=D16,"l","")</f>
        <v/>
      </c>
      <c r="M15" s="22" t="s">
        <v>121</v>
      </c>
      <c r="N15" s="22" t="s">
        <v>122</v>
      </c>
      <c r="Q15" s="25" t="str">
        <f>IF(M16&gt;=N16,"l","")</f>
        <v/>
      </c>
      <c r="W15" s="22" t="s">
        <v>121</v>
      </c>
      <c r="X15" s="22" t="s">
        <v>122</v>
      </c>
      <c r="AA15" s="25" t="str">
        <f>IF(W16&gt;=X16,"l","")</f>
        <v/>
      </c>
    </row>
    <row r="16" spans="2:29" ht="14.25" x14ac:dyDescent="0.2">
      <c r="C16" s="26">
        <f>'My Configuration Page'!I9</f>
        <v>3</v>
      </c>
      <c r="D16" s="26">
        <f>'My Configuration Page'!I11</f>
        <v>7</v>
      </c>
      <c r="E16" s="23" t="s">
        <v>15</v>
      </c>
      <c r="G16" s="25" t="str">
        <f>IF(C16&gt;D17,IF(C16&lt;D16,"l",""),"")</f>
        <v/>
      </c>
      <c r="M16" s="26">
        <f>'My Configuration Page'!S9</f>
        <v>7</v>
      </c>
      <c r="N16" s="26">
        <f>'My Configuration Page'!S11</f>
        <v>17</v>
      </c>
      <c r="O16" s="23" t="s">
        <v>15</v>
      </c>
      <c r="Q16" s="25" t="str">
        <f>IF(M16&gt;N17,IF(M16&lt;N16,"l",""),"")</f>
        <v/>
      </c>
      <c r="W16" s="26">
        <f>'My Configuration Page'!AC9</f>
        <v>7</v>
      </c>
      <c r="X16" s="26">
        <f>'My Configuration Page'!AC11</f>
        <v>90</v>
      </c>
      <c r="Y16" s="23" t="s">
        <v>15</v>
      </c>
      <c r="AA16" s="25" t="str">
        <f>IF(W16&gt;X17,IF(W16&lt;X16,"l",""),"")</f>
        <v/>
      </c>
    </row>
    <row r="17" spans="2:29" ht="14.25" x14ac:dyDescent="0.2">
      <c r="C17" s="24"/>
      <c r="D17" s="26">
        <f>'My Configuration Page'!I13</f>
        <v>5</v>
      </c>
      <c r="E17" s="23" t="s">
        <v>16</v>
      </c>
      <c r="G17" s="25" t="str">
        <f>IF(C16&lt;=D17,"l","")</f>
        <v>l</v>
      </c>
      <c r="M17" s="24"/>
      <c r="N17" s="26">
        <f>'My Configuration Page'!S13</f>
        <v>15</v>
      </c>
      <c r="O17" s="23" t="s">
        <v>16</v>
      </c>
      <c r="Q17" s="25" t="str">
        <f>IF(M16&lt;=N17,"l","")</f>
        <v>l</v>
      </c>
      <c r="W17" s="24"/>
      <c r="X17" s="26">
        <f>'My Configuration Page'!AC13</f>
        <v>70</v>
      </c>
      <c r="Y17" s="23" t="s">
        <v>16</v>
      </c>
      <c r="AA17" s="25" t="str">
        <f>IF(W16&lt;=X17,"l","")</f>
        <v>l</v>
      </c>
    </row>
    <row r="18" spans="2:29" x14ac:dyDescent="0.2">
      <c r="C18" s="24"/>
      <c r="D18" s="26"/>
      <c r="G18" s="27"/>
      <c r="M18" s="24"/>
      <c r="N18" s="26"/>
      <c r="Q18" s="27"/>
      <c r="W18" s="24"/>
      <c r="X18" s="26"/>
      <c r="AA18" s="27"/>
    </row>
    <row r="19" spans="2:29" x14ac:dyDescent="0.2">
      <c r="C19" s="28" t="s">
        <v>123</v>
      </c>
      <c r="D19" s="26"/>
      <c r="G19" s="27"/>
      <c r="M19" s="28" t="s">
        <v>123</v>
      </c>
      <c r="N19" s="26"/>
      <c r="Q19" s="27"/>
      <c r="W19" s="28" t="s">
        <v>123</v>
      </c>
      <c r="X19" s="26"/>
      <c r="AA19" s="27"/>
    </row>
    <row r="20" spans="2:29" x14ac:dyDescent="0.2">
      <c r="C20" s="28"/>
      <c r="D20" s="26"/>
      <c r="G20" s="27"/>
      <c r="M20" s="28"/>
      <c r="N20" s="26"/>
      <c r="Q20" s="27"/>
      <c r="W20" s="28"/>
      <c r="X20" s="26"/>
      <c r="AA20" s="27"/>
    </row>
    <row r="21" spans="2:29" x14ac:dyDescent="0.2">
      <c r="C21" s="28" t="s">
        <v>124</v>
      </c>
      <c r="D21" s="26"/>
      <c r="G21" s="27"/>
      <c r="M21" s="28" t="s">
        <v>124</v>
      </c>
      <c r="N21" s="26"/>
      <c r="Q21" s="27"/>
      <c r="W21" s="28" t="s">
        <v>124</v>
      </c>
      <c r="X21" s="26"/>
      <c r="AA21" s="27"/>
    </row>
    <row r="24" spans="2:29" ht="26.25" x14ac:dyDescent="0.4">
      <c r="B24" s="21" t="s">
        <v>96</v>
      </c>
    </row>
    <row r="27" spans="2:29" x14ac:dyDescent="0.2">
      <c r="C27" s="28" t="s">
        <v>125</v>
      </c>
      <c r="D27" s="29"/>
      <c r="E27" s="29"/>
      <c r="G27" s="31"/>
      <c r="H27" s="31"/>
      <c r="M27" s="28" t="s">
        <v>126</v>
      </c>
      <c r="N27" s="29"/>
      <c r="O27" s="29"/>
      <c r="Q27" s="31"/>
      <c r="R27" s="31"/>
      <c r="W27" s="28" t="s">
        <v>126</v>
      </c>
      <c r="X27" s="29"/>
      <c r="Y27" s="29"/>
      <c r="AA27" s="31"/>
      <c r="AB27" s="31"/>
    </row>
    <row r="28" spans="2:29" x14ac:dyDescent="0.2">
      <c r="C28" s="28"/>
      <c r="D28" s="29"/>
      <c r="E28" s="29"/>
      <c r="G28" s="31"/>
      <c r="H28" s="29"/>
      <c r="M28" s="28"/>
      <c r="N28" s="29"/>
      <c r="O28" s="29"/>
      <c r="Q28" s="31"/>
      <c r="R28" s="29"/>
      <c r="W28" s="28"/>
      <c r="X28" s="29"/>
      <c r="Y28" s="29"/>
      <c r="AA28" s="31"/>
      <c r="AB28" s="29"/>
      <c r="AC28" s="29"/>
    </row>
    <row r="29" spans="2:29" ht="14.25" x14ac:dyDescent="0.2">
      <c r="C29" s="22" t="s">
        <v>121</v>
      </c>
      <c r="D29" s="22" t="s">
        <v>122</v>
      </c>
      <c r="G29" s="25" t="str">
        <f>IF(C30&gt;=D30,"l","")</f>
        <v>l</v>
      </c>
      <c r="M29" s="22" t="s">
        <v>121</v>
      </c>
      <c r="N29" s="22" t="s">
        <v>122</v>
      </c>
      <c r="Q29" s="25" t="str">
        <f>IF(M30&gt;=N30,"l","")</f>
        <v/>
      </c>
      <c r="W29" s="22" t="s">
        <v>121</v>
      </c>
      <c r="X29" s="22" t="s">
        <v>122</v>
      </c>
      <c r="AA29" s="25" t="str">
        <f>IF(W30&gt;=X30,"l","")</f>
        <v/>
      </c>
    </row>
    <row r="30" spans="2:29" ht="14.25" x14ac:dyDescent="0.2">
      <c r="C30" s="26">
        <f>'My Configuration Page'!E23</f>
        <v>99</v>
      </c>
      <c r="D30" s="26">
        <f>'My Configuration Page'!E25</f>
        <v>90</v>
      </c>
      <c r="E30" s="23" t="s">
        <v>15</v>
      </c>
      <c r="G30" s="25" t="str">
        <f>IF(C30&gt;D31,IF(C30&lt;D30,"l",""),"")</f>
        <v/>
      </c>
      <c r="M30" s="26">
        <f>'My Configuration Page'!O23</f>
        <v>138</v>
      </c>
      <c r="N30" s="26">
        <f>'My Configuration Page'!O25</f>
        <v>300</v>
      </c>
      <c r="O30" s="23" t="s">
        <v>15</v>
      </c>
      <c r="Q30" s="25" t="str">
        <f>IF(M30&gt;N31,IF(M30&lt;N30,"l",""),"")</f>
        <v/>
      </c>
      <c r="W30" s="26">
        <f>'My Configuration Page'!Y23</f>
        <v>138</v>
      </c>
      <c r="X30" s="26">
        <f>'My Configuration Page'!Y25</f>
        <v>2000</v>
      </c>
      <c r="Y30" s="23" t="s">
        <v>15</v>
      </c>
      <c r="AA30" s="25" t="str">
        <f>IF(W30&gt;X31,IF(W30&lt;X30,"l",""),"")</f>
        <v/>
      </c>
    </row>
    <row r="31" spans="2:29" ht="14.25" x14ac:dyDescent="0.2">
      <c r="C31" s="24"/>
      <c r="D31" s="26">
        <f>'My Configuration Page'!E27</f>
        <v>60</v>
      </c>
      <c r="E31" s="23" t="s">
        <v>16</v>
      </c>
      <c r="G31" s="25" t="str">
        <f>IF(C30&lt;=D31,"l","")</f>
        <v/>
      </c>
      <c r="M31" s="24"/>
      <c r="N31" s="26">
        <f>'My Configuration Page'!O27</f>
        <v>250</v>
      </c>
      <c r="O31" s="23" t="s">
        <v>16</v>
      </c>
      <c r="Q31" s="25" t="str">
        <f>IF(M30&lt;=N31,"l","")</f>
        <v>l</v>
      </c>
      <c r="W31" s="24"/>
      <c r="X31" s="26">
        <f>'My Configuration Page'!Y27</f>
        <v>1500</v>
      </c>
      <c r="Y31" s="23" t="s">
        <v>16</v>
      </c>
      <c r="AA31" s="25" t="str">
        <f>IF(W30&lt;=X31,"l","")</f>
        <v>l</v>
      </c>
    </row>
    <row r="32" spans="2:29" ht="14.25" x14ac:dyDescent="0.2">
      <c r="C32" s="24"/>
      <c r="D32" s="24"/>
      <c r="G32" s="25"/>
      <c r="M32" s="24"/>
      <c r="N32" s="24"/>
      <c r="Q32" s="25"/>
      <c r="W32" s="24"/>
      <c r="X32" s="24"/>
      <c r="AA32" s="25"/>
    </row>
    <row r="33" spans="2:27" ht="14.25" x14ac:dyDescent="0.2">
      <c r="C33" s="22" t="s">
        <v>121</v>
      </c>
      <c r="D33" s="22" t="s">
        <v>122</v>
      </c>
      <c r="G33" s="25" t="str">
        <f>IF(C34&gt;=D34,"l","")</f>
        <v/>
      </c>
      <c r="M33" s="22" t="s">
        <v>121</v>
      </c>
      <c r="N33" s="22" t="s">
        <v>122</v>
      </c>
      <c r="Q33" s="25" t="str">
        <f>IF(M34&gt;=N34,"l","")</f>
        <v/>
      </c>
      <c r="W33" s="22" t="s">
        <v>121</v>
      </c>
      <c r="X33" s="22" t="s">
        <v>122</v>
      </c>
      <c r="AA33" s="25" t="str">
        <f>IF(W34&gt;=X34,"l","")</f>
        <v/>
      </c>
    </row>
    <row r="34" spans="2:27" ht="14.25" x14ac:dyDescent="0.2">
      <c r="C34" s="26">
        <f>'My Configuration Page'!G23</f>
        <v>72</v>
      </c>
      <c r="D34" s="26">
        <f>'My Configuration Page'!G25</f>
        <v>90</v>
      </c>
      <c r="E34" s="23" t="s">
        <v>15</v>
      </c>
      <c r="G34" s="25" t="str">
        <f>IF(C34&gt;D35,IF(C34&lt;D34,"l",""),"")</f>
        <v>l</v>
      </c>
      <c r="M34" s="26">
        <f>'My Configuration Page'!Q23</f>
        <v>142</v>
      </c>
      <c r="N34" s="26">
        <f>'My Configuration Page'!Q25</f>
        <v>300</v>
      </c>
      <c r="O34" s="23" t="s">
        <v>15</v>
      </c>
      <c r="Q34" s="25" t="str">
        <f>IF(M34&gt;N35,IF(M34&lt;N34,"l",""),"")</f>
        <v/>
      </c>
      <c r="W34" s="26">
        <f>'My Configuration Page'!AA23</f>
        <v>142</v>
      </c>
      <c r="X34" s="26">
        <f>'My Configuration Page'!AA25</f>
        <v>2000</v>
      </c>
      <c r="Y34" s="23" t="s">
        <v>15</v>
      </c>
      <c r="AA34" s="25" t="str">
        <f>IF(W34&gt;X35,IF(W34&lt;X34,"l",""),"")</f>
        <v/>
      </c>
    </row>
    <row r="35" spans="2:27" ht="14.25" x14ac:dyDescent="0.2">
      <c r="C35" s="24"/>
      <c r="D35" s="26">
        <f>'My Configuration Page'!G27</f>
        <v>60</v>
      </c>
      <c r="E35" s="23" t="s">
        <v>16</v>
      </c>
      <c r="G35" s="25" t="str">
        <f>IF(C34&lt;=D35,"l","")</f>
        <v/>
      </c>
      <c r="M35" s="24"/>
      <c r="N35" s="26">
        <f>'My Configuration Page'!Q27</f>
        <v>250</v>
      </c>
      <c r="O35" s="23" t="s">
        <v>16</v>
      </c>
      <c r="Q35" s="25" t="str">
        <f>IF(M34&lt;=N35,"l","")</f>
        <v>l</v>
      </c>
      <c r="W35" s="24"/>
      <c r="X35" s="26">
        <f>'My Configuration Page'!AA27</f>
        <v>1500</v>
      </c>
      <c r="Y35" s="23" t="s">
        <v>16</v>
      </c>
      <c r="AA35" s="25" t="str">
        <f>IF(W34&lt;=X35,"l","")</f>
        <v>l</v>
      </c>
    </row>
    <row r="36" spans="2:27" ht="14.25" x14ac:dyDescent="0.2">
      <c r="G36" s="25"/>
      <c r="Q36" s="25"/>
      <c r="AA36" s="25"/>
    </row>
    <row r="37" spans="2:27" ht="14.25" x14ac:dyDescent="0.2">
      <c r="C37" s="22" t="s">
        <v>121</v>
      </c>
      <c r="D37" s="22" t="s">
        <v>122</v>
      </c>
      <c r="G37" s="25" t="str">
        <f>IF(C38&gt;=D38,"l","")</f>
        <v/>
      </c>
      <c r="M37" s="22" t="s">
        <v>121</v>
      </c>
      <c r="N37" s="22" t="s">
        <v>122</v>
      </c>
      <c r="Q37" s="25" t="str">
        <f>IF(M38&gt;=N38,"l","")</f>
        <v/>
      </c>
      <c r="W37" s="22" t="s">
        <v>121</v>
      </c>
      <c r="X37" s="22" t="s">
        <v>122</v>
      </c>
      <c r="AA37" s="25" t="str">
        <f>IF(W38&gt;=X38,"l","")</f>
        <v/>
      </c>
    </row>
    <row r="38" spans="2:27" ht="14.25" x14ac:dyDescent="0.2">
      <c r="C38" s="26">
        <f>'My Configuration Page'!I23</f>
        <v>48</v>
      </c>
      <c r="D38" s="26">
        <f>'My Configuration Page'!I25</f>
        <v>90</v>
      </c>
      <c r="E38" s="23" t="s">
        <v>15</v>
      </c>
      <c r="G38" s="25" t="str">
        <f>IF(C38&gt;D39,IF(C38&lt;D38,"l",""),"")</f>
        <v/>
      </c>
      <c r="M38" s="26">
        <f>'My Configuration Page'!S23</f>
        <v>53</v>
      </c>
      <c r="N38" s="26">
        <f>'My Configuration Page'!S25</f>
        <v>300</v>
      </c>
      <c r="O38" s="23" t="s">
        <v>15</v>
      </c>
      <c r="Q38" s="25" t="str">
        <f>IF(M38&gt;N39,IF(M38&lt;N38,"l",""),"")</f>
        <v/>
      </c>
      <c r="W38" s="26">
        <f>'My Configuration Page'!AC23</f>
        <v>53</v>
      </c>
      <c r="X38" s="26">
        <f>'My Configuration Page'!AC25</f>
        <v>2000</v>
      </c>
      <c r="Y38" s="23" t="s">
        <v>15</v>
      </c>
      <c r="AA38" s="25" t="str">
        <f>IF(W38&gt;X39,IF(W38&lt;X38,"l",""),"")</f>
        <v/>
      </c>
    </row>
    <row r="39" spans="2:27" ht="14.25" x14ac:dyDescent="0.2">
      <c r="C39" s="24"/>
      <c r="D39" s="26">
        <f>'My Configuration Page'!I27</f>
        <v>60</v>
      </c>
      <c r="E39" s="23" t="s">
        <v>16</v>
      </c>
      <c r="G39" s="25" t="str">
        <f>IF(C38&lt;=D39,"l","")</f>
        <v>l</v>
      </c>
      <c r="M39" s="24"/>
      <c r="N39" s="26">
        <f>'My Configuration Page'!S27</f>
        <v>250</v>
      </c>
      <c r="O39" s="23" t="s">
        <v>16</v>
      </c>
      <c r="Q39" s="25" t="str">
        <f>IF(M38&lt;=N39,"l","")</f>
        <v>l</v>
      </c>
      <c r="W39" s="24"/>
      <c r="X39" s="26">
        <f>'My Configuration Page'!AC27</f>
        <v>1500</v>
      </c>
      <c r="Y39" s="23" t="s">
        <v>16</v>
      </c>
      <c r="AA39" s="25" t="str">
        <f>IF(W38&lt;=X39,"l","")</f>
        <v>l</v>
      </c>
    </row>
    <row r="40" spans="2:27" x14ac:dyDescent="0.2">
      <c r="C40" s="24"/>
      <c r="D40" s="26"/>
      <c r="G40" s="27"/>
      <c r="M40" s="24"/>
      <c r="N40" s="26"/>
      <c r="Q40" s="27"/>
      <c r="W40" s="24"/>
      <c r="X40" s="26"/>
      <c r="AA40" s="27"/>
    </row>
    <row r="41" spans="2:27" x14ac:dyDescent="0.2">
      <c r="C41" s="28" t="s">
        <v>123</v>
      </c>
      <c r="D41" s="26"/>
      <c r="G41" s="27"/>
      <c r="M41" s="28" t="s">
        <v>123</v>
      </c>
      <c r="N41" s="26"/>
      <c r="Q41" s="27"/>
      <c r="W41" s="28" t="s">
        <v>123</v>
      </c>
      <c r="X41" s="26"/>
      <c r="AA41" s="27"/>
    </row>
    <row r="42" spans="2:27" x14ac:dyDescent="0.2">
      <c r="C42" s="28"/>
      <c r="D42" s="26"/>
      <c r="G42" s="27"/>
      <c r="M42" s="28"/>
      <c r="N42" s="26"/>
      <c r="Q42" s="27"/>
      <c r="W42" s="28"/>
      <c r="X42" s="26"/>
      <c r="AA42" s="27"/>
    </row>
    <row r="43" spans="2:27" x14ac:dyDescent="0.2">
      <c r="C43" s="28" t="s">
        <v>124</v>
      </c>
      <c r="D43" s="26"/>
      <c r="G43" s="27"/>
      <c r="M43" s="28" t="s">
        <v>124</v>
      </c>
      <c r="N43" s="26"/>
      <c r="Q43" s="27"/>
      <c r="W43" s="28" t="s">
        <v>124</v>
      </c>
      <c r="X43" s="26"/>
      <c r="AA43" s="27"/>
    </row>
    <row r="46" spans="2:27" ht="26.25" x14ac:dyDescent="0.4">
      <c r="B46" s="21" t="s">
        <v>97</v>
      </c>
    </row>
    <row r="49" spans="3:28" x14ac:dyDescent="0.2">
      <c r="C49" s="28" t="s">
        <v>149</v>
      </c>
      <c r="D49" s="29"/>
      <c r="E49" s="29"/>
      <c r="G49" s="31"/>
      <c r="H49" s="31"/>
      <c r="M49" s="28" t="s">
        <v>150</v>
      </c>
      <c r="N49" s="29"/>
      <c r="O49" s="29"/>
      <c r="Q49" s="31"/>
      <c r="R49" s="31"/>
      <c r="W49" s="28" t="s">
        <v>151</v>
      </c>
      <c r="X49" s="29"/>
      <c r="Y49" s="29"/>
      <c r="AA49" s="31"/>
      <c r="AB49" s="31"/>
    </row>
    <row r="50" spans="3:28" x14ac:dyDescent="0.2">
      <c r="C50" s="28"/>
      <c r="D50" s="29"/>
      <c r="E50" s="29"/>
      <c r="F50" s="31"/>
      <c r="G50" s="31"/>
      <c r="M50" s="28"/>
      <c r="N50" s="29"/>
      <c r="O50" s="29"/>
      <c r="P50" s="31"/>
      <c r="Q50" s="31"/>
      <c r="W50" s="28"/>
      <c r="X50" s="29"/>
      <c r="Y50" s="29"/>
      <c r="Z50" s="31"/>
      <c r="AA50" s="31"/>
    </row>
    <row r="51" spans="3:28" x14ac:dyDescent="0.2">
      <c r="D51" s="32" t="s">
        <v>136</v>
      </c>
      <c r="E51" s="32" t="s">
        <v>137</v>
      </c>
      <c r="F51" s="32" t="s">
        <v>138</v>
      </c>
      <c r="G51" s="32" t="s">
        <v>139</v>
      </c>
      <c r="N51" s="32" t="s">
        <v>136</v>
      </c>
      <c r="O51" s="32" t="s">
        <v>137</v>
      </c>
      <c r="P51" s="32" t="s">
        <v>138</v>
      </c>
      <c r="Q51" s="32" t="s">
        <v>139</v>
      </c>
      <c r="X51" s="32" t="s">
        <v>136</v>
      </c>
      <c r="Y51" s="32" t="s">
        <v>137</v>
      </c>
      <c r="Z51" s="32" t="s">
        <v>138</v>
      </c>
      <c r="AA51" s="32" t="s">
        <v>139</v>
      </c>
    </row>
    <row r="52" spans="3:28" x14ac:dyDescent="0.2">
      <c r="C52" s="28" t="s">
        <v>140</v>
      </c>
      <c r="D52" s="29">
        <f>'My Configuration Page'!E39</f>
        <v>0</v>
      </c>
      <c r="E52" s="29">
        <v>0</v>
      </c>
      <c r="F52" s="29">
        <f>50-(50*COS(RADIANS(E54)))</f>
        <v>57.369153809111197</v>
      </c>
      <c r="G52" s="29">
        <f>50*SIN(RADIANS(E54))</f>
        <v>49.453974280513208</v>
      </c>
      <c r="M52" s="28" t="s">
        <v>140</v>
      </c>
      <c r="N52" s="29">
        <f>'My Configuration Page'!O39</f>
        <v>0</v>
      </c>
      <c r="O52" s="29">
        <v>0</v>
      </c>
      <c r="P52" s="29">
        <f>50-(50*COS(RADIANS(O54)))</f>
        <v>51.238862167594057</v>
      </c>
      <c r="Q52" s="29">
        <f>50*SIN(RADIANS(O54))</f>
        <v>49.984649849025693</v>
      </c>
      <c r="W52" s="28" t="s">
        <v>140</v>
      </c>
      <c r="X52" s="29">
        <f>'My Configuration Page'!Y39</f>
        <v>-50</v>
      </c>
      <c r="Y52" s="29">
        <v>0</v>
      </c>
      <c r="Z52" s="29">
        <f>50-(50*COS(RADIANS(Y54)))</f>
        <v>43.858441698825203</v>
      </c>
      <c r="AA52" s="29">
        <f>50*SIN(RADIANS(Y54))</f>
        <v>49.621379078309289</v>
      </c>
    </row>
    <row r="53" spans="3:28" x14ac:dyDescent="0.2">
      <c r="C53" s="28" t="s">
        <v>141</v>
      </c>
      <c r="D53" s="29">
        <f>'My Configuration Page'!E41</f>
        <v>100</v>
      </c>
      <c r="E53" s="29">
        <v>180</v>
      </c>
      <c r="F53" s="29">
        <f>50-(2*COS(RADIANS(E54+90)))</f>
        <v>51.97815897122053</v>
      </c>
      <c r="G53" s="29">
        <f>2*SIN(RADIANS(E54+90))</f>
        <v>-0.29476615236444809</v>
      </c>
      <c r="M53" s="28" t="s">
        <v>141</v>
      </c>
      <c r="N53" s="29">
        <f>'My Configuration Page'!O41</f>
        <v>100</v>
      </c>
      <c r="O53" s="29">
        <v>180</v>
      </c>
      <c r="P53" s="29">
        <f>50-(2*COS(RADIANS(O54+90)))</f>
        <v>51.999385993961027</v>
      </c>
      <c r="Q53" s="29">
        <f>2*SIN(RADIANS(O54+90))</f>
        <v>-4.9554486703762071E-2</v>
      </c>
      <c r="W53" s="28" t="s">
        <v>141</v>
      </c>
      <c r="X53" s="29">
        <f>'My Configuration Page'!Y41</f>
        <v>50</v>
      </c>
      <c r="Y53" s="29">
        <v>180</v>
      </c>
      <c r="Z53" s="29">
        <f>50-(2*COS(RADIANS(Y54+90)))</f>
        <v>51.984855163132373</v>
      </c>
      <c r="AA53" s="29">
        <f>2*SIN(RADIANS(Y54+90))</f>
        <v>0.24566233204699248</v>
      </c>
    </row>
    <row r="54" spans="3:28" x14ac:dyDescent="0.2">
      <c r="C54" s="28" t="s">
        <v>142</v>
      </c>
      <c r="D54" s="29">
        <f>'My Configuration Page'!E37</f>
        <v>54.708501283385978</v>
      </c>
      <c r="E54" s="29">
        <f>((D54-D52)/(D53-D52))*180</f>
        <v>98.475302310094762</v>
      </c>
      <c r="F54" s="29">
        <f>50-(2*COS(RADIANS(E54-90)))</f>
        <v>48.02184102877947</v>
      </c>
      <c r="G54" s="29">
        <f>2*SIN(RADIANS(E54-90))</f>
        <v>0.29476615236444786</v>
      </c>
      <c r="M54" s="28" t="s">
        <v>142</v>
      </c>
      <c r="N54" s="29">
        <f>'My Configuration Page'!O37</f>
        <v>50.788764870512999</v>
      </c>
      <c r="O54" s="29">
        <f>((N54-N52)/(N53-N52))*180</f>
        <v>91.419776766923405</v>
      </c>
      <c r="P54" s="29">
        <f>50-(2*COS(RADIANS(O54-90)))</f>
        <v>48.000614006038973</v>
      </c>
      <c r="Q54" s="29">
        <f>2*SIN(RADIANS(O54-90))</f>
        <v>4.9554486703762411E-2</v>
      </c>
      <c r="W54" s="28" t="s">
        <v>142</v>
      </c>
      <c r="X54" s="29">
        <f>'My Configuration Page'!Y37</f>
        <v>-3.9197364128729824</v>
      </c>
      <c r="Y54" s="29">
        <f>((X54-X52)/(X53-X52))*180</f>
        <v>82.944474456828644</v>
      </c>
      <c r="Z54" s="29">
        <f>50-(2*COS(RADIANS(Y54-90)))</f>
        <v>48.015144836867627</v>
      </c>
      <c r="AA54" s="29">
        <f>2*SIN(RADIANS(Y54-90))</f>
        <v>-0.2456623320469917</v>
      </c>
    </row>
    <row r="55" spans="3:28" x14ac:dyDescent="0.2">
      <c r="C55" s="23" t="s">
        <v>143</v>
      </c>
      <c r="D55" s="29">
        <f>((D53-D52)/5)+D52</f>
        <v>20</v>
      </c>
      <c r="E55" s="29"/>
      <c r="F55" s="29">
        <f>F52</f>
        <v>57.369153809111197</v>
      </c>
      <c r="G55" s="29">
        <f>G52</f>
        <v>49.453974280513208</v>
      </c>
      <c r="M55" s="23" t="s">
        <v>143</v>
      </c>
      <c r="N55" s="29">
        <f>((N53-N52)/5)+N52</f>
        <v>20</v>
      </c>
      <c r="O55" s="29"/>
      <c r="P55" s="29">
        <f>P52</f>
        <v>51.238862167594057</v>
      </c>
      <c r="Q55" s="29">
        <f>Q52</f>
        <v>49.984649849025693</v>
      </c>
      <c r="W55" s="23" t="s">
        <v>143</v>
      </c>
      <c r="X55" s="29">
        <f>((X53-X52)/5)+X52</f>
        <v>-30</v>
      </c>
      <c r="Y55" s="29"/>
      <c r="Z55" s="29">
        <f>Z52</f>
        <v>43.858441698825203</v>
      </c>
      <c r="AA55" s="29">
        <f>AA52</f>
        <v>49.621379078309289</v>
      </c>
    </row>
    <row r="56" spans="3:28" x14ac:dyDescent="0.2">
      <c r="C56" s="23" t="s">
        <v>144</v>
      </c>
      <c r="D56" s="29">
        <f>((D53-D52)*2/5)+D52</f>
        <v>40</v>
      </c>
      <c r="E56" s="29"/>
      <c r="F56" s="29">
        <v>50</v>
      </c>
      <c r="G56" s="29">
        <v>0</v>
      </c>
      <c r="M56" s="23" t="s">
        <v>144</v>
      </c>
      <c r="N56" s="29">
        <f>((N53-N52)*2/5)+N52</f>
        <v>40</v>
      </c>
      <c r="O56" s="29"/>
      <c r="P56" s="29">
        <v>50</v>
      </c>
      <c r="Q56" s="29">
        <v>0</v>
      </c>
      <c r="W56" s="23" t="s">
        <v>144</v>
      </c>
      <c r="X56" s="29">
        <f>((X53-X52)*2/5)+X52</f>
        <v>-10</v>
      </c>
      <c r="Y56" s="29"/>
      <c r="Z56" s="29">
        <v>50</v>
      </c>
      <c r="AA56" s="29">
        <v>0</v>
      </c>
    </row>
    <row r="57" spans="3:28" x14ac:dyDescent="0.2">
      <c r="C57" s="23" t="s">
        <v>145</v>
      </c>
      <c r="D57" s="29">
        <f>((D53-D52)*3/5) + D52</f>
        <v>60</v>
      </c>
      <c r="E57" s="29"/>
      <c r="F57" s="29"/>
      <c r="G57" s="29"/>
      <c r="M57" s="23" t="s">
        <v>145</v>
      </c>
      <c r="N57" s="29">
        <f>((N53-N52)*3/5) + N52</f>
        <v>60</v>
      </c>
      <c r="O57" s="29"/>
      <c r="P57" s="29"/>
      <c r="Q57" s="29"/>
      <c r="W57" s="23" t="s">
        <v>145</v>
      </c>
      <c r="X57" s="29">
        <f>((X53-X52)*3/5) + X52</f>
        <v>10</v>
      </c>
      <c r="Y57" s="29"/>
      <c r="Z57" s="29"/>
      <c r="AA57" s="29"/>
    </row>
    <row r="58" spans="3:28" x14ac:dyDescent="0.2">
      <c r="C58" s="23" t="s">
        <v>146</v>
      </c>
      <c r="D58" s="29">
        <f>((D53-D52)*4/5) + D52</f>
        <v>80</v>
      </c>
      <c r="E58" s="29"/>
      <c r="F58" s="29"/>
      <c r="G58" s="29"/>
      <c r="M58" s="23" t="s">
        <v>146</v>
      </c>
      <c r="N58" s="29">
        <f>((N53-N52)*4/5) + N52</f>
        <v>80</v>
      </c>
      <c r="O58" s="29"/>
      <c r="P58" s="29"/>
      <c r="Q58" s="29"/>
      <c r="W58" s="23" t="s">
        <v>146</v>
      </c>
      <c r="X58" s="29">
        <f>((X53-X52)*4/5) + X52</f>
        <v>30</v>
      </c>
      <c r="Y58" s="29"/>
      <c r="Z58" s="29"/>
      <c r="AA58" s="29"/>
    </row>
    <row r="59" spans="3:28" x14ac:dyDescent="0.2">
      <c r="D59" s="29"/>
      <c r="E59" s="29"/>
      <c r="F59" s="29"/>
      <c r="G59" s="29"/>
      <c r="N59" s="29"/>
      <c r="O59" s="29"/>
      <c r="P59" s="29"/>
      <c r="Q59" s="29"/>
      <c r="X59" s="29"/>
      <c r="Y59" s="29"/>
      <c r="Z59" s="29"/>
      <c r="AA59" s="29"/>
    </row>
    <row r="60" spans="3:28" x14ac:dyDescent="0.2">
      <c r="C60" s="28" t="s">
        <v>147</v>
      </c>
      <c r="D60" s="29"/>
      <c r="E60" s="29"/>
      <c r="G60" s="29"/>
      <c r="H60" s="29"/>
      <c r="M60" s="28" t="s">
        <v>147</v>
      </c>
      <c r="N60" s="29"/>
      <c r="O60" s="29"/>
      <c r="Q60" s="29"/>
      <c r="R60" s="29"/>
      <c r="W60" s="28" t="s">
        <v>147</v>
      </c>
      <c r="X60" s="29"/>
      <c r="Y60" s="29"/>
      <c r="AA60" s="29"/>
      <c r="AB60" s="29"/>
    </row>
    <row r="61" spans="3:28" x14ac:dyDescent="0.2">
      <c r="C61" s="28"/>
      <c r="D61" s="29"/>
      <c r="E61" s="29"/>
      <c r="G61" s="29"/>
      <c r="H61" s="29"/>
      <c r="M61" s="28"/>
      <c r="N61" s="29"/>
      <c r="O61" s="29"/>
      <c r="Q61" s="29"/>
      <c r="R61" s="29"/>
      <c r="W61" s="28"/>
      <c r="X61" s="29"/>
      <c r="Y61" s="29"/>
      <c r="AA61" s="29"/>
      <c r="AB61" s="29"/>
    </row>
    <row r="62" spans="3:28" x14ac:dyDescent="0.2">
      <c r="C62" s="28" t="s">
        <v>148</v>
      </c>
      <c r="D62" s="29"/>
      <c r="E62" s="29"/>
      <c r="G62" s="29"/>
      <c r="H62" s="29"/>
      <c r="M62" s="28" t="s">
        <v>148</v>
      </c>
      <c r="N62" s="29"/>
      <c r="O62" s="29"/>
      <c r="Q62" s="29"/>
      <c r="R62" s="29"/>
      <c r="W62" s="28" t="s">
        <v>148</v>
      </c>
      <c r="X62" s="29"/>
      <c r="Y62" s="29"/>
      <c r="AA62" s="29"/>
      <c r="AB62" s="29"/>
    </row>
    <row r="65" spans="2:29" ht="26.25" x14ac:dyDescent="0.4">
      <c r="B65" s="21" t="s">
        <v>98</v>
      </c>
    </row>
    <row r="68" spans="2:29" x14ac:dyDescent="0.2">
      <c r="C68" s="28" t="s">
        <v>125</v>
      </c>
      <c r="D68" s="29"/>
      <c r="E68" s="29"/>
      <c r="G68" s="31"/>
      <c r="H68" s="31"/>
      <c r="M68" s="28" t="s">
        <v>126</v>
      </c>
      <c r="N68" s="29"/>
      <c r="O68" s="29"/>
      <c r="Q68" s="31"/>
      <c r="R68" s="31"/>
      <c r="W68" s="28" t="s">
        <v>126</v>
      </c>
      <c r="X68" s="29"/>
      <c r="Y68" s="29"/>
      <c r="AA68" s="31"/>
      <c r="AB68" s="31"/>
    </row>
    <row r="69" spans="2:29" x14ac:dyDescent="0.2">
      <c r="C69" s="28"/>
      <c r="D69" s="29"/>
      <c r="E69" s="29"/>
      <c r="G69" s="31"/>
      <c r="H69" s="29"/>
      <c r="M69" s="28"/>
      <c r="N69" s="29"/>
      <c r="O69" s="29"/>
      <c r="Q69" s="31"/>
      <c r="R69" s="29"/>
      <c r="W69" s="28"/>
      <c r="X69" s="29"/>
      <c r="Y69" s="29"/>
      <c r="AA69" s="31"/>
      <c r="AB69" s="29"/>
      <c r="AC69" s="29"/>
    </row>
    <row r="70" spans="2:29" ht="14.25" x14ac:dyDescent="0.2">
      <c r="C70" s="22" t="s">
        <v>121</v>
      </c>
      <c r="D70" s="22" t="s">
        <v>122</v>
      </c>
      <c r="G70" s="25" t="str">
        <f>IF(C71&gt;=D71,"l","")</f>
        <v>l</v>
      </c>
      <c r="M70" s="22" t="s">
        <v>121</v>
      </c>
      <c r="N70" s="22" t="s">
        <v>122</v>
      </c>
      <c r="Q70" s="25" t="str">
        <f>IF(M71&gt;=N71,"l","")</f>
        <v/>
      </c>
      <c r="W70" s="22" t="s">
        <v>121</v>
      </c>
      <c r="X70" s="22" t="s">
        <v>122</v>
      </c>
      <c r="AA70" s="25" t="str">
        <f>IF(W71&gt;=X71,"l","")</f>
        <v/>
      </c>
    </row>
    <row r="71" spans="2:29" ht="14.25" x14ac:dyDescent="0.2">
      <c r="C71" s="26">
        <f>'My Configuration Page'!E51</f>
        <v>63.686343287610029</v>
      </c>
      <c r="D71" s="26">
        <f>'My Configuration Page'!E53</f>
        <v>60</v>
      </c>
      <c r="E71" s="23" t="s">
        <v>15</v>
      </c>
      <c r="G71" s="25" t="str">
        <f>IF(C71&gt;D72,IF(C71&lt;D71,"l",""),"")</f>
        <v/>
      </c>
      <c r="M71" s="26">
        <f>'My Configuration Page'!O51</f>
        <v>101.69145731743284</v>
      </c>
      <c r="N71" s="26">
        <f>'My Configuration Page'!O53</f>
        <v>200</v>
      </c>
      <c r="O71" s="23" t="s">
        <v>15</v>
      </c>
      <c r="Q71" s="25" t="str">
        <f>IF(M71&gt;N72,IF(M71&lt;N71,"l",""),"")</f>
        <v/>
      </c>
      <c r="W71" s="26">
        <f>'My Configuration Page'!Y51</f>
        <v>101.69145731743284</v>
      </c>
      <c r="X71" s="26">
        <f>'My Configuration Page'!Y53</f>
        <v>800</v>
      </c>
      <c r="Y71" s="23" t="s">
        <v>15</v>
      </c>
      <c r="AA71" s="25" t="str">
        <f>IF(W71&gt;X72,IF(W71&lt;X71,"l",""),"")</f>
        <v/>
      </c>
    </row>
    <row r="72" spans="2:29" ht="14.25" x14ac:dyDescent="0.2">
      <c r="C72" s="24"/>
      <c r="D72" s="26">
        <f>'My Configuration Page'!E55</f>
        <v>50</v>
      </c>
      <c r="E72" s="23" t="s">
        <v>16</v>
      </c>
      <c r="G72" s="25" t="str">
        <f>IF(C71&lt;=D72,"l","")</f>
        <v/>
      </c>
      <c r="M72" s="24"/>
      <c r="N72" s="26">
        <f>'My Configuration Page'!O55</f>
        <v>170</v>
      </c>
      <c r="O72" s="23" t="s">
        <v>16</v>
      </c>
      <c r="Q72" s="25" t="str">
        <f>IF(M71&lt;=N72,"l","")</f>
        <v>l</v>
      </c>
      <c r="W72" s="24"/>
      <c r="X72" s="26">
        <f>'My Configuration Page'!Y55</f>
        <v>700</v>
      </c>
      <c r="Y72" s="23" t="s">
        <v>16</v>
      </c>
      <c r="AA72" s="25" t="str">
        <f>IF(W71&lt;=X72,"l","")</f>
        <v>l</v>
      </c>
    </row>
    <row r="73" spans="2:29" ht="14.25" x14ac:dyDescent="0.2">
      <c r="C73" s="24"/>
      <c r="D73" s="24"/>
      <c r="G73" s="25"/>
      <c r="M73" s="24"/>
      <c r="N73" s="24"/>
      <c r="Q73" s="25"/>
      <c r="W73" s="24"/>
      <c r="X73" s="24"/>
      <c r="AA73" s="25"/>
    </row>
    <row r="74" spans="2:29" ht="14.25" x14ac:dyDescent="0.2">
      <c r="C74" s="22" t="s">
        <v>121</v>
      </c>
      <c r="D74" s="22" t="s">
        <v>122</v>
      </c>
      <c r="G74" s="25" t="str">
        <f>IF(C75&lt;=D75,"l","")</f>
        <v>l</v>
      </c>
      <c r="M74" s="22" t="s">
        <v>121</v>
      </c>
      <c r="N74" s="22" t="s">
        <v>122</v>
      </c>
      <c r="Q74" s="25" t="str">
        <f>IF(M75&lt;=N75,"l","")</f>
        <v>l</v>
      </c>
      <c r="W74" s="22" t="s">
        <v>121</v>
      </c>
      <c r="X74" s="22" t="s">
        <v>122</v>
      </c>
      <c r="AA74" s="25" t="str">
        <f>IF(W75&lt;=X75,"l","")</f>
        <v>l</v>
      </c>
    </row>
    <row r="75" spans="2:29" ht="14.25" x14ac:dyDescent="0.2">
      <c r="C75" s="33">
        <f>'My Configuration Page'!G51</f>
        <v>0.5622247046191009</v>
      </c>
      <c r="D75" s="30">
        <f>'My Configuration Page'!G53</f>
        <v>0.8</v>
      </c>
      <c r="E75" s="23" t="s">
        <v>15</v>
      </c>
      <c r="G75" s="25" t="str">
        <f>IF(C75&lt;D76,IF(C75&gt;D75,"l",""),"")</f>
        <v/>
      </c>
      <c r="M75" s="30">
        <f>'My Configuration Page'!Q51</f>
        <v>0.61959210372895401</v>
      </c>
      <c r="N75" s="30">
        <f>'My Configuration Page'!Q53</f>
        <v>0.8</v>
      </c>
      <c r="O75" s="23" t="s">
        <v>15</v>
      </c>
      <c r="Q75" s="25" t="str">
        <f>IF(M75&lt;N76,IF(M75&gt;N75,"l",""),"")</f>
        <v/>
      </c>
      <c r="W75" s="30">
        <f>'My Configuration Page'!AA51</f>
        <v>0.61959210372895401</v>
      </c>
      <c r="X75" s="30">
        <f>'My Configuration Page'!AA53</f>
        <v>0.8</v>
      </c>
      <c r="Y75" s="23" t="s">
        <v>15</v>
      </c>
      <c r="AA75" s="25" t="str">
        <f>IF(W75&lt;X76,IF(W75&gt;X75,"l",""),"")</f>
        <v/>
      </c>
    </row>
    <row r="76" spans="2:29" ht="14.25" x14ac:dyDescent="0.2">
      <c r="C76" s="30"/>
      <c r="D76" s="30">
        <f>'My Configuration Page'!G55</f>
        <v>0.9</v>
      </c>
      <c r="E76" s="23" t="s">
        <v>16</v>
      </c>
      <c r="G76" s="25" t="str">
        <f>IF(C75&gt;=D76,"l","")</f>
        <v/>
      </c>
      <c r="M76" s="30"/>
      <c r="N76" s="30">
        <f>'My Configuration Page'!Q55</f>
        <v>0.9</v>
      </c>
      <c r="O76" s="23" t="s">
        <v>16</v>
      </c>
      <c r="Q76" s="25" t="str">
        <f>IF(M75&gt;=N76,"l","")</f>
        <v/>
      </c>
      <c r="W76" s="30"/>
      <c r="X76" s="30">
        <f>'My Configuration Page'!AA55</f>
        <v>0.9</v>
      </c>
      <c r="Y76" s="23" t="s">
        <v>16</v>
      </c>
      <c r="AA76" s="25" t="str">
        <f>IF(W75&gt;=X76,"l","")</f>
        <v/>
      </c>
    </row>
    <row r="77" spans="2:29" ht="14.25" x14ac:dyDescent="0.2">
      <c r="G77" s="25"/>
      <c r="Q77" s="25"/>
      <c r="AA77" s="25"/>
    </row>
    <row r="78" spans="2:29" ht="14.25" x14ac:dyDescent="0.2">
      <c r="C78" s="22" t="s">
        <v>121</v>
      </c>
      <c r="D78" s="22" t="s">
        <v>122</v>
      </c>
      <c r="G78" s="25" t="str">
        <f>IF(C79&gt;=D79,"l","")</f>
        <v/>
      </c>
      <c r="M78" s="22" t="s">
        <v>121</v>
      </c>
      <c r="N78" s="22" t="s">
        <v>122</v>
      </c>
      <c r="Q78" s="25" t="str">
        <f>IF(M79&gt;=N79,"l","")</f>
        <v/>
      </c>
      <c r="W78" s="22" t="s">
        <v>121</v>
      </c>
      <c r="X78" s="22" t="s">
        <v>122</v>
      </c>
      <c r="AA78" s="25" t="str">
        <f>IF(W79&gt;=X79,"l","")</f>
        <v/>
      </c>
    </row>
    <row r="79" spans="2:29" ht="14.25" x14ac:dyDescent="0.2">
      <c r="C79" s="26">
        <f>'My Configuration Page'!I51</f>
        <v>63.779223405648096</v>
      </c>
      <c r="D79" s="26">
        <f>'My Configuration Page'!I53</f>
        <v>80</v>
      </c>
      <c r="E79" s="23" t="s">
        <v>15</v>
      </c>
      <c r="G79" s="25" t="str">
        <f>IF(C79&gt;D80,IF(C79&lt;D79,"l",""),"")</f>
        <v/>
      </c>
      <c r="M79" s="26">
        <f>'My Configuration Page'!S51</f>
        <v>67.048378552931666</v>
      </c>
      <c r="N79" s="26">
        <f>'My Configuration Page'!S53</f>
        <v>300</v>
      </c>
      <c r="O79" s="23" t="s">
        <v>15</v>
      </c>
      <c r="Q79" s="25" t="str">
        <f>IF(M79&gt;N80,IF(M79&lt;N79,"l",""),"")</f>
        <v/>
      </c>
      <c r="W79" s="26">
        <f>'My Configuration Page'!AC51</f>
        <v>67.048378552931666</v>
      </c>
      <c r="X79" s="26">
        <f>'My Configuration Page'!AC53</f>
        <v>800</v>
      </c>
      <c r="Y79" s="23" t="s">
        <v>15</v>
      </c>
      <c r="AA79" s="25" t="str">
        <f>IF(W79&gt;X80,IF(W79&lt;X79,"l",""),"")</f>
        <v/>
      </c>
    </row>
    <row r="80" spans="2:29" ht="14.25" x14ac:dyDescent="0.2">
      <c r="C80" s="24"/>
      <c r="D80" s="26">
        <f>'My Configuration Page'!I55</f>
        <v>70</v>
      </c>
      <c r="E80" s="23" t="s">
        <v>16</v>
      </c>
      <c r="G80" s="25" t="str">
        <f>IF(C79&lt;=D80,"l","")</f>
        <v>l</v>
      </c>
      <c r="M80" s="24"/>
      <c r="N80" s="26">
        <f>'My Configuration Page'!S55</f>
        <v>250</v>
      </c>
      <c r="O80" s="23" t="s">
        <v>16</v>
      </c>
      <c r="Q80" s="25" t="str">
        <f>IF(M79&lt;=N80,"l","")</f>
        <v>l</v>
      </c>
      <c r="W80" s="24"/>
      <c r="X80" s="26">
        <f>'My Configuration Page'!AC55</f>
        <v>700</v>
      </c>
      <c r="Y80" s="23" t="s">
        <v>16</v>
      </c>
      <c r="AA80" s="25" t="str">
        <f>IF(W79&lt;=X80,"l","")</f>
        <v>l</v>
      </c>
    </row>
    <row r="81" spans="2:29" x14ac:dyDescent="0.2">
      <c r="C81" s="24"/>
      <c r="D81" s="26"/>
      <c r="G81" s="27"/>
      <c r="M81" s="24"/>
      <c r="N81" s="26"/>
      <c r="Q81" s="27"/>
      <c r="W81" s="24"/>
      <c r="X81" s="26"/>
      <c r="AA81" s="27"/>
    </row>
    <row r="82" spans="2:29" x14ac:dyDescent="0.2">
      <c r="C82" s="28" t="s">
        <v>123</v>
      </c>
      <c r="D82" s="26"/>
      <c r="G82" s="27"/>
      <c r="M82" s="28" t="s">
        <v>123</v>
      </c>
      <c r="N82" s="26"/>
      <c r="Q82" s="27"/>
      <c r="W82" s="28" t="s">
        <v>123</v>
      </c>
      <c r="X82" s="26"/>
      <c r="AA82" s="27"/>
    </row>
    <row r="83" spans="2:29" x14ac:dyDescent="0.2">
      <c r="C83" s="28"/>
      <c r="D83" s="26"/>
      <c r="G83" s="27"/>
      <c r="M83" s="28"/>
      <c r="N83" s="26"/>
      <c r="Q83" s="27"/>
      <c r="W83" s="28"/>
      <c r="X83" s="26"/>
      <c r="AA83" s="27"/>
    </row>
    <row r="84" spans="2:29" x14ac:dyDescent="0.2">
      <c r="C84" s="28" t="s">
        <v>124</v>
      </c>
      <c r="D84" s="26"/>
      <c r="G84" s="27"/>
      <c r="M84" s="28" t="s">
        <v>124</v>
      </c>
      <c r="N84" s="26"/>
      <c r="Q84" s="27"/>
      <c r="W84" s="28" t="s">
        <v>124</v>
      </c>
      <c r="X84" s="26"/>
      <c r="AA84" s="27"/>
    </row>
    <row r="87" spans="2:29" ht="26.25" x14ac:dyDescent="0.4">
      <c r="B87" s="21" t="s">
        <v>99</v>
      </c>
    </row>
    <row r="90" spans="2:29" x14ac:dyDescent="0.2">
      <c r="C90" s="28" t="s">
        <v>125</v>
      </c>
      <c r="D90" s="29"/>
      <c r="E90" s="29"/>
      <c r="G90" s="31"/>
      <c r="H90" s="31"/>
      <c r="M90" s="28" t="s">
        <v>126</v>
      </c>
      <c r="N90" s="29"/>
      <c r="O90" s="29"/>
      <c r="Q90" s="31"/>
      <c r="R90" s="31"/>
      <c r="W90" s="28" t="s">
        <v>126</v>
      </c>
      <c r="X90" s="29"/>
      <c r="Y90" s="29"/>
      <c r="AA90" s="31"/>
      <c r="AB90" s="31"/>
    </row>
    <row r="91" spans="2:29" x14ac:dyDescent="0.2">
      <c r="C91" s="28"/>
      <c r="D91" s="29"/>
      <c r="E91" s="29"/>
      <c r="G91" s="31"/>
      <c r="H91" s="29"/>
      <c r="M91" s="28"/>
      <c r="N91" s="29"/>
      <c r="O91" s="29"/>
      <c r="Q91" s="31"/>
      <c r="R91" s="29"/>
      <c r="W91" s="28"/>
      <c r="X91" s="29"/>
      <c r="Y91" s="29"/>
      <c r="AA91" s="31"/>
      <c r="AB91" s="29"/>
      <c r="AC91" s="29"/>
    </row>
    <row r="92" spans="2:29" ht="14.25" x14ac:dyDescent="0.2">
      <c r="C92" s="22" t="s">
        <v>121</v>
      </c>
      <c r="D92" s="22" t="s">
        <v>122</v>
      </c>
      <c r="G92" s="25" t="str">
        <f>IF(C93&gt;=D93,"l","")</f>
        <v>l</v>
      </c>
      <c r="M92" s="22" t="s">
        <v>121</v>
      </c>
      <c r="N92" s="22" t="s">
        <v>122</v>
      </c>
      <c r="Q92" s="25" t="str">
        <f>IF(M93&gt;=N93,"l","")</f>
        <v>l</v>
      </c>
      <c r="W92" s="22" t="s">
        <v>121</v>
      </c>
      <c r="X92" s="22" t="s">
        <v>122</v>
      </c>
      <c r="AA92" s="25" t="str">
        <f>IF(W93&gt;=X93,"l","")</f>
        <v>l</v>
      </c>
    </row>
    <row r="93" spans="2:29" ht="14.25" x14ac:dyDescent="0.2">
      <c r="C93" s="26">
        <f>'My Configuration Page'!E65</f>
        <v>9.216442254897711E-2</v>
      </c>
      <c r="D93" s="26">
        <f>'My Configuration Page'!E67</f>
        <v>0.08</v>
      </c>
      <c r="E93" s="23" t="s">
        <v>15</v>
      </c>
      <c r="G93" s="25" t="str">
        <f>IF(C93&gt;D94,IF(C93&lt;D93,"l",""),"")</f>
        <v/>
      </c>
      <c r="M93" s="26">
        <f>'My Configuration Page'!O65</f>
        <v>8.7434721841494228E-2</v>
      </c>
      <c r="N93" s="26">
        <f>'My Configuration Page'!O67</f>
        <v>0.08</v>
      </c>
      <c r="O93" s="23" t="s">
        <v>15</v>
      </c>
      <c r="Q93" s="25" t="str">
        <f>IF(M93&gt;N94,IF(M93&lt;N93,"l",""),"")</f>
        <v/>
      </c>
      <c r="W93" s="26">
        <f>'My Configuration Page'!Y65</f>
        <v>8.7434721841494228E-2</v>
      </c>
      <c r="X93" s="26">
        <f>'My Configuration Page'!Y67</f>
        <v>0.08</v>
      </c>
      <c r="Y93" s="23" t="s">
        <v>15</v>
      </c>
      <c r="AA93" s="25" t="str">
        <f>IF(W93&gt;X94,IF(W93&lt;X93,"l",""),"")</f>
        <v/>
      </c>
    </row>
    <row r="94" spans="2:29" ht="14.25" x14ac:dyDescent="0.2">
      <c r="C94" s="24"/>
      <c r="D94" s="26">
        <f>'My Configuration Page'!E69</f>
        <v>0.05</v>
      </c>
      <c r="E94" s="23" t="s">
        <v>16</v>
      </c>
      <c r="G94" s="25" t="str">
        <f>IF(C93&lt;=D94,"l","")</f>
        <v/>
      </c>
      <c r="M94" s="24"/>
      <c r="N94" s="26">
        <f>'My Configuration Page'!O69</f>
        <v>0.05</v>
      </c>
      <c r="O94" s="23" t="s">
        <v>16</v>
      </c>
      <c r="Q94" s="25" t="str">
        <f>IF(M93&lt;=N94,"l","")</f>
        <v/>
      </c>
      <c r="W94" s="24"/>
      <c r="X94" s="26">
        <f>'My Configuration Page'!Y69</f>
        <v>0.05</v>
      </c>
      <c r="Y94" s="23" t="s">
        <v>16</v>
      </c>
      <c r="AA94" s="25" t="str">
        <f>IF(W93&lt;=X94,"l","")</f>
        <v/>
      </c>
    </row>
    <row r="95" spans="2:29" ht="14.25" x14ac:dyDescent="0.2">
      <c r="C95" s="24"/>
      <c r="D95" s="24"/>
      <c r="G95" s="25"/>
      <c r="M95" s="24"/>
      <c r="N95" s="24"/>
      <c r="Q95" s="25"/>
      <c r="W95" s="24"/>
      <c r="X95" s="24"/>
      <c r="AA95" s="25"/>
    </row>
    <row r="96" spans="2:29" ht="14.25" x14ac:dyDescent="0.2">
      <c r="C96" s="22" t="s">
        <v>121</v>
      </c>
      <c r="D96" s="22" t="s">
        <v>122</v>
      </c>
      <c r="G96" s="25" t="str">
        <f>IF(C97&gt;=D97,"l","")</f>
        <v/>
      </c>
      <c r="M96" s="22" t="s">
        <v>121</v>
      </c>
      <c r="N96" s="22" t="s">
        <v>122</v>
      </c>
      <c r="Q96" s="25" t="str">
        <f>IF(M97&gt;=N97,"l","")</f>
        <v/>
      </c>
      <c r="W96" s="22" t="s">
        <v>121</v>
      </c>
      <c r="X96" s="22" t="s">
        <v>122</v>
      </c>
      <c r="AA96" s="25" t="str">
        <f>IF(W97&gt;=X97,"l","")</f>
        <v/>
      </c>
    </row>
    <row r="97" spans="2:28" ht="14.25" x14ac:dyDescent="0.2">
      <c r="C97" s="26">
        <f>'My Configuration Page'!G65</f>
        <v>618</v>
      </c>
      <c r="D97" s="26">
        <f>'My Configuration Page'!G67</f>
        <v>1000</v>
      </c>
      <c r="E97" s="23" t="s">
        <v>15</v>
      </c>
      <c r="G97" s="25" t="str">
        <f>IF(C97&gt;D98,IF(C97&lt;D97,"l",""),"")</f>
        <v/>
      </c>
      <c r="M97" s="26">
        <f>'My Configuration Page'!Q65</f>
        <v>617.5</v>
      </c>
      <c r="N97" s="26">
        <f>'My Configuration Page'!Q67</f>
        <v>1000</v>
      </c>
      <c r="O97" s="23" t="s">
        <v>15</v>
      </c>
      <c r="Q97" s="25" t="str">
        <f>IF(M97&gt;N98,IF(M97&lt;N97,"l",""),"")</f>
        <v/>
      </c>
      <c r="W97" s="26">
        <f>'My Configuration Page'!AA65</f>
        <v>617.5</v>
      </c>
      <c r="X97" s="26">
        <f>'My Configuration Page'!AA67</f>
        <v>1000</v>
      </c>
      <c r="Y97" s="23" t="s">
        <v>15</v>
      </c>
      <c r="AA97" s="25" t="str">
        <f>IF(W97&gt;X98,IF(W97&lt;X97,"l",""),"")</f>
        <v/>
      </c>
    </row>
    <row r="98" spans="2:28" ht="14.25" x14ac:dyDescent="0.2">
      <c r="C98" s="24"/>
      <c r="D98" s="26">
        <f>'My Configuration Page'!G69</f>
        <v>800</v>
      </c>
      <c r="E98" s="23" t="s">
        <v>16</v>
      </c>
      <c r="G98" s="25" t="str">
        <f>IF(C97&lt;=D98,"l","")</f>
        <v>l</v>
      </c>
      <c r="M98" s="24"/>
      <c r="N98" s="26">
        <f>'My Configuration Page'!Q69</f>
        <v>800</v>
      </c>
      <c r="O98" s="23" t="s">
        <v>16</v>
      </c>
      <c r="Q98" s="25" t="str">
        <f>IF(M97&lt;=N98,"l","")</f>
        <v>l</v>
      </c>
      <c r="W98" s="24"/>
      <c r="X98" s="26">
        <f>'My Configuration Page'!AA69</f>
        <v>800</v>
      </c>
      <c r="Y98" s="23" t="s">
        <v>16</v>
      </c>
      <c r="AA98" s="25" t="str">
        <f>IF(W97&lt;=X98,"l","")</f>
        <v>l</v>
      </c>
    </row>
    <row r="99" spans="2:28" ht="14.25" x14ac:dyDescent="0.2">
      <c r="G99" s="25"/>
      <c r="Q99" s="25"/>
      <c r="AA99" s="25"/>
    </row>
    <row r="100" spans="2:28" ht="14.25" x14ac:dyDescent="0.2">
      <c r="C100" s="22" t="s">
        <v>121</v>
      </c>
      <c r="D100" s="22" t="s">
        <v>122</v>
      </c>
      <c r="G100" s="25" t="str">
        <f>IF(C101&gt;=D101,"l","")</f>
        <v>l</v>
      </c>
      <c r="M100" s="22" t="s">
        <v>121</v>
      </c>
      <c r="N100" s="22" t="s">
        <v>122</v>
      </c>
      <c r="Q100" s="25" t="str">
        <f>IF(M101&gt;=N101,"l","")</f>
        <v/>
      </c>
      <c r="W100" s="22" t="s">
        <v>121</v>
      </c>
      <c r="X100" s="22" t="s">
        <v>122</v>
      </c>
      <c r="AA100" s="25" t="str">
        <f>IF(W101&gt;=X101,"l","")</f>
        <v/>
      </c>
    </row>
    <row r="101" spans="2:28" ht="14.25" x14ac:dyDescent="0.2">
      <c r="C101" s="26">
        <f>'My Configuration Page'!I65</f>
        <v>1.9505334444443169E-2</v>
      </c>
      <c r="D101" s="26">
        <f>'My Configuration Page'!I67</f>
        <v>1.4999999999999999E-2</v>
      </c>
      <c r="E101" s="23" t="s">
        <v>15</v>
      </c>
      <c r="G101" s="25" t="str">
        <f>IF(C101&gt;D102,IF(C101&lt;D101,"l",""),"")</f>
        <v/>
      </c>
      <c r="M101" s="26">
        <f>'My Configuration Page'!S65</f>
        <v>1.3746418754076957E-2</v>
      </c>
      <c r="N101" s="26">
        <f>'My Configuration Page'!S67</f>
        <v>1.4999999999999999E-2</v>
      </c>
      <c r="O101" s="23" t="s">
        <v>15</v>
      </c>
      <c r="Q101" s="25" t="str">
        <f>IF(M101&gt;N102,IF(M101&lt;N101,"l",""),"")</f>
        <v>l</v>
      </c>
      <c r="W101" s="26">
        <f>'My Configuration Page'!AC65</f>
        <v>1.3746418754076957E-2</v>
      </c>
      <c r="X101" s="26">
        <f>'My Configuration Page'!AC67</f>
        <v>1.4999999999999999E-2</v>
      </c>
      <c r="Y101" s="23" t="s">
        <v>15</v>
      </c>
      <c r="AA101" s="25" t="str">
        <f>IF(W101&gt;X102,IF(W101&lt;X101,"l",""),"")</f>
        <v>l</v>
      </c>
    </row>
    <row r="102" spans="2:28" ht="14.25" x14ac:dyDescent="0.2">
      <c r="C102" s="24"/>
      <c r="D102" s="26">
        <f>'My Configuration Page'!I69</f>
        <v>1.2E-2</v>
      </c>
      <c r="E102" s="23" t="s">
        <v>16</v>
      </c>
      <c r="G102" s="25" t="str">
        <f>IF(C101&lt;=D102,"l","")</f>
        <v/>
      </c>
      <c r="M102" s="24"/>
      <c r="N102" s="26">
        <f>'My Configuration Page'!S69</f>
        <v>1.2E-2</v>
      </c>
      <c r="O102" s="23" t="s">
        <v>16</v>
      </c>
      <c r="Q102" s="25" t="str">
        <f>IF(M101&lt;=N102,"l","")</f>
        <v/>
      </c>
      <c r="W102" s="24"/>
      <c r="X102" s="26">
        <f>'My Configuration Page'!AC69</f>
        <v>1.2E-2</v>
      </c>
      <c r="Y102" s="23" t="s">
        <v>16</v>
      </c>
      <c r="AA102" s="25" t="str">
        <f>IF(W101&lt;=X102,"l","")</f>
        <v/>
      </c>
    </row>
    <row r="103" spans="2:28" x14ac:dyDescent="0.2">
      <c r="C103" s="24"/>
      <c r="D103" s="26"/>
      <c r="G103" s="27"/>
      <c r="M103" s="24"/>
      <c r="N103" s="26"/>
      <c r="Q103" s="27"/>
      <c r="W103" s="24"/>
      <c r="X103" s="26"/>
      <c r="AA103" s="27"/>
    </row>
    <row r="104" spans="2:28" x14ac:dyDescent="0.2">
      <c r="C104" s="28" t="s">
        <v>123</v>
      </c>
      <c r="D104" s="26"/>
      <c r="G104" s="27"/>
      <c r="M104" s="28" t="s">
        <v>123</v>
      </c>
      <c r="N104" s="26"/>
      <c r="Q104" s="27"/>
      <c r="W104" s="28" t="s">
        <v>123</v>
      </c>
      <c r="X104" s="26"/>
      <c r="AA104" s="27"/>
    </row>
    <row r="105" spans="2:28" x14ac:dyDescent="0.2">
      <c r="C105" s="28"/>
      <c r="D105" s="26"/>
      <c r="G105" s="27"/>
      <c r="M105" s="28"/>
      <c r="N105" s="26"/>
      <c r="Q105" s="27"/>
      <c r="W105" s="28"/>
      <c r="X105" s="26"/>
      <c r="AA105" s="27"/>
    </row>
    <row r="106" spans="2:28" x14ac:dyDescent="0.2">
      <c r="C106" s="28" t="s">
        <v>124</v>
      </c>
      <c r="D106" s="26"/>
      <c r="G106" s="27"/>
      <c r="M106" s="28" t="s">
        <v>124</v>
      </c>
      <c r="N106" s="26"/>
      <c r="Q106" s="27"/>
      <c r="W106" s="28" t="s">
        <v>124</v>
      </c>
      <c r="X106" s="26"/>
      <c r="AA106" s="27"/>
    </row>
    <row r="109" spans="2:28" ht="26.25" x14ac:dyDescent="0.4">
      <c r="B109" s="21" t="s">
        <v>100</v>
      </c>
    </row>
    <row r="112" spans="2:28" x14ac:dyDescent="0.2">
      <c r="C112" s="28" t="s">
        <v>125</v>
      </c>
      <c r="D112" s="29"/>
      <c r="E112" s="29"/>
      <c r="G112" s="31"/>
      <c r="H112" s="31"/>
      <c r="M112" s="28"/>
      <c r="N112" s="29"/>
      <c r="O112" s="29"/>
      <c r="Q112" s="31"/>
      <c r="R112" s="31"/>
      <c r="W112" s="28"/>
      <c r="X112" s="29"/>
      <c r="Y112" s="29"/>
      <c r="AA112" s="31"/>
      <c r="AB112" s="31"/>
    </row>
    <row r="113" spans="3:29" x14ac:dyDescent="0.2">
      <c r="C113" s="28"/>
      <c r="D113" s="29"/>
      <c r="E113" s="29"/>
      <c r="G113" s="31"/>
      <c r="H113" s="29"/>
      <c r="M113" s="28"/>
      <c r="N113" s="29"/>
      <c r="O113" s="29"/>
      <c r="Q113" s="31"/>
      <c r="R113" s="29"/>
      <c r="W113" s="28"/>
      <c r="X113" s="29"/>
      <c r="Y113" s="29"/>
      <c r="AA113" s="31"/>
      <c r="AB113" s="29"/>
      <c r="AC113" s="29"/>
    </row>
    <row r="114" spans="3:29" ht="14.25" x14ac:dyDescent="0.2">
      <c r="C114" s="22" t="s">
        <v>121</v>
      </c>
      <c r="D114" s="22" t="s">
        <v>122</v>
      </c>
      <c r="G114" s="25" t="str">
        <f>IF(C115&lt;=D115,"l","")</f>
        <v>l</v>
      </c>
      <c r="M114" s="22"/>
      <c r="N114" s="22"/>
      <c r="Q114" s="25"/>
      <c r="W114" s="22"/>
      <c r="X114" s="22"/>
      <c r="AA114" s="25"/>
    </row>
    <row r="115" spans="3:29" ht="14.25" x14ac:dyDescent="0.2">
      <c r="C115" s="26">
        <f>'My Configuration Page'!E79</f>
        <v>45.033763480668412</v>
      </c>
      <c r="D115" s="26">
        <f>'My Configuration Page'!E81</f>
        <v>70</v>
      </c>
      <c r="E115" s="23" t="s">
        <v>15</v>
      </c>
      <c r="G115" s="25" t="str">
        <f>IF(C115&lt;D116,IF(C115&gt;D115,"l",""),"")</f>
        <v/>
      </c>
      <c r="M115" s="26"/>
      <c r="N115" s="26"/>
      <c r="Q115" s="25"/>
      <c r="W115" s="26"/>
      <c r="X115" s="26"/>
      <c r="AA115" s="25"/>
    </row>
    <row r="116" spans="3:29" ht="14.25" x14ac:dyDescent="0.2">
      <c r="C116" s="24"/>
      <c r="D116" s="26">
        <f>'My Configuration Page'!E83</f>
        <v>90</v>
      </c>
      <c r="E116" s="23" t="s">
        <v>16</v>
      </c>
      <c r="G116" s="25" t="str">
        <f>IF(C115&gt;=D116,"l","")</f>
        <v/>
      </c>
      <c r="M116" s="24"/>
      <c r="N116" s="26"/>
      <c r="Q116" s="25"/>
      <c r="W116" s="24"/>
      <c r="X116" s="26"/>
      <c r="AA116" s="25"/>
    </row>
    <row r="117" spans="3:29" ht="14.25" x14ac:dyDescent="0.2">
      <c r="C117" s="24"/>
      <c r="D117" s="24"/>
      <c r="G117" s="25"/>
      <c r="M117" s="24"/>
      <c r="N117" s="24"/>
      <c r="Q117" s="25"/>
      <c r="W117" s="24"/>
      <c r="X117" s="24"/>
      <c r="AA117" s="25"/>
    </row>
    <row r="118" spans="3:29" ht="14.25" x14ac:dyDescent="0.2">
      <c r="C118" s="22" t="s">
        <v>121</v>
      </c>
      <c r="D118" s="22" t="s">
        <v>122</v>
      </c>
      <c r="G118" s="25" t="str">
        <f>IF(C119&lt;=D119,"l","")</f>
        <v/>
      </c>
      <c r="M118" s="22"/>
      <c r="N118" s="22"/>
      <c r="Q118" s="25"/>
      <c r="W118" s="22"/>
      <c r="X118" s="22"/>
      <c r="AA118" s="25"/>
    </row>
    <row r="119" spans="3:29" ht="14.25" x14ac:dyDescent="0.2">
      <c r="C119" s="30">
        <f>'My Configuration Page'!G79</f>
        <v>0.85486395086410161</v>
      </c>
      <c r="D119" s="30">
        <f>'My Configuration Page'!G81</f>
        <v>0.8</v>
      </c>
      <c r="E119" s="23" t="s">
        <v>15</v>
      </c>
      <c r="G119" s="25" t="str">
        <f>IF(C119&lt;D120,IF(C119&gt;D119,"l",""),"")</f>
        <v>l</v>
      </c>
      <c r="M119" s="26"/>
      <c r="N119" s="26"/>
      <c r="Q119" s="25"/>
      <c r="W119" s="26"/>
      <c r="X119" s="26"/>
      <c r="AA119" s="25"/>
    </row>
    <row r="120" spans="3:29" ht="14.25" x14ac:dyDescent="0.2">
      <c r="C120" s="30"/>
      <c r="D120" s="30">
        <f>'My Configuration Page'!G83</f>
        <v>0.9</v>
      </c>
      <c r="E120" s="23" t="s">
        <v>16</v>
      </c>
      <c r="G120" s="25" t="str">
        <f>IF(C119&gt;=D120,"l","")</f>
        <v/>
      </c>
      <c r="M120" s="24"/>
      <c r="N120" s="26"/>
      <c r="Q120" s="25"/>
      <c r="W120" s="24"/>
      <c r="X120" s="26"/>
      <c r="AA120" s="25"/>
    </row>
    <row r="121" spans="3:29" ht="14.25" x14ac:dyDescent="0.2">
      <c r="G121" s="25"/>
      <c r="Q121" s="25"/>
      <c r="AA121" s="25"/>
    </row>
    <row r="122" spans="3:29" ht="14.25" x14ac:dyDescent="0.2">
      <c r="C122" s="22" t="s">
        <v>121</v>
      </c>
      <c r="D122" s="22" t="s">
        <v>122</v>
      </c>
      <c r="G122" s="25" t="str">
        <f>IF(C123&lt;=D123,"l","")</f>
        <v>l</v>
      </c>
      <c r="M122" s="22"/>
      <c r="N122" s="22"/>
      <c r="Q122" s="25"/>
      <c r="W122" s="22"/>
      <c r="X122" s="22"/>
      <c r="AA122" s="25"/>
    </row>
    <row r="123" spans="3:29" ht="14.25" x14ac:dyDescent="0.2">
      <c r="C123" s="26">
        <f>'My Configuration Page'!I79</f>
        <v>1040.8911463393388</v>
      </c>
      <c r="D123" s="26">
        <f>'My Configuration Page'!I81</f>
        <v>1400</v>
      </c>
      <c r="E123" s="23" t="s">
        <v>15</v>
      </c>
      <c r="G123" s="25" t="str">
        <f>IF(C123&lt;D124,IF(C123&gt;D123,"l",""),"")</f>
        <v/>
      </c>
      <c r="M123" s="26"/>
      <c r="N123" s="26"/>
      <c r="Q123" s="25"/>
      <c r="W123" s="26"/>
      <c r="X123" s="26"/>
      <c r="AA123" s="25"/>
    </row>
    <row r="124" spans="3:29" ht="14.25" x14ac:dyDescent="0.2">
      <c r="C124" s="24"/>
      <c r="D124" s="26">
        <f>'My Configuration Page'!I83</f>
        <v>1600</v>
      </c>
      <c r="E124" s="23" t="s">
        <v>16</v>
      </c>
      <c r="G124" s="25" t="str">
        <f>IF(C123&gt;=D124,"l","")</f>
        <v/>
      </c>
      <c r="M124" s="24"/>
      <c r="N124" s="26"/>
      <c r="Q124" s="25"/>
      <c r="W124" s="24"/>
      <c r="X124" s="26"/>
      <c r="AA124" s="25"/>
    </row>
    <row r="125" spans="3:29" x14ac:dyDescent="0.2">
      <c r="C125" s="24"/>
      <c r="D125" s="26"/>
      <c r="G125" s="27"/>
      <c r="M125" s="24"/>
      <c r="N125" s="26"/>
      <c r="Q125" s="27"/>
      <c r="W125" s="24"/>
      <c r="X125" s="26"/>
      <c r="AA125" s="27"/>
    </row>
    <row r="126" spans="3:29" x14ac:dyDescent="0.2">
      <c r="C126" s="28" t="s">
        <v>123</v>
      </c>
      <c r="D126" s="26"/>
      <c r="G126" s="27"/>
      <c r="M126" s="28"/>
      <c r="N126" s="26"/>
      <c r="Q126" s="27"/>
      <c r="W126" s="28"/>
      <c r="X126" s="26"/>
      <c r="AA126" s="27"/>
    </row>
    <row r="127" spans="3:29" x14ac:dyDescent="0.2">
      <c r="C127" s="28"/>
      <c r="D127" s="26"/>
      <c r="G127" s="27"/>
      <c r="M127" s="28"/>
      <c r="N127" s="26"/>
      <c r="Q127" s="27"/>
      <c r="W127" s="28"/>
      <c r="X127" s="26"/>
      <c r="AA127" s="27"/>
    </row>
    <row r="128" spans="3:29" x14ac:dyDescent="0.2">
      <c r="C128" s="28" t="s">
        <v>124</v>
      </c>
      <c r="D128" s="26"/>
      <c r="G128" s="27"/>
      <c r="M128" s="28"/>
      <c r="N128" s="26"/>
      <c r="Q128" s="27"/>
      <c r="W128" s="28"/>
      <c r="X128" s="26"/>
      <c r="AA128" s="27"/>
    </row>
  </sheetData>
  <pageMargins left="0.7" right="0.7" top="0.75" bottom="0.75" header="0.3" footer="0.3"/>
  <pageSetup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2:AT62"/>
  <sheetViews>
    <sheetView zoomScale="80" zoomScaleNormal="80" workbookViewId="0">
      <pane xSplit="3" ySplit="7" topLeftCell="D8" activePane="bottomRight" state="frozen"/>
      <selection pane="topRight" activeCell="D1" sqref="D1"/>
      <selection pane="bottomLeft" activeCell="A6" sqref="A6"/>
      <selection pane="bottomRight" activeCell="G22" sqref="G22"/>
    </sheetView>
  </sheetViews>
  <sheetFormatPr defaultRowHeight="12.75" x14ac:dyDescent="0.2"/>
  <cols>
    <col min="1" max="1" width="1.85546875" style="39" customWidth="1"/>
    <col min="2" max="2" width="10.5703125" style="39" customWidth="1"/>
    <col min="3" max="3" width="11.7109375" style="39" customWidth="1"/>
    <col min="4" max="4" width="24.85546875" style="39" customWidth="1"/>
    <col min="5" max="13" width="9.42578125" style="40" customWidth="1"/>
    <col min="14" max="22" width="11" style="40" customWidth="1"/>
    <col min="23" max="25" width="13" style="41" customWidth="1"/>
    <col min="26" max="26" width="12.85546875" style="39" customWidth="1"/>
    <col min="27" max="27" width="12.85546875" style="42" customWidth="1"/>
    <col min="28" max="29" width="12.85546875" style="39" customWidth="1"/>
    <col min="30" max="30" width="12.85546875" style="42" customWidth="1"/>
    <col min="31" max="32" width="12.85546875" style="39" customWidth="1"/>
    <col min="33" max="33" width="12.85546875" style="42" customWidth="1"/>
    <col min="34" max="34" width="12.85546875" style="39" customWidth="1"/>
    <col min="35" max="35" width="10.28515625" style="43" customWidth="1"/>
    <col min="36" max="36" width="10.28515625" style="39" customWidth="1"/>
    <col min="37" max="38" width="10.28515625" style="43" customWidth="1"/>
    <col min="39" max="39" width="10.28515625" style="44" customWidth="1"/>
    <col min="40" max="41" width="10.28515625" style="43" customWidth="1"/>
    <col min="42" max="42" width="10.28515625" style="44" customWidth="1"/>
    <col min="43" max="43" width="10.28515625" style="43" customWidth="1"/>
    <col min="44" max="44" width="10.7109375" style="44" customWidth="1"/>
    <col min="45" max="45" width="10.7109375" style="42" customWidth="1"/>
    <col min="46" max="46" width="10.7109375" style="39" customWidth="1"/>
    <col min="47" max="16384" width="9.140625" style="39"/>
  </cols>
  <sheetData>
    <row r="2" spans="2:46" ht="20.25" x14ac:dyDescent="0.3">
      <c r="B2" s="38" t="s">
        <v>86</v>
      </c>
    </row>
    <row r="3" spans="2:46" ht="7.5" customHeight="1" x14ac:dyDescent="0.3">
      <c r="B3" s="38"/>
    </row>
    <row r="4" spans="2:46" ht="21" thickBot="1" x14ac:dyDescent="0.35">
      <c r="B4" s="45" t="s">
        <v>207</v>
      </c>
    </row>
    <row r="5" spans="2:46" s="46" customFormat="1" ht="18" customHeight="1" thickBot="1" x14ac:dyDescent="0.25">
      <c r="E5" s="47"/>
      <c r="F5" s="48"/>
      <c r="G5" s="48"/>
      <c r="H5" s="48"/>
      <c r="I5" s="48" t="s">
        <v>17</v>
      </c>
      <c r="J5" s="48"/>
      <c r="K5" s="48"/>
      <c r="L5" s="48"/>
      <c r="M5" s="49"/>
      <c r="N5" s="47"/>
      <c r="O5" s="48"/>
      <c r="P5" s="48"/>
      <c r="Q5" s="48"/>
      <c r="R5" s="48" t="s">
        <v>18</v>
      </c>
      <c r="S5" s="48"/>
      <c r="T5" s="48"/>
      <c r="U5" s="48"/>
      <c r="V5" s="49"/>
      <c r="W5" s="50"/>
      <c r="X5" s="51" t="s">
        <v>19</v>
      </c>
      <c r="Y5" s="52"/>
      <c r="Z5" s="47"/>
      <c r="AA5" s="53"/>
      <c r="AB5" s="48"/>
      <c r="AC5" s="48"/>
      <c r="AD5" s="53" t="s">
        <v>22</v>
      </c>
      <c r="AE5" s="48"/>
      <c r="AF5" s="48"/>
      <c r="AG5" s="53"/>
      <c r="AH5" s="48"/>
      <c r="AI5" s="47"/>
      <c r="AJ5" s="48"/>
      <c r="AK5" s="48"/>
      <c r="AL5" s="48"/>
      <c r="AM5" s="54" t="s">
        <v>28</v>
      </c>
      <c r="AN5" s="48"/>
      <c r="AO5" s="48"/>
      <c r="AP5" s="54"/>
      <c r="AQ5" s="49"/>
      <c r="AR5" s="55"/>
      <c r="AS5" s="56" t="s">
        <v>31</v>
      </c>
      <c r="AT5" s="57"/>
    </row>
    <row r="6" spans="2:46" s="46" customFormat="1" ht="18" customHeight="1" thickBot="1" x14ac:dyDescent="0.25">
      <c r="E6" s="58"/>
      <c r="F6" s="59" t="s">
        <v>130</v>
      </c>
      <c r="G6" s="60"/>
      <c r="H6" s="58"/>
      <c r="I6" s="59" t="s">
        <v>131</v>
      </c>
      <c r="J6" s="60"/>
      <c r="K6" s="58"/>
      <c r="L6" s="59" t="s">
        <v>132</v>
      </c>
      <c r="M6" s="60"/>
      <c r="N6" s="58"/>
      <c r="O6" s="59" t="s">
        <v>130</v>
      </c>
      <c r="P6" s="60"/>
      <c r="Q6" s="58"/>
      <c r="R6" s="59" t="s">
        <v>131</v>
      </c>
      <c r="S6" s="60"/>
      <c r="T6" s="58"/>
      <c r="U6" s="59" t="s">
        <v>132</v>
      </c>
      <c r="V6" s="60"/>
      <c r="W6" s="50"/>
      <c r="X6" s="51"/>
      <c r="Y6" s="52"/>
      <c r="Z6" s="58"/>
      <c r="AA6" s="61" t="s">
        <v>130</v>
      </c>
      <c r="AB6" s="60"/>
      <c r="AC6" s="58"/>
      <c r="AD6" s="61" t="s">
        <v>131</v>
      </c>
      <c r="AE6" s="60"/>
      <c r="AF6" s="58"/>
      <c r="AG6" s="61" t="s">
        <v>132</v>
      </c>
      <c r="AH6" s="60"/>
      <c r="AI6" s="58"/>
      <c r="AJ6" s="59" t="s">
        <v>130</v>
      </c>
      <c r="AK6" s="60"/>
      <c r="AL6" s="58"/>
      <c r="AM6" s="62" t="s">
        <v>131</v>
      </c>
      <c r="AN6" s="60"/>
      <c r="AO6" s="58"/>
      <c r="AP6" s="62" t="s">
        <v>132</v>
      </c>
      <c r="AQ6" s="60"/>
      <c r="AR6" s="55"/>
      <c r="AS6" s="56"/>
      <c r="AT6" s="57"/>
    </row>
    <row r="7" spans="2:46" s="78" customFormat="1" ht="39" customHeight="1" thickBot="1" x14ac:dyDescent="0.25">
      <c r="B7" s="63" t="s">
        <v>84</v>
      </c>
      <c r="C7" s="64" t="s">
        <v>85</v>
      </c>
      <c r="D7" s="64" t="s">
        <v>133</v>
      </c>
      <c r="E7" s="65" t="s">
        <v>1</v>
      </c>
      <c r="F7" s="66" t="s">
        <v>23</v>
      </c>
      <c r="G7" s="67" t="s">
        <v>2</v>
      </c>
      <c r="H7" s="65" t="s">
        <v>1</v>
      </c>
      <c r="I7" s="66" t="s">
        <v>23</v>
      </c>
      <c r="J7" s="67" t="s">
        <v>2</v>
      </c>
      <c r="K7" s="65" t="s">
        <v>1</v>
      </c>
      <c r="L7" s="66" t="s">
        <v>23</v>
      </c>
      <c r="M7" s="67" t="s">
        <v>2</v>
      </c>
      <c r="N7" s="65" t="s">
        <v>24</v>
      </c>
      <c r="O7" s="66" t="s">
        <v>10</v>
      </c>
      <c r="P7" s="67" t="s">
        <v>11</v>
      </c>
      <c r="Q7" s="65" t="s">
        <v>24</v>
      </c>
      <c r="R7" s="66" t="s">
        <v>10</v>
      </c>
      <c r="S7" s="67" t="s">
        <v>11</v>
      </c>
      <c r="T7" s="65" t="s">
        <v>24</v>
      </c>
      <c r="U7" s="66" t="s">
        <v>10</v>
      </c>
      <c r="V7" s="67" t="s">
        <v>11</v>
      </c>
      <c r="W7" s="68" t="s">
        <v>20</v>
      </c>
      <c r="X7" s="69" t="s">
        <v>21</v>
      </c>
      <c r="Y7" s="70" t="s">
        <v>87</v>
      </c>
      <c r="Z7" s="65" t="s">
        <v>12</v>
      </c>
      <c r="AA7" s="71" t="s">
        <v>13</v>
      </c>
      <c r="AB7" s="67" t="s">
        <v>113</v>
      </c>
      <c r="AC7" s="65" t="s">
        <v>12</v>
      </c>
      <c r="AD7" s="71" t="s">
        <v>13</v>
      </c>
      <c r="AE7" s="67" t="s">
        <v>113</v>
      </c>
      <c r="AF7" s="65" t="s">
        <v>12</v>
      </c>
      <c r="AG7" s="71" t="s">
        <v>13</v>
      </c>
      <c r="AH7" s="67" t="s">
        <v>113</v>
      </c>
      <c r="AI7" s="72" t="s">
        <v>25</v>
      </c>
      <c r="AJ7" s="73" t="s">
        <v>26</v>
      </c>
      <c r="AK7" s="74" t="s">
        <v>27</v>
      </c>
      <c r="AL7" s="72" t="s">
        <v>25</v>
      </c>
      <c r="AM7" s="75" t="s">
        <v>26</v>
      </c>
      <c r="AN7" s="74" t="s">
        <v>27</v>
      </c>
      <c r="AO7" s="72" t="s">
        <v>25</v>
      </c>
      <c r="AP7" s="75" t="s">
        <v>26</v>
      </c>
      <c r="AQ7" s="74" t="s">
        <v>27</v>
      </c>
      <c r="AR7" s="76" t="s">
        <v>29</v>
      </c>
      <c r="AS7" s="71" t="s">
        <v>30</v>
      </c>
      <c r="AT7" s="77" t="s">
        <v>14</v>
      </c>
    </row>
    <row r="8" spans="2:46" s="95" customFormat="1" ht="17.25" customHeight="1" x14ac:dyDescent="0.2">
      <c r="B8" s="79" t="s">
        <v>32</v>
      </c>
      <c r="C8" s="80">
        <v>42737</v>
      </c>
      <c r="D8" s="81" t="str">
        <f>CONCATENATE(B8," - ",TEXT('My Database Page'!C8,"dd mmm JJJJ"))</f>
        <v>Week #1 - 02 jan 2017</v>
      </c>
      <c r="E8" s="82">
        <v>2</v>
      </c>
      <c r="F8" s="83">
        <v>4</v>
      </c>
      <c r="G8" s="84">
        <v>4</v>
      </c>
      <c r="H8" s="82">
        <f t="shared" ref="H8:H9" si="0">SUM(E5:E8)</f>
        <v>2</v>
      </c>
      <c r="I8" s="83">
        <f t="shared" ref="I8:I9" si="1">SUM(F5:F8)</f>
        <v>4</v>
      </c>
      <c r="J8" s="84">
        <f t="shared" ref="J8:J9" si="2">SUM(G5:G8)</f>
        <v>4</v>
      </c>
      <c r="K8" s="82">
        <f>SUM(E$8:E8)</f>
        <v>2</v>
      </c>
      <c r="L8" s="83">
        <f>SUM(F$8:F8)</f>
        <v>4</v>
      </c>
      <c r="M8" s="84">
        <f>SUM(G$8:G8)</f>
        <v>4</v>
      </c>
      <c r="N8" s="82">
        <v>39</v>
      </c>
      <c r="O8" s="83">
        <v>70</v>
      </c>
      <c r="P8" s="84">
        <v>5</v>
      </c>
      <c r="Q8" s="82">
        <f t="shared" ref="Q8:Q12" si="3">SUM(N5:N8)</f>
        <v>39</v>
      </c>
      <c r="R8" s="83">
        <f t="shared" ref="R8:R26" si="4">SUM(O5:O8)</f>
        <v>70</v>
      </c>
      <c r="S8" s="84">
        <f t="shared" ref="S8:S26" si="5">SUM(P5:P8)</f>
        <v>5</v>
      </c>
      <c r="T8" s="82">
        <f>SUM(N$8:N8)</f>
        <v>39</v>
      </c>
      <c r="U8" s="83">
        <f>SUM(O$8:O8)</f>
        <v>70</v>
      </c>
      <c r="V8" s="84">
        <f>SUM(P$8:P8)</f>
        <v>5</v>
      </c>
      <c r="W8" s="85">
        <v>59633.608030515294</v>
      </c>
      <c r="X8" s="86">
        <v>79603.895424714996</v>
      </c>
      <c r="Y8" s="87">
        <v>19970.287394199702</v>
      </c>
      <c r="Z8" s="82">
        <v>38.005114029822806</v>
      </c>
      <c r="AA8" s="88">
        <v>0.67695950283880724</v>
      </c>
      <c r="AB8" s="84">
        <v>3.2691551472835645</v>
      </c>
      <c r="AC8" s="82">
        <f t="shared" ref="AC8:AC12" si="6">SUM(Z5:Z8)</f>
        <v>38.005114029822806</v>
      </c>
      <c r="AD8" s="88">
        <f>AVERAGE(AA5:AA8)</f>
        <v>0.67695950283880724</v>
      </c>
      <c r="AE8" s="84">
        <f t="shared" ref="AE8:AE26" si="7">SUM(AB5:AB8)</f>
        <v>3.2691551472835645</v>
      </c>
      <c r="AF8" s="82">
        <f>SUM(Z$8:Z8)</f>
        <v>38.005114029822806</v>
      </c>
      <c r="AG8" s="89">
        <f>AVERAGE(AA$8:AA8)</f>
        <v>0.67695950283880724</v>
      </c>
      <c r="AH8" s="84">
        <f>SUM(AB$8:AB8)</f>
        <v>3.2691551472835645</v>
      </c>
      <c r="AI8" s="90">
        <v>8.2705021134011347E-2</v>
      </c>
      <c r="AJ8" s="83">
        <v>617</v>
      </c>
      <c r="AK8" s="91">
        <v>7.9875030637107432E-3</v>
      </c>
      <c r="AL8" s="90">
        <f>AVERAGE(AI5:AI8)</f>
        <v>8.2705021134011347E-2</v>
      </c>
      <c r="AM8" s="92">
        <f>AVERAGE(AJ5:AJ8)</f>
        <v>617</v>
      </c>
      <c r="AN8" s="91">
        <f>AVERAGE(AK5:AK8)</f>
        <v>7.9875030637107432E-3</v>
      </c>
      <c r="AO8" s="90">
        <f>AVERAGE(AI$8:AI8)</f>
        <v>8.2705021134011347E-2</v>
      </c>
      <c r="AP8" s="92">
        <f>AVERAGE(AJ$8:AJ8)</f>
        <v>617</v>
      </c>
      <c r="AQ8" s="91">
        <f>AVERAGE(AK$8:AK8)</f>
        <v>7.9875030637107432E-3</v>
      </c>
      <c r="AR8" s="93">
        <v>24.374987440517714</v>
      </c>
      <c r="AS8" s="89">
        <v>0.81685267004812911</v>
      </c>
      <c r="AT8" s="94">
        <v>1518.6197678162489</v>
      </c>
    </row>
    <row r="9" spans="2:46" s="95" customFormat="1" ht="17.25" customHeight="1" x14ac:dyDescent="0.2">
      <c r="B9" s="96" t="s">
        <v>33</v>
      </c>
      <c r="C9" s="97">
        <f>C8+7</f>
        <v>42744</v>
      </c>
      <c r="D9" s="81" t="str">
        <f>CONCATENATE(B9," - ",TEXT('My Database Page'!C9,"dd mmm JJJJ"))</f>
        <v>Week #2 - 09 jan 2017</v>
      </c>
      <c r="E9" s="82">
        <v>3</v>
      </c>
      <c r="F9" s="83">
        <v>6</v>
      </c>
      <c r="G9" s="84">
        <v>3</v>
      </c>
      <c r="H9" s="82">
        <f t="shared" si="0"/>
        <v>5</v>
      </c>
      <c r="I9" s="83">
        <f t="shared" si="1"/>
        <v>10</v>
      </c>
      <c r="J9" s="84">
        <f t="shared" si="2"/>
        <v>7</v>
      </c>
      <c r="K9" s="82">
        <f>SUM(E$8:E9)</f>
        <v>5</v>
      </c>
      <c r="L9" s="83">
        <f>SUM(F$8:F9)</f>
        <v>10</v>
      </c>
      <c r="M9" s="84">
        <f>SUM(G$8:G9)</f>
        <v>7</v>
      </c>
      <c r="N9" s="82">
        <v>99</v>
      </c>
      <c r="O9" s="83">
        <v>72</v>
      </c>
      <c r="P9" s="84">
        <v>48</v>
      </c>
      <c r="Q9" s="82">
        <f t="shared" si="3"/>
        <v>138</v>
      </c>
      <c r="R9" s="83">
        <f t="shared" si="4"/>
        <v>142</v>
      </c>
      <c r="S9" s="84">
        <f t="shared" si="5"/>
        <v>53</v>
      </c>
      <c r="T9" s="82">
        <f>SUM(N$8:N9)</f>
        <v>138</v>
      </c>
      <c r="U9" s="83">
        <f>SUM(O$8:O9)</f>
        <v>142</v>
      </c>
      <c r="V9" s="84">
        <f>SUM(P$8:P9)</f>
        <v>53</v>
      </c>
      <c r="W9" s="85">
        <v>54708.50128338598</v>
      </c>
      <c r="X9" s="86">
        <v>50788.764870512998</v>
      </c>
      <c r="Y9" s="87">
        <v>-3919.7364128729823</v>
      </c>
      <c r="Z9" s="82">
        <v>63.686343287610029</v>
      </c>
      <c r="AA9" s="88">
        <v>0.5622247046191009</v>
      </c>
      <c r="AB9" s="84">
        <v>63.779223405648096</v>
      </c>
      <c r="AC9" s="82">
        <f t="shared" si="6"/>
        <v>101.69145731743284</v>
      </c>
      <c r="AD9" s="88">
        <f t="shared" ref="AD9:AD26" si="8">AVERAGE(AA6:AA9)</f>
        <v>0.61959210372895401</v>
      </c>
      <c r="AE9" s="84">
        <f t="shared" si="7"/>
        <v>67.048378552931666</v>
      </c>
      <c r="AF9" s="82">
        <f>SUM(Z$8:Z9)</f>
        <v>101.69145731743284</v>
      </c>
      <c r="AG9" s="89">
        <f>AVERAGE(AA$8:AA9)</f>
        <v>0.61959210372895401</v>
      </c>
      <c r="AH9" s="84">
        <f>SUM(AB$8:AB9)</f>
        <v>67.048378552931666</v>
      </c>
      <c r="AI9" s="90">
        <v>9.216442254897711E-2</v>
      </c>
      <c r="AJ9" s="83">
        <v>618</v>
      </c>
      <c r="AK9" s="91">
        <v>1.9505334444443169E-2</v>
      </c>
      <c r="AL9" s="90">
        <f t="shared" ref="AL9:AN9" si="9">AVERAGE(AI6:AI9)</f>
        <v>8.7434721841494228E-2</v>
      </c>
      <c r="AM9" s="92">
        <f t="shared" si="9"/>
        <v>617.5</v>
      </c>
      <c r="AN9" s="91">
        <f t="shared" si="9"/>
        <v>1.3746418754076957E-2</v>
      </c>
      <c r="AO9" s="90">
        <f>AVERAGE(AI$8:AI9)</f>
        <v>8.7434721841494228E-2</v>
      </c>
      <c r="AP9" s="92">
        <f>AVERAGE(AJ$8:AJ9)</f>
        <v>617.5</v>
      </c>
      <c r="AQ9" s="91">
        <f>AVERAGE(AK$8:AK9)</f>
        <v>1.3746418754076957E-2</v>
      </c>
      <c r="AR9" s="93">
        <v>45.033763480668412</v>
      </c>
      <c r="AS9" s="89">
        <v>0.85486395086410161</v>
      </c>
      <c r="AT9" s="94">
        <v>1040.8911463393388</v>
      </c>
    </row>
    <row r="10" spans="2:46" s="95" customFormat="1" ht="17.25" customHeight="1" x14ac:dyDescent="0.2">
      <c r="B10" s="96" t="s">
        <v>34</v>
      </c>
      <c r="C10" s="97">
        <f t="shared" ref="C10:C59" si="10">C9+7</f>
        <v>42751</v>
      </c>
      <c r="D10" s="81" t="str">
        <f>CONCATENATE(B10," - ",TEXT('My Database Page'!C10,"dd mmm JJJJ"))</f>
        <v>Week #3 - 16 jan 2017</v>
      </c>
      <c r="E10" s="82">
        <v>2</v>
      </c>
      <c r="F10" s="83">
        <v>5</v>
      </c>
      <c r="G10" s="84">
        <v>3</v>
      </c>
      <c r="H10" s="82">
        <f t="shared" ref="H10:H12" si="11">SUM(E7:E10)</f>
        <v>7</v>
      </c>
      <c r="I10" s="83">
        <f t="shared" ref="I10:I12" si="12">SUM(F7:F10)</f>
        <v>15</v>
      </c>
      <c r="J10" s="84">
        <f t="shared" ref="J10:J12" si="13">SUM(G7:G10)</f>
        <v>10</v>
      </c>
      <c r="K10" s="82">
        <f>SUM(E$8:E10)</f>
        <v>7</v>
      </c>
      <c r="L10" s="83">
        <f>SUM(F$8:F10)</f>
        <v>15</v>
      </c>
      <c r="M10" s="84">
        <f>SUM(G$8:G10)</f>
        <v>10</v>
      </c>
      <c r="N10" s="82">
        <v>64</v>
      </c>
      <c r="O10" s="83">
        <v>85</v>
      </c>
      <c r="P10" s="84">
        <v>9</v>
      </c>
      <c r="Q10" s="82">
        <f t="shared" si="3"/>
        <v>202</v>
      </c>
      <c r="R10" s="83">
        <f t="shared" si="4"/>
        <v>227</v>
      </c>
      <c r="S10" s="84">
        <f t="shared" si="5"/>
        <v>62</v>
      </c>
      <c r="T10" s="82">
        <f>SUM(N$8:N10)</f>
        <v>202</v>
      </c>
      <c r="U10" s="83">
        <f>SUM(O$8:O10)</f>
        <v>227</v>
      </c>
      <c r="V10" s="84">
        <f>SUM(P$8:P10)</f>
        <v>62</v>
      </c>
      <c r="W10" s="85">
        <v>52197.185730099423</v>
      </c>
      <c r="X10" s="86">
        <v>73498.845661602885</v>
      </c>
      <c r="Y10" s="87">
        <v>21301.659931503462</v>
      </c>
      <c r="Z10" s="82">
        <v>99.421876743163466</v>
      </c>
      <c r="AA10" s="88">
        <v>0.78912701355932979</v>
      </c>
      <c r="AB10" s="84">
        <v>22.960048881482841</v>
      </c>
      <c r="AC10" s="82">
        <f t="shared" si="6"/>
        <v>201.11333406059629</v>
      </c>
      <c r="AD10" s="88">
        <f t="shared" si="8"/>
        <v>0.67610374033907927</v>
      </c>
      <c r="AE10" s="84">
        <f t="shared" si="7"/>
        <v>90.0084274344145</v>
      </c>
      <c r="AF10" s="82">
        <f>SUM(Z$8:Z10)</f>
        <v>201.11333406059629</v>
      </c>
      <c r="AG10" s="89">
        <f>AVERAGE(AA$8:AA10)</f>
        <v>0.67610374033907927</v>
      </c>
      <c r="AH10" s="84">
        <f>SUM(AB$8:AB10)</f>
        <v>90.0084274344145</v>
      </c>
      <c r="AI10" s="90">
        <v>6.4848366079569009E-2</v>
      </c>
      <c r="AJ10" s="83">
        <v>625</v>
      </c>
      <c r="AK10" s="91">
        <v>4.6924111780294857E-3</v>
      </c>
      <c r="AL10" s="90">
        <f t="shared" ref="AL10:AN10" si="14">AVERAGE(AI7:AI10)</f>
        <v>7.9905936587519155E-2</v>
      </c>
      <c r="AM10" s="92">
        <f t="shared" si="14"/>
        <v>620</v>
      </c>
      <c r="AN10" s="91">
        <f t="shared" si="14"/>
        <v>1.07284162287278E-2</v>
      </c>
      <c r="AO10" s="90">
        <f>AVERAGE(AI$8:AI10)</f>
        <v>7.9905936587519155E-2</v>
      </c>
      <c r="AP10" s="92">
        <f>AVERAGE(AJ$8:AJ10)</f>
        <v>620</v>
      </c>
      <c r="AQ10" s="91">
        <f>AVERAGE(AK$8:AK10)</f>
        <v>1.07284162287278E-2</v>
      </c>
      <c r="AR10" s="93">
        <v>71.481627531280182</v>
      </c>
      <c r="AS10" s="89">
        <v>0.63793371868648185</v>
      </c>
      <c r="AT10" s="94">
        <v>1669.2966686580348</v>
      </c>
    </row>
    <row r="11" spans="2:46" s="95" customFormat="1" ht="17.25" customHeight="1" x14ac:dyDescent="0.2">
      <c r="B11" s="96" t="s">
        <v>35</v>
      </c>
      <c r="C11" s="97">
        <f t="shared" si="10"/>
        <v>42758</v>
      </c>
      <c r="D11" s="81" t="str">
        <f>CONCATENATE(B11," - ",TEXT('My Database Page'!C11,"dd mmm JJJJ"))</f>
        <v>Week #4 - 23 jan 2017</v>
      </c>
      <c r="E11" s="82">
        <v>3</v>
      </c>
      <c r="F11" s="83">
        <v>9</v>
      </c>
      <c r="G11" s="84">
        <v>2</v>
      </c>
      <c r="H11" s="82">
        <f t="shared" si="11"/>
        <v>10</v>
      </c>
      <c r="I11" s="83">
        <f t="shared" si="12"/>
        <v>24</v>
      </c>
      <c r="J11" s="84">
        <f t="shared" si="13"/>
        <v>12</v>
      </c>
      <c r="K11" s="82">
        <f>SUM(E$8:E11)</f>
        <v>10</v>
      </c>
      <c r="L11" s="83">
        <f>SUM(F$8:F11)</f>
        <v>24</v>
      </c>
      <c r="M11" s="84">
        <f>SUM(G$8:G11)</f>
        <v>12</v>
      </c>
      <c r="N11" s="82">
        <v>62</v>
      </c>
      <c r="O11" s="83">
        <v>68</v>
      </c>
      <c r="P11" s="84">
        <v>72</v>
      </c>
      <c r="Q11" s="82">
        <f t="shared" si="3"/>
        <v>264</v>
      </c>
      <c r="R11" s="83">
        <f t="shared" si="4"/>
        <v>295</v>
      </c>
      <c r="S11" s="84">
        <f t="shared" si="5"/>
        <v>134</v>
      </c>
      <c r="T11" s="82">
        <f>SUM(N$8:N11)</f>
        <v>264</v>
      </c>
      <c r="U11" s="83">
        <f>SUM(O$8:O11)</f>
        <v>295</v>
      </c>
      <c r="V11" s="84">
        <f>SUM(P$8:P11)</f>
        <v>134</v>
      </c>
      <c r="W11" s="85">
        <v>55234.761614811505</v>
      </c>
      <c r="X11" s="86">
        <v>64086.794266908517</v>
      </c>
      <c r="Y11" s="87">
        <v>8852.032652097012</v>
      </c>
      <c r="Z11" s="82">
        <v>50.468617270846529</v>
      </c>
      <c r="AA11" s="88">
        <v>0.52080863506871733</v>
      </c>
      <c r="AB11" s="84">
        <v>96.961784490910645</v>
      </c>
      <c r="AC11" s="82">
        <f t="shared" si="6"/>
        <v>251.58195133144281</v>
      </c>
      <c r="AD11" s="88">
        <f t="shared" si="8"/>
        <v>0.63727996402148879</v>
      </c>
      <c r="AE11" s="84">
        <f t="shared" si="7"/>
        <v>186.97021192532515</v>
      </c>
      <c r="AF11" s="82">
        <f>SUM(Z$8:Z11)</f>
        <v>251.58195133144281</v>
      </c>
      <c r="AG11" s="89">
        <f>AVERAGE(AA$8:AA11)</f>
        <v>0.63727996402148879</v>
      </c>
      <c r="AH11" s="84">
        <f>SUM(AB$8:AB11)</f>
        <v>186.97021192532515</v>
      </c>
      <c r="AI11" s="90">
        <v>6.3350166844191869E-2</v>
      </c>
      <c r="AJ11" s="83">
        <v>615</v>
      </c>
      <c r="AK11" s="91">
        <v>1.1447819320591838E-2</v>
      </c>
      <c r="AL11" s="90">
        <f t="shared" ref="AL11:AN11" si="15">AVERAGE(AI8:AI11)</f>
        <v>7.5766994151687334E-2</v>
      </c>
      <c r="AM11" s="92">
        <f t="shared" si="15"/>
        <v>618.75</v>
      </c>
      <c r="AN11" s="91">
        <f t="shared" si="15"/>
        <v>1.0908267001693809E-2</v>
      </c>
      <c r="AO11" s="90">
        <f>AVERAGE(AI$8:AI11)</f>
        <v>7.5766994151687334E-2</v>
      </c>
      <c r="AP11" s="92">
        <f>AVERAGE(AJ$8:AJ11)</f>
        <v>618.75</v>
      </c>
      <c r="AQ11" s="91">
        <f>AVERAGE(AK$8:AK11)</f>
        <v>1.0908267001693809E-2</v>
      </c>
      <c r="AR11" s="93">
        <v>6.353924114792342</v>
      </c>
      <c r="AS11" s="89">
        <v>0.51322448887510053</v>
      </c>
      <c r="AT11" s="94">
        <v>1261.5721234744392</v>
      </c>
    </row>
    <row r="12" spans="2:46" s="95" customFormat="1" ht="17.25" customHeight="1" x14ac:dyDescent="0.2">
      <c r="B12" s="96" t="s">
        <v>36</v>
      </c>
      <c r="C12" s="97">
        <f t="shared" si="10"/>
        <v>42765</v>
      </c>
      <c r="D12" s="81" t="str">
        <f>CONCATENATE(B12," - ",TEXT('My Database Page'!C12,"dd mmm JJJJ"))</f>
        <v>Week #5 - 30 jan 2017</v>
      </c>
      <c r="E12" s="82">
        <v>3</v>
      </c>
      <c r="F12" s="83">
        <v>2</v>
      </c>
      <c r="G12" s="84">
        <v>1</v>
      </c>
      <c r="H12" s="82">
        <f t="shared" si="11"/>
        <v>11</v>
      </c>
      <c r="I12" s="83">
        <f t="shared" si="12"/>
        <v>22</v>
      </c>
      <c r="J12" s="84">
        <f t="shared" si="13"/>
        <v>9</v>
      </c>
      <c r="K12" s="82">
        <f>SUM(E$8:E12)</f>
        <v>13</v>
      </c>
      <c r="L12" s="83">
        <f>SUM(F$8:F12)</f>
        <v>26</v>
      </c>
      <c r="M12" s="84">
        <f>SUM(G$8:G12)</f>
        <v>13</v>
      </c>
      <c r="N12" s="82">
        <v>64</v>
      </c>
      <c r="O12" s="83">
        <v>74</v>
      </c>
      <c r="P12" s="84">
        <v>37</v>
      </c>
      <c r="Q12" s="82">
        <f t="shared" si="3"/>
        <v>289</v>
      </c>
      <c r="R12" s="83">
        <f t="shared" si="4"/>
        <v>299</v>
      </c>
      <c r="S12" s="84">
        <f t="shared" si="5"/>
        <v>166</v>
      </c>
      <c r="T12" s="82">
        <f>SUM(N$8:N12)</f>
        <v>328</v>
      </c>
      <c r="U12" s="83">
        <f>SUM(O$8:O12)</f>
        <v>369</v>
      </c>
      <c r="V12" s="84">
        <f>SUM(P$8:P12)</f>
        <v>171</v>
      </c>
      <c r="W12" s="85">
        <v>58224.418339420838</v>
      </c>
      <c r="X12" s="86">
        <v>75581.026516171725</v>
      </c>
      <c r="Y12" s="87">
        <v>17356.608176750888</v>
      </c>
      <c r="Z12" s="82">
        <v>44.681166100003637</v>
      </c>
      <c r="AA12" s="88">
        <v>0.81244470138659874</v>
      </c>
      <c r="AB12" s="84">
        <v>96.611334134666023</v>
      </c>
      <c r="AC12" s="82">
        <f t="shared" si="6"/>
        <v>258.25800340162368</v>
      </c>
      <c r="AD12" s="88">
        <f t="shared" si="8"/>
        <v>0.67115126365843669</v>
      </c>
      <c r="AE12" s="84">
        <f t="shared" si="7"/>
        <v>280.3123909127076</v>
      </c>
      <c r="AF12" s="82">
        <f>SUM(Z$8:Z12)</f>
        <v>296.26311743144646</v>
      </c>
      <c r="AG12" s="89">
        <f>AVERAGE(AA$8:AA12)</f>
        <v>0.67231291149451078</v>
      </c>
      <c r="AH12" s="84">
        <f>SUM(AB$8:AB12)</f>
        <v>283.58154605999118</v>
      </c>
      <c r="AI12" s="90">
        <v>8.9041784569489135E-2</v>
      </c>
      <c r="AJ12" s="83">
        <v>634</v>
      </c>
      <c r="AK12" s="91">
        <v>7.2782662825367078E-3</v>
      </c>
      <c r="AL12" s="90">
        <f t="shared" ref="AL12:AN12" si="16">AVERAGE(AI9:AI12)</f>
        <v>7.7351185010556781E-2</v>
      </c>
      <c r="AM12" s="92">
        <f t="shared" si="16"/>
        <v>623</v>
      </c>
      <c r="AN12" s="91">
        <f t="shared" si="16"/>
        <v>1.07309578064003E-2</v>
      </c>
      <c r="AO12" s="90">
        <f>AVERAGE(AI$8:AI12)</f>
        <v>7.8421952235247699E-2</v>
      </c>
      <c r="AP12" s="92">
        <f>AVERAGE(AJ$8:AJ12)</f>
        <v>621.79999999999995</v>
      </c>
      <c r="AQ12" s="91">
        <f>AVERAGE(AK$8:AK12)</f>
        <v>1.0182266857862389E-2</v>
      </c>
      <c r="AR12" s="93">
        <v>74.918428158872771</v>
      </c>
      <c r="AS12" s="89">
        <v>0.67171181408985481</v>
      </c>
      <c r="AT12" s="94">
        <v>1756.6992937602377</v>
      </c>
    </row>
    <row r="13" spans="2:46" s="95" customFormat="1" ht="17.25" customHeight="1" x14ac:dyDescent="0.2">
      <c r="B13" s="96" t="s">
        <v>37</v>
      </c>
      <c r="C13" s="97">
        <f t="shared" si="10"/>
        <v>42772</v>
      </c>
      <c r="D13" s="81" t="str">
        <f>CONCATENATE(B13," - ",TEXT('My Database Page'!C13,"dd mmm JJJJ"))</f>
        <v>Week #6 - 06 feb 2017</v>
      </c>
      <c r="E13" s="82">
        <v>1</v>
      </c>
      <c r="F13" s="83">
        <v>5</v>
      </c>
      <c r="G13" s="84">
        <v>1</v>
      </c>
      <c r="H13" s="82">
        <f>SUM(E10:E13)</f>
        <v>9</v>
      </c>
      <c r="I13" s="83">
        <f t="shared" ref="I13" si="17">SUM(F10:F13)</f>
        <v>21</v>
      </c>
      <c r="J13" s="84">
        <f t="shared" ref="J13" si="18">SUM(G10:G13)</f>
        <v>7</v>
      </c>
      <c r="K13" s="82">
        <f>SUM(E$8:E13)</f>
        <v>14</v>
      </c>
      <c r="L13" s="83">
        <f>SUM(F$8:F13)</f>
        <v>31</v>
      </c>
      <c r="M13" s="84">
        <f>SUM(G$8:G13)</f>
        <v>14</v>
      </c>
      <c r="N13" s="82">
        <v>10</v>
      </c>
      <c r="O13" s="83">
        <v>71</v>
      </c>
      <c r="P13" s="84">
        <v>87</v>
      </c>
      <c r="Q13" s="82">
        <f>SUM(N10:N13)</f>
        <v>200</v>
      </c>
      <c r="R13" s="83">
        <f t="shared" si="4"/>
        <v>298</v>
      </c>
      <c r="S13" s="84">
        <f t="shared" si="5"/>
        <v>205</v>
      </c>
      <c r="T13" s="82">
        <f>SUM(N$8:N13)</f>
        <v>338</v>
      </c>
      <c r="U13" s="83">
        <f>SUM(O$8:O13)</f>
        <v>440</v>
      </c>
      <c r="V13" s="84">
        <f>SUM(P$8:P13)</f>
        <v>258</v>
      </c>
      <c r="W13" s="85">
        <v>55455.834364308132</v>
      </c>
      <c r="X13" s="86">
        <v>57826.688839108821</v>
      </c>
      <c r="Y13" s="87">
        <v>2370.8544748006898</v>
      </c>
      <c r="Z13" s="82">
        <v>5.9037258088316058</v>
      </c>
      <c r="AA13" s="88">
        <v>0.89377313115511159</v>
      </c>
      <c r="AB13" s="84">
        <v>85.926534234898384</v>
      </c>
      <c r="AC13" s="82">
        <f>SUM(Z10:Z13)</f>
        <v>200.47538592284525</v>
      </c>
      <c r="AD13" s="88">
        <f t="shared" si="8"/>
        <v>0.75403837029243936</v>
      </c>
      <c r="AE13" s="84">
        <f t="shared" si="7"/>
        <v>302.45970174195787</v>
      </c>
      <c r="AF13" s="82">
        <f>SUM(Z$8:Z13)</f>
        <v>302.16684324027807</v>
      </c>
      <c r="AG13" s="89">
        <f>AVERAGE(AA$8:AA13)</f>
        <v>0.70922294810461095</v>
      </c>
      <c r="AH13" s="84">
        <f>SUM(AB$8:AB13)</f>
        <v>369.50808029488957</v>
      </c>
      <c r="AI13" s="90">
        <v>5.8451810713166498E-2</v>
      </c>
      <c r="AJ13" s="83">
        <v>633</v>
      </c>
      <c r="AK13" s="91">
        <v>1.1255718893074373E-3</v>
      </c>
      <c r="AL13" s="90">
        <f t="shared" ref="AL13:AN13" si="19">AVERAGE(AI10:AI13)</f>
        <v>6.8923032051604133E-2</v>
      </c>
      <c r="AM13" s="92">
        <f t="shared" si="19"/>
        <v>626.75</v>
      </c>
      <c r="AN13" s="91">
        <f t="shared" si="19"/>
        <v>6.1360171676163675E-3</v>
      </c>
      <c r="AO13" s="90">
        <f>AVERAGE(AI$8:AI13)</f>
        <v>7.5093595314900827E-2</v>
      </c>
      <c r="AP13" s="92">
        <f>AVERAGE(AJ$8:AJ13)</f>
        <v>623.66666666666663</v>
      </c>
      <c r="AQ13" s="91">
        <f>AVERAGE(AK$8:AK13)</f>
        <v>8.672817696436564E-3</v>
      </c>
      <c r="AR13" s="93">
        <v>92.319773914409623</v>
      </c>
      <c r="AS13" s="89">
        <v>0.82285579895940453</v>
      </c>
      <c r="AT13" s="94">
        <v>1750.2069839500889</v>
      </c>
    </row>
    <row r="14" spans="2:46" s="95" customFormat="1" ht="17.25" customHeight="1" x14ac:dyDescent="0.2">
      <c r="B14" s="96" t="s">
        <v>38</v>
      </c>
      <c r="C14" s="97">
        <f t="shared" si="10"/>
        <v>42779</v>
      </c>
      <c r="D14" s="81" t="str">
        <f>CONCATENATE(B14," - ",TEXT('My Database Page'!C14,"dd mmm JJJJ"))</f>
        <v>Week #7 - 13 feb 2017</v>
      </c>
      <c r="E14" s="82">
        <v>1</v>
      </c>
      <c r="F14" s="83">
        <v>10</v>
      </c>
      <c r="G14" s="84">
        <v>4</v>
      </c>
      <c r="H14" s="82">
        <f>SUM(E11:E14)</f>
        <v>8</v>
      </c>
      <c r="I14" s="83">
        <f t="shared" ref="I14:J14" si="20">SUM(F11:F14)</f>
        <v>26</v>
      </c>
      <c r="J14" s="84">
        <f t="shared" si="20"/>
        <v>8</v>
      </c>
      <c r="K14" s="82">
        <f>SUM(E$8:E14)</f>
        <v>15</v>
      </c>
      <c r="L14" s="83">
        <f>SUM(F$8:F14)</f>
        <v>41</v>
      </c>
      <c r="M14" s="84">
        <f>SUM(G$8:G14)</f>
        <v>18</v>
      </c>
      <c r="N14" s="82">
        <v>31</v>
      </c>
      <c r="O14" s="83">
        <v>88</v>
      </c>
      <c r="P14" s="84">
        <v>56</v>
      </c>
      <c r="Q14" s="82">
        <f>SUM(N11:N14)</f>
        <v>167</v>
      </c>
      <c r="R14" s="83">
        <f t="shared" si="4"/>
        <v>301</v>
      </c>
      <c r="S14" s="84">
        <f t="shared" si="5"/>
        <v>252</v>
      </c>
      <c r="T14" s="82">
        <f>SUM(N$8:N14)</f>
        <v>369</v>
      </c>
      <c r="U14" s="83">
        <f>SUM(O$8:O14)</f>
        <v>528</v>
      </c>
      <c r="V14" s="84">
        <f>SUM(P$8:P14)</f>
        <v>314</v>
      </c>
      <c r="W14" s="85">
        <v>52075.669160397811</v>
      </c>
      <c r="X14" s="86">
        <v>79202.634841030493</v>
      </c>
      <c r="Y14" s="87">
        <v>27126.965680632682</v>
      </c>
      <c r="Z14" s="82">
        <v>49.559274889268409</v>
      </c>
      <c r="AA14" s="88">
        <v>0.54216294058423442</v>
      </c>
      <c r="AB14" s="84">
        <v>72.500404358664312</v>
      </c>
      <c r="AC14" s="82">
        <f>SUM(Z11:Z14)</f>
        <v>150.61278406895019</v>
      </c>
      <c r="AD14" s="88">
        <f t="shared" si="8"/>
        <v>0.69229735204866549</v>
      </c>
      <c r="AE14" s="84">
        <f t="shared" si="7"/>
        <v>352.00005721913936</v>
      </c>
      <c r="AF14" s="82">
        <f>SUM(Z$8:Z14)</f>
        <v>351.72611812954648</v>
      </c>
      <c r="AG14" s="89">
        <f>AVERAGE(AA$8:AA14)</f>
        <v>0.68535723274455729</v>
      </c>
      <c r="AH14" s="84">
        <f>SUM(AB$8:AB14)</f>
        <v>442.00848465355386</v>
      </c>
      <c r="AI14" s="90">
        <v>7.0670646279076405E-2</v>
      </c>
      <c r="AJ14" s="83">
        <v>618</v>
      </c>
      <c r="AK14" s="91">
        <v>7.3440343987901582E-3</v>
      </c>
      <c r="AL14" s="90">
        <f t="shared" ref="AL14:AN14" si="21">AVERAGE(AI11:AI14)</f>
        <v>7.0378602101480975E-2</v>
      </c>
      <c r="AM14" s="92">
        <f t="shared" si="21"/>
        <v>625</v>
      </c>
      <c r="AN14" s="91">
        <f t="shared" si="21"/>
        <v>6.7989229728065356E-3</v>
      </c>
      <c r="AO14" s="90">
        <f>AVERAGE(AI$8:AI14)</f>
        <v>7.4461745452640199E-2</v>
      </c>
      <c r="AP14" s="92">
        <f>AVERAGE(AJ$8:AJ14)</f>
        <v>622.85714285714289</v>
      </c>
      <c r="AQ14" s="91">
        <f>AVERAGE(AK$8:AK14)</f>
        <v>8.4829915110585068E-3</v>
      </c>
      <c r="AR14" s="93">
        <v>43.147880686776418</v>
      </c>
      <c r="AS14" s="89">
        <v>0.83952391387923087</v>
      </c>
      <c r="AT14" s="94">
        <v>1545.4612153985131</v>
      </c>
    </row>
    <row r="15" spans="2:46" s="95" customFormat="1" ht="17.25" customHeight="1" x14ac:dyDescent="0.2">
      <c r="B15" s="96" t="s">
        <v>39</v>
      </c>
      <c r="C15" s="97">
        <f t="shared" si="10"/>
        <v>42786</v>
      </c>
      <c r="D15" s="81" t="str">
        <f>CONCATENATE(B15," - ",TEXT('My Database Page'!C15,"dd mmm JJJJ"))</f>
        <v>Week #8 - 20 feb 2017</v>
      </c>
      <c r="E15" s="82">
        <v>3</v>
      </c>
      <c r="F15" s="83">
        <v>4</v>
      </c>
      <c r="G15" s="84">
        <v>3</v>
      </c>
      <c r="H15" s="82">
        <f t="shared" ref="H15:H26" si="22">SUM(E12:E15)</f>
        <v>8</v>
      </c>
      <c r="I15" s="83">
        <f t="shared" ref="I15:I26" si="23">SUM(F12:F15)</f>
        <v>21</v>
      </c>
      <c r="J15" s="84">
        <f t="shared" ref="J15:J26" si="24">SUM(G12:G15)</f>
        <v>9</v>
      </c>
      <c r="K15" s="82">
        <f>SUM(E$8:E15)</f>
        <v>18</v>
      </c>
      <c r="L15" s="83">
        <f>SUM(F$8:F15)</f>
        <v>45</v>
      </c>
      <c r="M15" s="84">
        <f>SUM(G$8:G15)</f>
        <v>21</v>
      </c>
      <c r="N15" s="82">
        <v>1</v>
      </c>
      <c r="O15" s="83">
        <v>33</v>
      </c>
      <c r="P15" s="84">
        <v>33</v>
      </c>
      <c r="Q15" s="82">
        <f t="shared" ref="Q15:Q26" si="25">SUM(N12:N15)</f>
        <v>106</v>
      </c>
      <c r="R15" s="83">
        <f t="shared" si="4"/>
        <v>266</v>
      </c>
      <c r="S15" s="84">
        <f t="shared" si="5"/>
        <v>213</v>
      </c>
      <c r="T15" s="82">
        <f>SUM(N$8:N15)</f>
        <v>370</v>
      </c>
      <c r="U15" s="83">
        <f>SUM(O$8:O15)</f>
        <v>561</v>
      </c>
      <c r="V15" s="84">
        <f>SUM(P$8:P15)</f>
        <v>347</v>
      </c>
      <c r="W15" s="85">
        <v>54519.742921063727</v>
      </c>
      <c r="X15" s="86">
        <v>52736.311803332399</v>
      </c>
      <c r="Y15" s="87">
        <v>-1783.4311177313284</v>
      </c>
      <c r="Z15" s="82">
        <v>37.966584134294479</v>
      </c>
      <c r="AA15" s="88">
        <v>0.94762150771339648</v>
      </c>
      <c r="AB15" s="84">
        <v>15.189096640528366</v>
      </c>
      <c r="AC15" s="82">
        <f t="shared" ref="AC15:AC26" si="26">SUM(Z12:Z15)</f>
        <v>138.11075093239813</v>
      </c>
      <c r="AD15" s="88">
        <f t="shared" si="8"/>
        <v>0.79900057020983528</v>
      </c>
      <c r="AE15" s="84">
        <f t="shared" si="7"/>
        <v>270.22736936875708</v>
      </c>
      <c r="AF15" s="82">
        <f>SUM(Z$8:Z15)</f>
        <v>389.69270226384094</v>
      </c>
      <c r="AG15" s="89">
        <f>AVERAGE(AA$8:AA15)</f>
        <v>0.71814026711566215</v>
      </c>
      <c r="AH15" s="84">
        <f>SUM(AB$8:AB15)</f>
        <v>457.19758129408223</v>
      </c>
      <c r="AI15" s="90">
        <v>5.6452022053454703E-2</v>
      </c>
      <c r="AJ15" s="83">
        <v>631</v>
      </c>
      <c r="AK15" s="91">
        <v>7.0647432645399855E-3</v>
      </c>
      <c r="AL15" s="90">
        <f t="shared" ref="AL15:AN15" si="27">AVERAGE(AI12:AI15)</f>
        <v>6.865406590379669E-2</v>
      </c>
      <c r="AM15" s="92">
        <f t="shared" si="27"/>
        <v>629</v>
      </c>
      <c r="AN15" s="91">
        <f t="shared" si="27"/>
        <v>5.7031539587935722E-3</v>
      </c>
      <c r="AO15" s="90">
        <f>AVERAGE(AI$8:AI15)</f>
        <v>7.2210530027742012E-2</v>
      </c>
      <c r="AP15" s="92">
        <f>AVERAGE(AJ$8:AJ15)</f>
        <v>623.875</v>
      </c>
      <c r="AQ15" s="91">
        <f>AVERAGE(AK$8:AK15)</f>
        <v>8.3057104802436912E-3</v>
      </c>
      <c r="AR15" s="93">
        <v>76.167311953340786</v>
      </c>
      <c r="AS15" s="89">
        <v>0.59825181934085414</v>
      </c>
      <c r="AT15" s="94">
        <v>1618.7763591268713</v>
      </c>
    </row>
    <row r="16" spans="2:46" s="95" customFormat="1" ht="17.25" customHeight="1" x14ac:dyDescent="0.2">
      <c r="B16" s="96" t="s">
        <v>40</v>
      </c>
      <c r="C16" s="97">
        <f t="shared" si="10"/>
        <v>42793</v>
      </c>
      <c r="D16" s="81" t="str">
        <f>CONCATENATE(B16," - ",TEXT('My Database Page'!C16,"dd mmm JJJJ"))</f>
        <v>Week #9 - 27 feb 2017</v>
      </c>
      <c r="E16" s="82">
        <v>1</v>
      </c>
      <c r="F16" s="83">
        <v>6</v>
      </c>
      <c r="G16" s="84">
        <v>5</v>
      </c>
      <c r="H16" s="82">
        <f t="shared" si="22"/>
        <v>6</v>
      </c>
      <c r="I16" s="83">
        <f t="shared" si="23"/>
        <v>25</v>
      </c>
      <c r="J16" s="84">
        <f t="shared" si="24"/>
        <v>13</v>
      </c>
      <c r="K16" s="82">
        <f>SUM(E$8:E16)</f>
        <v>19</v>
      </c>
      <c r="L16" s="83">
        <f>SUM(F$8:F16)</f>
        <v>51</v>
      </c>
      <c r="M16" s="84">
        <f>SUM(G$8:G16)</f>
        <v>26</v>
      </c>
      <c r="N16" s="82">
        <v>38</v>
      </c>
      <c r="O16" s="83">
        <v>83</v>
      </c>
      <c r="P16" s="84">
        <v>75</v>
      </c>
      <c r="Q16" s="82">
        <f t="shared" si="25"/>
        <v>80</v>
      </c>
      <c r="R16" s="83">
        <f t="shared" si="4"/>
        <v>275</v>
      </c>
      <c r="S16" s="84">
        <f t="shared" si="5"/>
        <v>251</v>
      </c>
      <c r="T16" s="82">
        <f>SUM(N$8:N16)</f>
        <v>408</v>
      </c>
      <c r="U16" s="83">
        <f>SUM(O$8:O16)</f>
        <v>644</v>
      </c>
      <c r="V16" s="84">
        <f>SUM(P$8:P16)</f>
        <v>422</v>
      </c>
      <c r="W16" s="85">
        <v>58836.648128621702</v>
      </c>
      <c r="X16" s="86">
        <v>63762.149470700475</v>
      </c>
      <c r="Y16" s="87">
        <v>4925.5013420787727</v>
      </c>
      <c r="Z16" s="82">
        <v>63.267810008359945</v>
      </c>
      <c r="AA16" s="88">
        <v>0.89895812988417922</v>
      </c>
      <c r="AB16" s="84">
        <v>15.988086353332065</v>
      </c>
      <c r="AC16" s="82">
        <f t="shared" si="26"/>
        <v>156.69739484075444</v>
      </c>
      <c r="AD16" s="88">
        <f t="shared" si="8"/>
        <v>0.82062892733423043</v>
      </c>
      <c r="AE16" s="84">
        <f t="shared" si="7"/>
        <v>189.60412158742309</v>
      </c>
      <c r="AF16" s="82">
        <f>SUM(Z$8:Z16)</f>
        <v>452.9605122722009</v>
      </c>
      <c r="AG16" s="89">
        <f>AVERAGE(AA$8:AA16)</f>
        <v>0.73823114075660845</v>
      </c>
      <c r="AH16" s="84">
        <f>SUM(AB$8:AB16)</f>
        <v>473.18566764741428</v>
      </c>
      <c r="AI16" s="90">
        <v>6.2497233813512354E-2</v>
      </c>
      <c r="AJ16" s="83">
        <v>645</v>
      </c>
      <c r="AK16" s="91">
        <v>1.6328456382208378E-2</v>
      </c>
      <c r="AL16" s="90">
        <f t="shared" ref="AL16:AN16" si="28">AVERAGE(AI13:AI16)</f>
        <v>6.2017928214802488E-2</v>
      </c>
      <c r="AM16" s="92">
        <f t="shared" si="28"/>
        <v>631.75</v>
      </c>
      <c r="AN16" s="91">
        <f t="shared" si="28"/>
        <v>7.9657014837114896E-3</v>
      </c>
      <c r="AO16" s="90">
        <f>AVERAGE(AI$8:AI16)</f>
        <v>7.1131274892827612E-2</v>
      </c>
      <c r="AP16" s="92">
        <f>AVERAGE(AJ$8:AJ16)</f>
        <v>626.22222222222217</v>
      </c>
      <c r="AQ16" s="91">
        <f>AVERAGE(AK$8:AK16)</f>
        <v>9.1971266915731008E-3</v>
      </c>
      <c r="AR16" s="93">
        <v>80.596841527719135</v>
      </c>
      <c r="AS16" s="89">
        <v>0.97280197254234047</v>
      </c>
      <c r="AT16" s="94">
        <v>1377.7101650455481</v>
      </c>
    </row>
    <row r="17" spans="2:46" s="95" customFormat="1" ht="17.25" customHeight="1" x14ac:dyDescent="0.2">
      <c r="B17" s="96" t="s">
        <v>41</v>
      </c>
      <c r="C17" s="97">
        <f t="shared" si="10"/>
        <v>42800</v>
      </c>
      <c r="D17" s="81" t="str">
        <f>CONCATENATE(B17," - ",TEXT('My Database Page'!C17,"dd mmm JJJJ"))</f>
        <v>Week #10 - 06 mrt 2017</v>
      </c>
      <c r="E17" s="82">
        <v>3</v>
      </c>
      <c r="F17" s="83">
        <v>1</v>
      </c>
      <c r="G17" s="84">
        <v>5</v>
      </c>
      <c r="H17" s="82">
        <f t="shared" si="22"/>
        <v>8</v>
      </c>
      <c r="I17" s="83">
        <f t="shared" si="23"/>
        <v>21</v>
      </c>
      <c r="J17" s="84">
        <f t="shared" si="24"/>
        <v>17</v>
      </c>
      <c r="K17" s="82">
        <f>SUM(E$8:E17)</f>
        <v>22</v>
      </c>
      <c r="L17" s="83">
        <f>SUM(F$8:F17)</f>
        <v>52</v>
      </c>
      <c r="M17" s="84">
        <f>SUM(G$8:G17)</f>
        <v>31</v>
      </c>
      <c r="N17" s="82">
        <v>38</v>
      </c>
      <c r="O17" s="83">
        <v>22</v>
      </c>
      <c r="P17" s="84">
        <v>55</v>
      </c>
      <c r="Q17" s="82">
        <f t="shared" si="25"/>
        <v>108</v>
      </c>
      <c r="R17" s="83">
        <f t="shared" si="4"/>
        <v>226</v>
      </c>
      <c r="S17" s="84">
        <f t="shared" si="5"/>
        <v>219</v>
      </c>
      <c r="T17" s="82">
        <f>SUM(N$8:N17)</f>
        <v>446</v>
      </c>
      <c r="U17" s="83">
        <f>SUM(O$8:O17)</f>
        <v>666</v>
      </c>
      <c r="V17" s="84">
        <f>SUM(P$8:P17)</f>
        <v>477</v>
      </c>
      <c r="W17" s="85">
        <v>51234.408698553161</v>
      </c>
      <c r="X17" s="86">
        <v>56794.600211223507</v>
      </c>
      <c r="Y17" s="87">
        <v>5560.1915126703461</v>
      </c>
      <c r="Z17" s="82">
        <v>77.433703546684484</v>
      </c>
      <c r="AA17" s="88">
        <v>0.56655813922350051</v>
      </c>
      <c r="AB17" s="84">
        <v>89.719575312667928</v>
      </c>
      <c r="AC17" s="82">
        <f t="shared" si="26"/>
        <v>228.22737257860732</v>
      </c>
      <c r="AD17" s="88">
        <f t="shared" si="8"/>
        <v>0.73882517935132763</v>
      </c>
      <c r="AE17" s="84">
        <f t="shared" si="7"/>
        <v>193.39716266519267</v>
      </c>
      <c r="AF17" s="82">
        <f>SUM(Z$8:Z17)</f>
        <v>530.39421581888541</v>
      </c>
      <c r="AG17" s="89">
        <f>AVERAGE(AA$8:AA17)</f>
        <v>0.72106384060329776</v>
      </c>
      <c r="AH17" s="84">
        <f>SUM(AB$8:AB17)</f>
        <v>562.90524296008221</v>
      </c>
      <c r="AI17" s="90">
        <v>9.764219115234396E-2</v>
      </c>
      <c r="AJ17" s="83">
        <v>601</v>
      </c>
      <c r="AK17" s="91">
        <v>1.4028560732449291E-2</v>
      </c>
      <c r="AL17" s="90">
        <f t="shared" ref="AL17:AN17" si="29">AVERAGE(AI14:AI17)</f>
        <v>7.1815523324596856E-2</v>
      </c>
      <c r="AM17" s="92">
        <f t="shared" si="29"/>
        <v>623.75</v>
      </c>
      <c r="AN17" s="91">
        <f t="shared" si="29"/>
        <v>1.1191448694496953E-2</v>
      </c>
      <c r="AO17" s="90">
        <f>AVERAGE(AI$8:AI17)</f>
        <v>7.3782366518779244E-2</v>
      </c>
      <c r="AP17" s="92">
        <f>AVERAGE(AJ$8:AJ17)</f>
        <v>623.70000000000005</v>
      </c>
      <c r="AQ17" s="91">
        <f>AVERAGE(AK$8:AK17)</f>
        <v>9.6802700956607202E-3</v>
      </c>
      <c r="AR17" s="93">
        <v>61.961472246552553</v>
      </c>
      <c r="AS17" s="89">
        <v>0.80952028439987656</v>
      </c>
      <c r="AT17" s="94">
        <v>1616.5038711764516</v>
      </c>
    </row>
    <row r="18" spans="2:46" s="95" customFormat="1" ht="17.25" customHeight="1" x14ac:dyDescent="0.2">
      <c r="B18" s="96" t="s">
        <v>42</v>
      </c>
      <c r="C18" s="97">
        <f t="shared" si="10"/>
        <v>42807</v>
      </c>
      <c r="D18" s="81" t="str">
        <f>CONCATENATE(B18," - ",TEXT('My Database Page'!C18,"dd mmm JJJJ"))</f>
        <v>Week #11 - 13 mrt 2017</v>
      </c>
      <c r="E18" s="82">
        <v>3</v>
      </c>
      <c r="F18" s="83">
        <v>4</v>
      </c>
      <c r="G18" s="84">
        <v>2</v>
      </c>
      <c r="H18" s="82">
        <f t="shared" si="22"/>
        <v>10</v>
      </c>
      <c r="I18" s="83">
        <f t="shared" si="23"/>
        <v>15</v>
      </c>
      <c r="J18" s="84">
        <f t="shared" si="24"/>
        <v>15</v>
      </c>
      <c r="K18" s="82">
        <f>SUM(E$8:E18)</f>
        <v>25</v>
      </c>
      <c r="L18" s="83">
        <f>SUM(F$8:F18)</f>
        <v>56</v>
      </c>
      <c r="M18" s="84">
        <f>SUM(G$8:G18)</f>
        <v>33</v>
      </c>
      <c r="N18" s="82">
        <v>43</v>
      </c>
      <c r="O18" s="83">
        <v>71</v>
      </c>
      <c r="P18" s="84">
        <v>47</v>
      </c>
      <c r="Q18" s="82">
        <f t="shared" si="25"/>
        <v>120</v>
      </c>
      <c r="R18" s="83">
        <f t="shared" si="4"/>
        <v>209</v>
      </c>
      <c r="S18" s="84">
        <f t="shared" si="5"/>
        <v>210</v>
      </c>
      <c r="T18" s="82">
        <f>SUM(N$8:N18)</f>
        <v>489</v>
      </c>
      <c r="U18" s="83">
        <f>SUM(O$8:O18)</f>
        <v>737</v>
      </c>
      <c r="V18" s="84">
        <f>SUM(P$8:P18)</f>
        <v>524</v>
      </c>
      <c r="W18" s="85">
        <v>53932.820514837658</v>
      </c>
      <c r="X18" s="86">
        <v>56535.102882969179</v>
      </c>
      <c r="Y18" s="87">
        <v>2602.2823681315203</v>
      </c>
      <c r="Z18" s="82">
        <v>23.573922709108874</v>
      </c>
      <c r="AA18" s="88">
        <v>0.74120055645483784</v>
      </c>
      <c r="AB18" s="84">
        <v>23.188291430179664</v>
      </c>
      <c r="AC18" s="82">
        <f t="shared" si="26"/>
        <v>202.24202039844778</v>
      </c>
      <c r="AD18" s="88">
        <f t="shared" si="8"/>
        <v>0.78858458331897852</v>
      </c>
      <c r="AE18" s="84">
        <f t="shared" si="7"/>
        <v>144.08504973670802</v>
      </c>
      <c r="AF18" s="82">
        <f>SUM(Z$8:Z18)</f>
        <v>553.96813852799426</v>
      </c>
      <c r="AG18" s="89">
        <f>AVERAGE(AA$8:AA18)</f>
        <v>0.72289445113525597</v>
      </c>
      <c r="AH18" s="84">
        <f>SUM(AB$8:AB18)</f>
        <v>586.09353439026188</v>
      </c>
      <c r="AI18" s="90">
        <v>9.9990277680721107E-2</v>
      </c>
      <c r="AJ18" s="83">
        <v>624</v>
      </c>
      <c r="AK18" s="91">
        <v>1.0544712085034651E-2</v>
      </c>
      <c r="AL18" s="90">
        <f t="shared" ref="AL18:AN18" si="30">AVERAGE(AI15:AI18)</f>
        <v>7.9145431175008024E-2</v>
      </c>
      <c r="AM18" s="92">
        <f t="shared" si="30"/>
        <v>625.25</v>
      </c>
      <c r="AN18" s="91">
        <f t="shared" si="30"/>
        <v>1.1991618116058077E-2</v>
      </c>
      <c r="AO18" s="90">
        <f>AVERAGE(AI$8:AI18)</f>
        <v>7.6164903897137592E-2</v>
      </c>
      <c r="AP18" s="92">
        <f>AVERAGE(AJ$8:AJ18)</f>
        <v>623.72727272727275</v>
      </c>
      <c r="AQ18" s="91">
        <f>AVERAGE(AK$8:AK18)</f>
        <v>9.7588557310583513E-3</v>
      </c>
      <c r="AR18" s="93">
        <v>25.094545745996875</v>
      </c>
      <c r="AS18" s="89">
        <v>0.59522524643728003</v>
      </c>
      <c r="AT18" s="94">
        <v>1745.7450337669434</v>
      </c>
    </row>
    <row r="19" spans="2:46" s="95" customFormat="1" ht="17.25" customHeight="1" x14ac:dyDescent="0.2">
      <c r="B19" s="96" t="s">
        <v>43</v>
      </c>
      <c r="C19" s="97">
        <f t="shared" si="10"/>
        <v>42814</v>
      </c>
      <c r="D19" s="81" t="str">
        <f>CONCATENATE(B19," - ",TEXT('My Database Page'!C19,"dd mmm JJJJ"))</f>
        <v>Week #12 - 20 mrt 2017</v>
      </c>
      <c r="E19" s="82">
        <v>2</v>
      </c>
      <c r="F19" s="83">
        <v>4</v>
      </c>
      <c r="G19" s="84">
        <v>4</v>
      </c>
      <c r="H19" s="82">
        <f t="shared" si="22"/>
        <v>9</v>
      </c>
      <c r="I19" s="83">
        <f t="shared" si="23"/>
        <v>15</v>
      </c>
      <c r="J19" s="84">
        <f t="shared" si="24"/>
        <v>16</v>
      </c>
      <c r="K19" s="82">
        <f>SUM(E$8:E19)</f>
        <v>27</v>
      </c>
      <c r="L19" s="83">
        <f>SUM(F$8:F19)</f>
        <v>60</v>
      </c>
      <c r="M19" s="84">
        <f>SUM(G$8:G19)</f>
        <v>37</v>
      </c>
      <c r="N19" s="82">
        <v>78</v>
      </c>
      <c r="O19" s="83">
        <v>34</v>
      </c>
      <c r="P19" s="84">
        <v>26</v>
      </c>
      <c r="Q19" s="82">
        <f t="shared" si="25"/>
        <v>197</v>
      </c>
      <c r="R19" s="83">
        <f t="shared" si="4"/>
        <v>210</v>
      </c>
      <c r="S19" s="84">
        <f t="shared" si="5"/>
        <v>203</v>
      </c>
      <c r="T19" s="82">
        <f>SUM(N$8:N19)</f>
        <v>567</v>
      </c>
      <c r="U19" s="83">
        <f>SUM(O$8:O19)</f>
        <v>771</v>
      </c>
      <c r="V19" s="84">
        <f>SUM(P$8:P19)</f>
        <v>550</v>
      </c>
      <c r="W19" s="85">
        <v>54088.022121768685</v>
      </c>
      <c r="X19" s="86">
        <v>70422.165716971082</v>
      </c>
      <c r="Y19" s="87">
        <v>16334.143595202397</v>
      </c>
      <c r="Z19" s="82">
        <v>10.289367233270763</v>
      </c>
      <c r="AA19" s="88">
        <v>0.78866291396898847</v>
      </c>
      <c r="AB19" s="84">
        <v>92.642423998336582</v>
      </c>
      <c r="AC19" s="82">
        <f t="shared" si="26"/>
        <v>174.56480349742404</v>
      </c>
      <c r="AD19" s="88">
        <f t="shared" si="8"/>
        <v>0.74884493488287651</v>
      </c>
      <c r="AE19" s="84">
        <f t="shared" si="7"/>
        <v>221.53837709451625</v>
      </c>
      <c r="AF19" s="82">
        <f>SUM(Z$8:Z19)</f>
        <v>564.25750576126507</v>
      </c>
      <c r="AG19" s="89">
        <f>AVERAGE(AA$8:AA19)</f>
        <v>0.72837515637140038</v>
      </c>
      <c r="AH19" s="84">
        <f>SUM(AB$8:AB19)</f>
        <v>678.73595838859842</v>
      </c>
      <c r="AI19" s="90">
        <v>8.7293917112563429E-2</v>
      </c>
      <c r="AJ19" s="83">
        <v>610</v>
      </c>
      <c r="AK19" s="91">
        <v>3.7319019713107074E-3</v>
      </c>
      <c r="AL19" s="90">
        <f t="shared" ref="AL19:AN19" si="31">AVERAGE(AI16:AI19)</f>
        <v>8.6855904939785206E-2</v>
      </c>
      <c r="AM19" s="92">
        <f t="shared" si="31"/>
        <v>620</v>
      </c>
      <c r="AN19" s="91">
        <f t="shared" si="31"/>
        <v>1.1158407792750756E-2</v>
      </c>
      <c r="AO19" s="90">
        <f>AVERAGE(AI$8:AI19)</f>
        <v>7.7092321665089739E-2</v>
      </c>
      <c r="AP19" s="92">
        <f>AVERAGE(AJ$8:AJ19)</f>
        <v>622.58333333333337</v>
      </c>
      <c r="AQ19" s="91">
        <f>AVERAGE(AK$8:AK19)</f>
        <v>9.2566095844127134E-3</v>
      </c>
      <c r="AR19" s="93">
        <v>43.787021877821218</v>
      </c>
      <c r="AS19" s="89">
        <v>0.83828840647333092</v>
      </c>
      <c r="AT19" s="94">
        <v>1268.7350744487196</v>
      </c>
    </row>
    <row r="20" spans="2:46" s="95" customFormat="1" ht="17.25" customHeight="1" x14ac:dyDescent="0.2">
      <c r="B20" s="96" t="s">
        <v>44</v>
      </c>
      <c r="C20" s="97">
        <f t="shared" si="10"/>
        <v>42821</v>
      </c>
      <c r="D20" s="81" t="str">
        <f>CONCATENATE(B20," - ",TEXT('My Database Page'!C20,"dd mmm JJJJ"))</f>
        <v>Week #13 - 27 mrt 2017</v>
      </c>
      <c r="E20" s="82">
        <v>2</v>
      </c>
      <c r="F20" s="83">
        <v>7</v>
      </c>
      <c r="G20" s="84">
        <v>4</v>
      </c>
      <c r="H20" s="82">
        <f t="shared" si="22"/>
        <v>10</v>
      </c>
      <c r="I20" s="83">
        <f t="shared" si="23"/>
        <v>16</v>
      </c>
      <c r="J20" s="84">
        <f t="shared" si="24"/>
        <v>15</v>
      </c>
      <c r="K20" s="82">
        <f>SUM(E$8:E20)</f>
        <v>29</v>
      </c>
      <c r="L20" s="83">
        <f>SUM(F$8:F20)</f>
        <v>67</v>
      </c>
      <c r="M20" s="84">
        <f>SUM(G$8:G20)</f>
        <v>41</v>
      </c>
      <c r="N20" s="82">
        <v>89</v>
      </c>
      <c r="O20" s="83">
        <v>45</v>
      </c>
      <c r="P20" s="84">
        <v>97</v>
      </c>
      <c r="Q20" s="82">
        <f t="shared" si="25"/>
        <v>248</v>
      </c>
      <c r="R20" s="83">
        <f t="shared" si="4"/>
        <v>172</v>
      </c>
      <c r="S20" s="84">
        <f t="shared" si="5"/>
        <v>225</v>
      </c>
      <c r="T20" s="82">
        <f>SUM(N$8:N20)</f>
        <v>656</v>
      </c>
      <c r="U20" s="83">
        <f>SUM(O$8:O20)</f>
        <v>816</v>
      </c>
      <c r="V20" s="84">
        <f>SUM(P$8:P20)</f>
        <v>647</v>
      </c>
      <c r="W20" s="85">
        <v>53634.539388242447</v>
      </c>
      <c r="X20" s="86">
        <v>60065.10707867024</v>
      </c>
      <c r="Y20" s="87">
        <v>6430.5676904277934</v>
      </c>
      <c r="Z20" s="82">
        <v>32.305466191938059</v>
      </c>
      <c r="AA20" s="88">
        <v>0.90831901629884071</v>
      </c>
      <c r="AB20" s="84">
        <v>45.642587154423531</v>
      </c>
      <c r="AC20" s="82">
        <f t="shared" si="26"/>
        <v>143.60245968100219</v>
      </c>
      <c r="AD20" s="88">
        <f t="shared" si="8"/>
        <v>0.75118515648654183</v>
      </c>
      <c r="AE20" s="84">
        <f t="shared" si="7"/>
        <v>251.19287789560769</v>
      </c>
      <c r="AF20" s="82">
        <f>SUM(Z$8:Z20)</f>
        <v>596.56297195320315</v>
      </c>
      <c r="AG20" s="89">
        <f>AVERAGE(AA$8:AA20)</f>
        <v>0.74221699175043421</v>
      </c>
      <c r="AH20" s="84">
        <f>SUM(AB$8:AB20)</f>
        <v>724.37854554302191</v>
      </c>
      <c r="AI20" s="90">
        <v>7.2702951323130247E-2</v>
      </c>
      <c r="AJ20" s="83">
        <v>629</v>
      </c>
      <c r="AK20" s="91">
        <v>6.7851403754673094E-3</v>
      </c>
      <c r="AL20" s="90">
        <f t="shared" ref="AL20:AN20" si="32">AVERAGE(AI17:AI20)</f>
        <v>8.9407334317189682E-2</v>
      </c>
      <c r="AM20" s="92">
        <f t="shared" si="32"/>
        <v>616</v>
      </c>
      <c r="AN20" s="91">
        <f t="shared" si="32"/>
        <v>8.7725787910654905E-3</v>
      </c>
      <c r="AO20" s="90">
        <f>AVERAGE(AI$8:AI20)</f>
        <v>7.6754677792631315E-2</v>
      </c>
      <c r="AP20" s="92">
        <f>AVERAGE(AJ$8:AJ20)</f>
        <v>623.07692307692309</v>
      </c>
      <c r="AQ20" s="91">
        <f>AVERAGE(AK$8:AK20)</f>
        <v>9.0664965683399899E-3</v>
      </c>
      <c r="AR20" s="93">
        <v>82.850113063136305</v>
      </c>
      <c r="AS20" s="89">
        <v>0.84222266936361745</v>
      </c>
      <c r="AT20" s="94">
        <v>1622.7802546461999</v>
      </c>
    </row>
    <row r="21" spans="2:46" s="95" customFormat="1" ht="17.25" customHeight="1" x14ac:dyDescent="0.2">
      <c r="B21" s="96" t="s">
        <v>45</v>
      </c>
      <c r="C21" s="97">
        <f t="shared" si="10"/>
        <v>42828</v>
      </c>
      <c r="D21" s="81" t="str">
        <f>CONCATENATE(B21," - ",TEXT('My Database Page'!C21,"dd mmm JJJJ"))</f>
        <v>Week #14 - 03 apr 2017</v>
      </c>
      <c r="E21" s="82">
        <v>2</v>
      </c>
      <c r="F21" s="83">
        <v>6</v>
      </c>
      <c r="G21" s="84">
        <v>5</v>
      </c>
      <c r="H21" s="82">
        <f t="shared" si="22"/>
        <v>9</v>
      </c>
      <c r="I21" s="83">
        <f t="shared" si="23"/>
        <v>21</v>
      </c>
      <c r="J21" s="84">
        <f t="shared" si="24"/>
        <v>15</v>
      </c>
      <c r="K21" s="82">
        <f>SUM(E$8:E21)</f>
        <v>31</v>
      </c>
      <c r="L21" s="83">
        <f>SUM(F$8:F21)</f>
        <v>73</v>
      </c>
      <c r="M21" s="84">
        <f>SUM(G$8:G21)</f>
        <v>46</v>
      </c>
      <c r="N21" s="82">
        <v>31</v>
      </c>
      <c r="O21" s="83">
        <v>85</v>
      </c>
      <c r="P21" s="84">
        <v>33</v>
      </c>
      <c r="Q21" s="82">
        <f t="shared" si="25"/>
        <v>241</v>
      </c>
      <c r="R21" s="83">
        <f t="shared" si="4"/>
        <v>235</v>
      </c>
      <c r="S21" s="84">
        <f t="shared" si="5"/>
        <v>203</v>
      </c>
      <c r="T21" s="82">
        <f>SUM(N$8:N21)</f>
        <v>687</v>
      </c>
      <c r="U21" s="83">
        <f>SUM(O$8:O21)</f>
        <v>901</v>
      </c>
      <c r="V21" s="84">
        <f>SUM(P$8:P21)</f>
        <v>680</v>
      </c>
      <c r="W21" s="85">
        <v>59703.898267663324</v>
      </c>
      <c r="X21" s="86">
        <v>74344.662018472314</v>
      </c>
      <c r="Y21" s="87">
        <v>14640.76375080899</v>
      </c>
      <c r="Z21" s="82">
        <v>77.082431777406654</v>
      </c>
      <c r="AA21" s="88">
        <v>0.54657691273370201</v>
      </c>
      <c r="AB21" s="84">
        <v>44.123429745096573</v>
      </c>
      <c r="AC21" s="82">
        <f t="shared" si="26"/>
        <v>143.25118791172434</v>
      </c>
      <c r="AD21" s="88">
        <f t="shared" si="8"/>
        <v>0.7461898498640922</v>
      </c>
      <c r="AE21" s="84">
        <f t="shared" si="7"/>
        <v>205.59673232803635</v>
      </c>
      <c r="AF21" s="82">
        <f>SUM(Z$8:Z21)</f>
        <v>673.64540373060981</v>
      </c>
      <c r="AG21" s="89">
        <f>AVERAGE(AA$8:AA21)</f>
        <v>0.72824270039209615</v>
      </c>
      <c r="AH21" s="84">
        <f>SUM(AB$8:AB21)</f>
        <v>768.5019752881185</v>
      </c>
      <c r="AI21" s="90">
        <v>7.54628259451776E-2</v>
      </c>
      <c r="AJ21" s="83">
        <v>608</v>
      </c>
      <c r="AK21" s="91">
        <v>1.3202068044275773E-2</v>
      </c>
      <c r="AL21" s="90">
        <f t="shared" ref="AL21:AN21" si="33">AVERAGE(AI18:AI21)</f>
        <v>8.3862493015398096E-2</v>
      </c>
      <c r="AM21" s="92">
        <f t="shared" si="33"/>
        <v>617.75</v>
      </c>
      <c r="AN21" s="91">
        <f t="shared" si="33"/>
        <v>8.5659556190221097E-3</v>
      </c>
      <c r="AO21" s="90">
        <f>AVERAGE(AI$8:AI21)</f>
        <v>7.6662402660670342E-2</v>
      </c>
      <c r="AP21" s="92">
        <f>AVERAGE(AJ$8:AJ21)</f>
        <v>622</v>
      </c>
      <c r="AQ21" s="91">
        <f>AVERAGE(AK$8:AK21)</f>
        <v>9.3618945309068315E-3</v>
      </c>
      <c r="AR21" s="93">
        <v>65.827965616014183</v>
      </c>
      <c r="AS21" s="89">
        <v>0.58935483941008171</v>
      </c>
      <c r="AT21" s="94">
        <v>1744.4624482648819</v>
      </c>
    </row>
    <row r="22" spans="2:46" s="95" customFormat="1" ht="17.25" customHeight="1" x14ac:dyDescent="0.2">
      <c r="B22" s="96" t="s">
        <v>46</v>
      </c>
      <c r="C22" s="97">
        <f t="shared" si="10"/>
        <v>42835</v>
      </c>
      <c r="D22" s="81" t="str">
        <f>CONCATENATE(B22," - ",TEXT('My Database Page'!C22,"dd mmm JJJJ"))</f>
        <v>Week #15 - 10 apr 2017</v>
      </c>
      <c r="E22" s="82">
        <v>3</v>
      </c>
      <c r="F22" s="83">
        <v>9</v>
      </c>
      <c r="G22" s="84">
        <v>4</v>
      </c>
      <c r="H22" s="82">
        <f t="shared" si="22"/>
        <v>9</v>
      </c>
      <c r="I22" s="83">
        <f t="shared" si="23"/>
        <v>26</v>
      </c>
      <c r="J22" s="84">
        <f t="shared" si="24"/>
        <v>17</v>
      </c>
      <c r="K22" s="82">
        <f>SUM(E$8:E22)</f>
        <v>34</v>
      </c>
      <c r="L22" s="83">
        <f>SUM(F$8:F22)</f>
        <v>82</v>
      </c>
      <c r="M22" s="84">
        <f>SUM(G$8:G22)</f>
        <v>50</v>
      </c>
      <c r="N22" s="82">
        <v>89</v>
      </c>
      <c r="O22" s="83">
        <v>72</v>
      </c>
      <c r="P22" s="84">
        <v>76</v>
      </c>
      <c r="Q22" s="82">
        <f t="shared" si="25"/>
        <v>287</v>
      </c>
      <c r="R22" s="83">
        <f t="shared" si="4"/>
        <v>236</v>
      </c>
      <c r="S22" s="84">
        <f t="shared" si="5"/>
        <v>232</v>
      </c>
      <c r="T22" s="82">
        <f>SUM(N$8:N22)</f>
        <v>776</v>
      </c>
      <c r="U22" s="83">
        <f>SUM(O$8:O22)</f>
        <v>973</v>
      </c>
      <c r="V22" s="84">
        <f>SUM(P$8:P22)</f>
        <v>756</v>
      </c>
      <c r="W22" s="85">
        <v>51639.978171527036</v>
      </c>
      <c r="X22" s="86">
        <v>77749.578380437189</v>
      </c>
      <c r="Y22" s="87">
        <v>26109.600208910153</v>
      </c>
      <c r="Z22" s="82">
        <v>15.503013994119952</v>
      </c>
      <c r="AA22" s="88">
        <v>0.64617110100185071</v>
      </c>
      <c r="AB22" s="84">
        <v>62.721484703464171</v>
      </c>
      <c r="AC22" s="82">
        <f t="shared" si="26"/>
        <v>135.18027919673543</v>
      </c>
      <c r="AD22" s="88">
        <f t="shared" si="8"/>
        <v>0.72243248600084542</v>
      </c>
      <c r="AE22" s="84">
        <f t="shared" si="7"/>
        <v>245.12992560132085</v>
      </c>
      <c r="AF22" s="82">
        <f>SUM(Z$8:Z22)</f>
        <v>689.14841772472971</v>
      </c>
      <c r="AG22" s="89">
        <f>AVERAGE(AA$8:AA22)</f>
        <v>0.72277126043274653</v>
      </c>
      <c r="AH22" s="84">
        <f>SUM(AB$8:AB22)</f>
        <v>831.22345999158267</v>
      </c>
      <c r="AI22" s="90">
        <v>8.2587364523730902E-2</v>
      </c>
      <c r="AJ22" s="83">
        <v>628</v>
      </c>
      <c r="AK22" s="91">
        <v>1.374782115382585E-2</v>
      </c>
      <c r="AL22" s="90">
        <f t="shared" ref="AL22:AN22" si="34">AVERAGE(AI19:AI22)</f>
        <v>7.9511764726150541E-2</v>
      </c>
      <c r="AM22" s="92">
        <f t="shared" si="34"/>
        <v>618.75</v>
      </c>
      <c r="AN22" s="91">
        <f t="shared" si="34"/>
        <v>9.3667328862199091E-3</v>
      </c>
      <c r="AO22" s="90">
        <f>AVERAGE(AI$8:AI22)</f>
        <v>7.7057400118207706E-2</v>
      </c>
      <c r="AP22" s="92">
        <f>AVERAGE(AJ$8:AJ22)</f>
        <v>622.4</v>
      </c>
      <c r="AQ22" s="91">
        <f>AVERAGE(AK$8:AK22)</f>
        <v>9.6542896391014332E-3</v>
      </c>
      <c r="AR22" s="93">
        <v>62.043442699271424</v>
      </c>
      <c r="AS22" s="89">
        <v>0.91514102203020586</v>
      </c>
      <c r="AT22" s="94">
        <v>1257.8319268944545</v>
      </c>
    </row>
    <row r="23" spans="2:46" s="95" customFormat="1" ht="17.25" customHeight="1" x14ac:dyDescent="0.2">
      <c r="B23" s="96" t="s">
        <v>47</v>
      </c>
      <c r="C23" s="97">
        <f t="shared" si="10"/>
        <v>42842</v>
      </c>
      <c r="D23" s="81" t="str">
        <f>CONCATENATE(B23," - ",TEXT('My Database Page'!C23,"dd mmm JJJJ"))</f>
        <v>Week #16 - 17 apr 2017</v>
      </c>
      <c r="E23" s="82">
        <v>2</v>
      </c>
      <c r="F23" s="83">
        <v>4</v>
      </c>
      <c r="G23" s="84">
        <v>5</v>
      </c>
      <c r="H23" s="82">
        <f t="shared" si="22"/>
        <v>9</v>
      </c>
      <c r="I23" s="83">
        <f t="shared" si="23"/>
        <v>26</v>
      </c>
      <c r="J23" s="84">
        <f t="shared" si="24"/>
        <v>18</v>
      </c>
      <c r="K23" s="82">
        <f>SUM(E$8:E23)</f>
        <v>36</v>
      </c>
      <c r="L23" s="83">
        <f>SUM(F$8:F23)</f>
        <v>86</v>
      </c>
      <c r="M23" s="84">
        <f>SUM(G$8:G23)</f>
        <v>55</v>
      </c>
      <c r="N23" s="82">
        <v>77</v>
      </c>
      <c r="O23" s="83">
        <v>99</v>
      </c>
      <c r="P23" s="84">
        <v>95</v>
      </c>
      <c r="Q23" s="82">
        <f t="shared" si="25"/>
        <v>286</v>
      </c>
      <c r="R23" s="83">
        <f t="shared" si="4"/>
        <v>301</v>
      </c>
      <c r="S23" s="84">
        <f t="shared" si="5"/>
        <v>301</v>
      </c>
      <c r="T23" s="82">
        <f>SUM(N$8:N23)</f>
        <v>853</v>
      </c>
      <c r="U23" s="83">
        <f>SUM(O$8:O23)</f>
        <v>1072</v>
      </c>
      <c r="V23" s="84">
        <f>SUM(P$8:P23)</f>
        <v>851</v>
      </c>
      <c r="W23" s="85">
        <v>58021.51884425788</v>
      </c>
      <c r="X23" s="86">
        <v>57331.018804230494</v>
      </c>
      <c r="Y23" s="87">
        <v>-690.50004002738569</v>
      </c>
      <c r="Z23" s="82">
        <v>4.3679767151855842</v>
      </c>
      <c r="AA23" s="88">
        <v>0.71045723734409305</v>
      </c>
      <c r="AB23" s="84">
        <v>52.146509999152293</v>
      </c>
      <c r="AC23" s="82">
        <f t="shared" si="26"/>
        <v>129.25888867865027</v>
      </c>
      <c r="AD23" s="88">
        <f t="shared" si="8"/>
        <v>0.70288106684462159</v>
      </c>
      <c r="AE23" s="84">
        <f t="shared" si="7"/>
        <v>204.63401160213658</v>
      </c>
      <c r="AF23" s="82">
        <f>SUM(Z$8:Z23)</f>
        <v>693.5163944399153</v>
      </c>
      <c r="AG23" s="89">
        <f>AVERAGE(AA$8:AA23)</f>
        <v>0.72200163398970563</v>
      </c>
      <c r="AH23" s="84">
        <f>SUM(AB$8:AB23)</f>
        <v>883.36996999073494</v>
      </c>
      <c r="AI23" s="90">
        <v>8.2639281609276305E-2</v>
      </c>
      <c r="AJ23" s="83">
        <v>623</v>
      </c>
      <c r="AK23" s="91">
        <v>1.9230920086915093E-3</v>
      </c>
      <c r="AL23" s="90">
        <f t="shared" ref="AL23:AN23" si="35">AVERAGE(AI20:AI23)</f>
        <v>7.8348105850328767E-2</v>
      </c>
      <c r="AM23" s="92">
        <f t="shared" si="35"/>
        <v>622</v>
      </c>
      <c r="AN23" s="91">
        <f t="shared" si="35"/>
        <v>8.9145303955651106E-3</v>
      </c>
      <c r="AO23" s="90">
        <f>AVERAGE(AI$8:AI23)</f>
        <v>7.7406267711399496E-2</v>
      </c>
      <c r="AP23" s="92">
        <f>AVERAGE(AJ$8:AJ23)</f>
        <v>622.4375</v>
      </c>
      <c r="AQ23" s="91">
        <f>AVERAGE(AK$8:AK23)</f>
        <v>9.1710897872008135E-3</v>
      </c>
      <c r="AR23" s="93">
        <v>59.516397715616435</v>
      </c>
      <c r="AS23" s="89">
        <v>0.53203853247719435</v>
      </c>
      <c r="AT23" s="94">
        <v>1068.5870002850165</v>
      </c>
    </row>
    <row r="24" spans="2:46" s="95" customFormat="1" ht="17.25" customHeight="1" x14ac:dyDescent="0.2">
      <c r="B24" s="96" t="s">
        <v>48</v>
      </c>
      <c r="C24" s="97">
        <f t="shared" si="10"/>
        <v>42849</v>
      </c>
      <c r="D24" s="81" t="str">
        <f>CONCATENATE(B24," - ",TEXT('My Database Page'!C24,"dd mmm JJJJ"))</f>
        <v>Week #17 - 24 apr 2017</v>
      </c>
      <c r="E24" s="82">
        <v>2</v>
      </c>
      <c r="F24" s="83">
        <v>1</v>
      </c>
      <c r="G24" s="84">
        <v>1</v>
      </c>
      <c r="H24" s="82">
        <f t="shared" si="22"/>
        <v>9</v>
      </c>
      <c r="I24" s="83">
        <f t="shared" si="23"/>
        <v>20</v>
      </c>
      <c r="J24" s="84">
        <f t="shared" si="24"/>
        <v>15</v>
      </c>
      <c r="K24" s="82">
        <f>SUM(E$8:E24)</f>
        <v>38</v>
      </c>
      <c r="L24" s="83">
        <f>SUM(F$8:F24)</f>
        <v>87</v>
      </c>
      <c r="M24" s="84">
        <f>SUM(G$8:G24)</f>
        <v>56</v>
      </c>
      <c r="N24" s="82">
        <v>11</v>
      </c>
      <c r="O24" s="83">
        <v>61</v>
      </c>
      <c r="P24" s="84">
        <v>77</v>
      </c>
      <c r="Q24" s="82">
        <f t="shared" si="25"/>
        <v>208</v>
      </c>
      <c r="R24" s="83">
        <f t="shared" si="4"/>
        <v>317</v>
      </c>
      <c r="S24" s="84">
        <f t="shared" si="5"/>
        <v>281</v>
      </c>
      <c r="T24" s="82">
        <f>SUM(N$8:N24)</f>
        <v>864</v>
      </c>
      <c r="U24" s="83">
        <f>SUM(O$8:O24)</f>
        <v>1133</v>
      </c>
      <c r="V24" s="84">
        <f>SUM(P$8:P24)</f>
        <v>928</v>
      </c>
      <c r="W24" s="85">
        <v>52875.15906866546</v>
      </c>
      <c r="X24" s="86">
        <v>55460.43769635143</v>
      </c>
      <c r="Y24" s="87">
        <v>2585.2786276859697</v>
      </c>
      <c r="Z24" s="82">
        <v>50.387539918219673</v>
      </c>
      <c r="AA24" s="88">
        <v>0.86014643025898518</v>
      </c>
      <c r="AB24" s="84">
        <v>1.328522176919944</v>
      </c>
      <c r="AC24" s="82">
        <f t="shared" si="26"/>
        <v>147.34096240493187</v>
      </c>
      <c r="AD24" s="88">
        <f t="shared" si="8"/>
        <v>0.69083792033465774</v>
      </c>
      <c r="AE24" s="84">
        <f t="shared" si="7"/>
        <v>160.31994662463296</v>
      </c>
      <c r="AF24" s="82">
        <f>SUM(Z$8:Z24)</f>
        <v>743.90393435813496</v>
      </c>
      <c r="AG24" s="89">
        <f>AVERAGE(AA$8:AA24)</f>
        <v>0.73012779847613374</v>
      </c>
      <c r="AH24" s="84">
        <f>SUM(AB$8:AB24)</f>
        <v>884.69849216765488</v>
      </c>
      <c r="AI24" s="90">
        <v>8.6934451985352018E-2</v>
      </c>
      <c r="AJ24" s="83">
        <v>628</v>
      </c>
      <c r="AK24" s="91">
        <v>7.3486134883154006E-3</v>
      </c>
      <c r="AL24" s="90">
        <f t="shared" ref="AL24:AN24" si="36">AVERAGE(AI21:AI24)</f>
        <v>8.1905981015884199E-2</v>
      </c>
      <c r="AM24" s="92">
        <f t="shared" si="36"/>
        <v>621.75</v>
      </c>
      <c r="AN24" s="91">
        <f t="shared" si="36"/>
        <v>9.055398673777134E-3</v>
      </c>
      <c r="AO24" s="90">
        <f>AVERAGE(AI$8:AI24)</f>
        <v>7.7966749139279062E-2</v>
      </c>
      <c r="AP24" s="92">
        <f>AVERAGE(AJ$8:AJ24)</f>
        <v>622.76470588235293</v>
      </c>
      <c r="AQ24" s="91">
        <f>AVERAGE(AK$8:AK24)</f>
        <v>9.0638852990310836E-3</v>
      </c>
      <c r="AR24" s="93">
        <v>43.877306081652677</v>
      </c>
      <c r="AS24" s="89">
        <v>0.83408313119569766</v>
      </c>
      <c r="AT24" s="94">
        <v>1408.5755316407656</v>
      </c>
    </row>
    <row r="25" spans="2:46" s="95" customFormat="1" ht="17.25" customHeight="1" x14ac:dyDescent="0.2">
      <c r="B25" s="96" t="s">
        <v>49</v>
      </c>
      <c r="C25" s="97">
        <f t="shared" si="10"/>
        <v>42856</v>
      </c>
      <c r="D25" s="81" t="str">
        <f>CONCATENATE(B25," - ",TEXT('My Database Page'!C25,"dd mmm JJJJ"))</f>
        <v>Week #18 - 01 mei 2017</v>
      </c>
      <c r="E25" s="82">
        <v>3</v>
      </c>
      <c r="F25" s="83">
        <v>2</v>
      </c>
      <c r="G25" s="84">
        <v>2</v>
      </c>
      <c r="H25" s="82">
        <f t="shared" si="22"/>
        <v>10</v>
      </c>
      <c r="I25" s="83">
        <f t="shared" si="23"/>
        <v>16</v>
      </c>
      <c r="J25" s="84">
        <f t="shared" si="24"/>
        <v>12</v>
      </c>
      <c r="K25" s="82">
        <f>SUM(E$8:E25)</f>
        <v>41</v>
      </c>
      <c r="L25" s="83">
        <f>SUM(F$8:F25)</f>
        <v>89</v>
      </c>
      <c r="M25" s="84">
        <f>SUM(G$8:G25)</f>
        <v>58</v>
      </c>
      <c r="N25" s="82">
        <v>37</v>
      </c>
      <c r="O25" s="83">
        <v>83</v>
      </c>
      <c r="P25" s="84">
        <v>67</v>
      </c>
      <c r="Q25" s="82">
        <f t="shared" si="25"/>
        <v>214</v>
      </c>
      <c r="R25" s="83">
        <f t="shared" si="4"/>
        <v>315</v>
      </c>
      <c r="S25" s="84">
        <f t="shared" si="5"/>
        <v>315</v>
      </c>
      <c r="T25" s="82">
        <f>SUM(N$8:N25)</f>
        <v>901</v>
      </c>
      <c r="U25" s="83">
        <f>SUM(O$8:O25)</f>
        <v>1216</v>
      </c>
      <c r="V25" s="84">
        <f>SUM(P$8:P25)</f>
        <v>995</v>
      </c>
      <c r="W25" s="85">
        <v>58266.553240656547</v>
      </c>
      <c r="X25" s="86">
        <v>56788.301958853059</v>
      </c>
      <c r="Y25" s="87">
        <v>-1478.2512818034884</v>
      </c>
      <c r="Z25" s="82">
        <v>46.586764917952109</v>
      </c>
      <c r="AA25" s="88">
        <v>0.99791677447168547</v>
      </c>
      <c r="AB25" s="84">
        <v>34.945553984163169</v>
      </c>
      <c r="AC25" s="82">
        <f t="shared" si="26"/>
        <v>116.84529554547731</v>
      </c>
      <c r="AD25" s="88">
        <f t="shared" si="8"/>
        <v>0.80367288576915363</v>
      </c>
      <c r="AE25" s="84">
        <f t="shared" si="7"/>
        <v>151.14207086369959</v>
      </c>
      <c r="AF25" s="82">
        <f>SUM(Z$8:Z25)</f>
        <v>790.49069927608707</v>
      </c>
      <c r="AG25" s="89">
        <f>AVERAGE(AA$8:AA25)</f>
        <v>0.74500496380921999</v>
      </c>
      <c r="AH25" s="84">
        <f>SUM(AB$8:AB25)</f>
        <v>919.64404615181809</v>
      </c>
      <c r="AI25" s="90">
        <v>7.6062538452676742E-2</v>
      </c>
      <c r="AJ25" s="83">
        <v>621</v>
      </c>
      <c r="AK25" s="91">
        <v>2.6883168225993615E-3</v>
      </c>
      <c r="AL25" s="90">
        <f t="shared" ref="AL25:AN25" si="37">AVERAGE(AI22:AI25)</f>
        <v>8.2055909142758982E-2</v>
      </c>
      <c r="AM25" s="92">
        <f t="shared" si="37"/>
        <v>625</v>
      </c>
      <c r="AN25" s="91">
        <f t="shared" si="37"/>
        <v>6.4269608683580302E-3</v>
      </c>
      <c r="AO25" s="90">
        <f>AVERAGE(AI$8:AI25)</f>
        <v>7.7860959656690043E-2</v>
      </c>
      <c r="AP25" s="92">
        <f>AVERAGE(AJ$8:AJ25)</f>
        <v>622.66666666666663</v>
      </c>
      <c r="AQ25" s="91">
        <f>AVERAGE(AK$8:AK25)</f>
        <v>8.7096870503404322E-3</v>
      </c>
      <c r="AR25" s="93">
        <v>8.4383061443387142</v>
      </c>
      <c r="AS25" s="89">
        <v>0.55579251508906957</v>
      </c>
      <c r="AT25" s="94">
        <v>1200.8645557586517</v>
      </c>
    </row>
    <row r="26" spans="2:46" s="117" customFormat="1" ht="17.25" customHeight="1" x14ac:dyDescent="0.2">
      <c r="B26" s="17" t="s">
        <v>50</v>
      </c>
      <c r="C26" s="5">
        <f t="shared" si="10"/>
        <v>42863</v>
      </c>
      <c r="D26" s="6" t="str">
        <f>CONCATENATE(B26," - ",TEXT('My Database Page'!C26,"dd mmm JJJJ"))</f>
        <v>Week #19 - 08 mei 2017</v>
      </c>
      <c r="E26" s="7">
        <v>3</v>
      </c>
      <c r="F26" s="8">
        <v>3</v>
      </c>
      <c r="G26" s="9">
        <v>1</v>
      </c>
      <c r="H26" s="7">
        <f t="shared" si="22"/>
        <v>10</v>
      </c>
      <c r="I26" s="8">
        <f t="shared" si="23"/>
        <v>10</v>
      </c>
      <c r="J26" s="9">
        <f t="shared" si="24"/>
        <v>9</v>
      </c>
      <c r="K26" s="7">
        <f>SUM(E$8:E26)</f>
        <v>44</v>
      </c>
      <c r="L26" s="8">
        <f>SUM(F$8:F26)</f>
        <v>92</v>
      </c>
      <c r="M26" s="9">
        <f>SUM(G$8:G26)</f>
        <v>59</v>
      </c>
      <c r="N26" s="7">
        <v>46</v>
      </c>
      <c r="O26" s="8">
        <v>83</v>
      </c>
      <c r="P26" s="9">
        <v>44</v>
      </c>
      <c r="Q26" s="7">
        <f t="shared" si="25"/>
        <v>171</v>
      </c>
      <c r="R26" s="8">
        <f t="shared" si="4"/>
        <v>326</v>
      </c>
      <c r="S26" s="9">
        <f t="shared" si="5"/>
        <v>283</v>
      </c>
      <c r="T26" s="7">
        <f>SUM(N$8:N26)</f>
        <v>947</v>
      </c>
      <c r="U26" s="8">
        <f>SUM(O$8:O26)</f>
        <v>1299</v>
      </c>
      <c r="V26" s="9">
        <f>SUM(P$8:P26)</f>
        <v>1039</v>
      </c>
      <c r="W26" s="10">
        <v>59980.508004464733</v>
      </c>
      <c r="X26" s="11">
        <v>72683.76239375658</v>
      </c>
      <c r="Y26" s="12">
        <v>12703.254389291847</v>
      </c>
      <c r="Z26" s="7">
        <v>38.673037793165847</v>
      </c>
      <c r="AA26" s="20">
        <v>0.97477345342126398</v>
      </c>
      <c r="AB26" s="9">
        <v>93.039219919884346</v>
      </c>
      <c r="AC26" s="7">
        <f t="shared" si="26"/>
        <v>140.01531934452322</v>
      </c>
      <c r="AD26" s="20">
        <f t="shared" si="8"/>
        <v>0.88582347387400695</v>
      </c>
      <c r="AE26" s="9">
        <f t="shared" si="7"/>
        <v>181.45980608011976</v>
      </c>
      <c r="AF26" s="7">
        <f>SUM(Z$8:Z26)</f>
        <v>829.16373706925287</v>
      </c>
      <c r="AG26" s="19">
        <f>AVERAGE(AA$8:AA26)</f>
        <v>0.75709804220985388</v>
      </c>
      <c r="AH26" s="9">
        <f>SUM(AB$8:AB26)</f>
        <v>1012.6832660717024</v>
      </c>
      <c r="AI26" s="14">
        <v>6.259272904229804E-2</v>
      </c>
      <c r="AJ26" s="8">
        <v>601</v>
      </c>
      <c r="AK26" s="15">
        <v>1.4869093546434323E-2</v>
      </c>
      <c r="AL26" s="14">
        <f t="shared" ref="AL26:AN26" si="38">AVERAGE(AI23:AI26)</f>
        <v>7.7057250272400776E-2</v>
      </c>
      <c r="AM26" s="13">
        <f t="shared" si="38"/>
        <v>618.25</v>
      </c>
      <c r="AN26" s="15">
        <f t="shared" si="38"/>
        <v>6.7072789665101485E-3</v>
      </c>
      <c r="AO26" s="14">
        <f>AVERAGE(AI$8:AI26)</f>
        <v>7.7057368571722046E-2</v>
      </c>
      <c r="AP26" s="13">
        <f>AVERAGE(AJ$8:AJ26)</f>
        <v>621.52631578947364</v>
      </c>
      <c r="AQ26" s="15">
        <f>AVERAGE(AK$8:AK26)</f>
        <v>9.033866339608532E-3</v>
      </c>
      <c r="AR26" s="16">
        <v>92.368998699698281</v>
      </c>
      <c r="AS26" s="19">
        <v>0.87918469355350237</v>
      </c>
      <c r="AT26" s="18">
        <v>1236.8751257645827</v>
      </c>
    </row>
    <row r="27" spans="2:46" s="95" customFormat="1" ht="17.25" customHeight="1" x14ac:dyDescent="0.2">
      <c r="B27" s="96" t="s">
        <v>51</v>
      </c>
      <c r="C27" s="97">
        <f t="shared" si="10"/>
        <v>42870</v>
      </c>
      <c r="D27" s="81" t="str">
        <f>CONCATENATE(B27," - ",TEXT('My Database Page'!C27,"dd mmm JJJJ"))</f>
        <v>Week #20 - 15 mei 2017</v>
      </c>
      <c r="E27" s="82"/>
      <c r="F27" s="83"/>
      <c r="G27" s="84"/>
      <c r="H27" s="82"/>
      <c r="I27" s="83"/>
      <c r="J27" s="84"/>
      <c r="K27" s="82"/>
      <c r="L27" s="83"/>
      <c r="M27" s="84"/>
      <c r="N27" s="98"/>
      <c r="O27" s="83"/>
      <c r="P27" s="99"/>
      <c r="Q27" s="98"/>
      <c r="R27" s="83"/>
      <c r="S27" s="99"/>
      <c r="T27" s="98"/>
      <c r="U27" s="83"/>
      <c r="V27" s="99"/>
      <c r="W27" s="85"/>
      <c r="X27" s="86"/>
      <c r="Y27" s="87"/>
      <c r="Z27" s="82"/>
      <c r="AA27" s="89"/>
      <c r="AB27" s="84"/>
      <c r="AC27" s="82"/>
      <c r="AD27" s="89"/>
      <c r="AE27" s="84"/>
      <c r="AF27" s="82"/>
      <c r="AG27" s="89"/>
      <c r="AH27" s="84"/>
      <c r="AI27" s="90"/>
      <c r="AJ27" s="83"/>
      <c r="AK27" s="91"/>
      <c r="AL27" s="90"/>
      <c r="AM27" s="92"/>
      <c r="AN27" s="91"/>
      <c r="AO27" s="90"/>
      <c r="AP27" s="92"/>
      <c r="AQ27" s="91"/>
      <c r="AR27" s="93"/>
      <c r="AS27" s="89"/>
      <c r="AT27" s="94"/>
    </row>
    <row r="28" spans="2:46" s="95" customFormat="1" ht="17.25" customHeight="1" x14ac:dyDescent="0.2">
      <c r="B28" s="96" t="s">
        <v>52</v>
      </c>
      <c r="C28" s="97">
        <f t="shared" si="10"/>
        <v>42877</v>
      </c>
      <c r="D28" s="81" t="str">
        <f>CONCATENATE(B28," - ",TEXT('My Database Page'!C28,"dd mmm JJJJ"))</f>
        <v>Week #21 - 22 mei 2017</v>
      </c>
      <c r="E28" s="82"/>
      <c r="F28" s="83"/>
      <c r="G28" s="84"/>
      <c r="H28" s="82"/>
      <c r="I28" s="83"/>
      <c r="J28" s="84"/>
      <c r="K28" s="82"/>
      <c r="L28" s="83"/>
      <c r="M28" s="84"/>
      <c r="N28" s="98"/>
      <c r="O28" s="83"/>
      <c r="P28" s="99"/>
      <c r="Q28" s="98"/>
      <c r="R28" s="83"/>
      <c r="S28" s="99"/>
      <c r="T28" s="98"/>
      <c r="U28" s="83"/>
      <c r="V28" s="99"/>
      <c r="W28" s="85"/>
      <c r="X28" s="86"/>
      <c r="Y28" s="87"/>
      <c r="Z28" s="82"/>
      <c r="AA28" s="89"/>
      <c r="AB28" s="84"/>
      <c r="AC28" s="82"/>
      <c r="AD28" s="89"/>
      <c r="AE28" s="84"/>
      <c r="AF28" s="82"/>
      <c r="AG28" s="89"/>
      <c r="AH28" s="84"/>
      <c r="AI28" s="90"/>
      <c r="AJ28" s="83"/>
      <c r="AK28" s="91"/>
      <c r="AL28" s="90"/>
      <c r="AM28" s="92"/>
      <c r="AN28" s="91"/>
      <c r="AO28" s="90"/>
      <c r="AP28" s="92"/>
      <c r="AQ28" s="91"/>
      <c r="AR28" s="93"/>
      <c r="AS28" s="89"/>
      <c r="AT28" s="94"/>
    </row>
    <row r="29" spans="2:46" s="95" customFormat="1" ht="17.25" customHeight="1" x14ac:dyDescent="0.2">
      <c r="B29" s="96" t="s">
        <v>53</v>
      </c>
      <c r="C29" s="97">
        <f t="shared" si="10"/>
        <v>42884</v>
      </c>
      <c r="D29" s="81" t="str">
        <f>CONCATENATE(B29," - ",TEXT('My Database Page'!C29,"dd mmm JJJJ"))</f>
        <v>Week #22 - 29 mei 2017</v>
      </c>
      <c r="E29" s="82"/>
      <c r="F29" s="83"/>
      <c r="G29" s="84"/>
      <c r="H29" s="82"/>
      <c r="I29" s="83"/>
      <c r="J29" s="84"/>
      <c r="K29" s="82"/>
      <c r="L29" s="83"/>
      <c r="M29" s="84"/>
      <c r="N29" s="98"/>
      <c r="O29" s="83"/>
      <c r="P29" s="99"/>
      <c r="Q29" s="98"/>
      <c r="R29" s="83"/>
      <c r="S29" s="99"/>
      <c r="T29" s="98"/>
      <c r="U29" s="83"/>
      <c r="V29" s="99"/>
      <c r="W29" s="85"/>
      <c r="X29" s="86"/>
      <c r="Y29" s="87"/>
      <c r="Z29" s="82"/>
      <c r="AA29" s="89"/>
      <c r="AB29" s="84"/>
      <c r="AC29" s="82"/>
      <c r="AD29" s="89"/>
      <c r="AE29" s="84"/>
      <c r="AF29" s="82"/>
      <c r="AG29" s="89"/>
      <c r="AH29" s="84"/>
      <c r="AI29" s="90"/>
      <c r="AJ29" s="83"/>
      <c r="AK29" s="91"/>
      <c r="AL29" s="90"/>
      <c r="AM29" s="92"/>
      <c r="AN29" s="91"/>
      <c r="AO29" s="90"/>
      <c r="AP29" s="92"/>
      <c r="AQ29" s="91"/>
      <c r="AR29" s="93"/>
      <c r="AS29" s="89"/>
      <c r="AT29" s="94"/>
    </row>
    <row r="30" spans="2:46" s="95" customFormat="1" ht="17.25" customHeight="1" x14ac:dyDescent="0.2">
      <c r="B30" s="96" t="s">
        <v>54</v>
      </c>
      <c r="C30" s="97">
        <f t="shared" si="10"/>
        <v>42891</v>
      </c>
      <c r="D30" s="81" t="str">
        <f>CONCATENATE(B30," - ",TEXT('My Database Page'!C30,"dd mmm JJJJ"))</f>
        <v>Week #23 - 05 jun 2017</v>
      </c>
      <c r="E30" s="82"/>
      <c r="F30" s="83"/>
      <c r="G30" s="84"/>
      <c r="H30" s="82"/>
      <c r="I30" s="83"/>
      <c r="J30" s="84"/>
      <c r="K30" s="82"/>
      <c r="L30" s="83"/>
      <c r="M30" s="84"/>
      <c r="N30" s="98"/>
      <c r="O30" s="83"/>
      <c r="P30" s="99"/>
      <c r="Q30" s="98"/>
      <c r="R30" s="83"/>
      <c r="S30" s="99"/>
      <c r="T30" s="98"/>
      <c r="U30" s="83"/>
      <c r="V30" s="99"/>
      <c r="W30" s="85"/>
      <c r="X30" s="86"/>
      <c r="Y30" s="87"/>
      <c r="Z30" s="82"/>
      <c r="AA30" s="89"/>
      <c r="AB30" s="84"/>
      <c r="AC30" s="82"/>
      <c r="AD30" s="89"/>
      <c r="AE30" s="84"/>
      <c r="AF30" s="82"/>
      <c r="AG30" s="89"/>
      <c r="AH30" s="84"/>
      <c r="AI30" s="90"/>
      <c r="AJ30" s="83"/>
      <c r="AK30" s="91"/>
      <c r="AL30" s="90"/>
      <c r="AM30" s="92"/>
      <c r="AN30" s="91"/>
      <c r="AO30" s="90"/>
      <c r="AP30" s="92"/>
      <c r="AQ30" s="91"/>
      <c r="AR30" s="93"/>
      <c r="AS30" s="89"/>
      <c r="AT30" s="94"/>
    </row>
    <row r="31" spans="2:46" s="95" customFormat="1" ht="17.25" customHeight="1" x14ac:dyDescent="0.2">
      <c r="B31" s="96" t="s">
        <v>55</v>
      </c>
      <c r="C31" s="97">
        <f t="shared" si="10"/>
        <v>42898</v>
      </c>
      <c r="D31" s="81" t="str">
        <f>CONCATENATE(B31," - ",TEXT('My Database Page'!C31,"dd mmm JJJJ"))</f>
        <v>Week #24 - 12 jun 2017</v>
      </c>
      <c r="E31" s="82"/>
      <c r="F31" s="83"/>
      <c r="G31" s="84"/>
      <c r="H31" s="82"/>
      <c r="I31" s="83"/>
      <c r="J31" s="84"/>
      <c r="K31" s="82"/>
      <c r="L31" s="83"/>
      <c r="M31" s="84"/>
      <c r="N31" s="98"/>
      <c r="O31" s="83"/>
      <c r="P31" s="99"/>
      <c r="Q31" s="98"/>
      <c r="R31" s="83"/>
      <c r="S31" s="99"/>
      <c r="T31" s="98"/>
      <c r="U31" s="83"/>
      <c r="V31" s="99"/>
      <c r="W31" s="85"/>
      <c r="X31" s="86"/>
      <c r="Y31" s="87"/>
      <c r="Z31" s="82"/>
      <c r="AA31" s="89"/>
      <c r="AB31" s="84"/>
      <c r="AC31" s="82"/>
      <c r="AD31" s="89"/>
      <c r="AE31" s="84"/>
      <c r="AF31" s="82"/>
      <c r="AG31" s="89"/>
      <c r="AH31" s="84"/>
      <c r="AI31" s="90"/>
      <c r="AJ31" s="83"/>
      <c r="AK31" s="91"/>
      <c r="AL31" s="90"/>
      <c r="AM31" s="92"/>
      <c r="AN31" s="91"/>
      <c r="AO31" s="90"/>
      <c r="AP31" s="92"/>
      <c r="AQ31" s="91"/>
      <c r="AR31" s="93"/>
      <c r="AS31" s="89"/>
      <c r="AT31" s="94"/>
    </row>
    <row r="32" spans="2:46" s="95" customFormat="1" ht="17.25" customHeight="1" x14ac:dyDescent="0.2">
      <c r="B32" s="96" t="s">
        <v>56</v>
      </c>
      <c r="C32" s="97">
        <f t="shared" si="10"/>
        <v>42905</v>
      </c>
      <c r="D32" s="81" t="str">
        <f>CONCATENATE(B32," - ",TEXT('My Database Page'!C32,"dd mmm JJJJ"))</f>
        <v>Week #25 - 19 jun 2017</v>
      </c>
      <c r="E32" s="82"/>
      <c r="F32" s="83"/>
      <c r="G32" s="84"/>
      <c r="H32" s="82"/>
      <c r="I32" s="83"/>
      <c r="J32" s="84"/>
      <c r="K32" s="82"/>
      <c r="L32" s="83"/>
      <c r="M32" s="84"/>
      <c r="N32" s="98"/>
      <c r="O32" s="83"/>
      <c r="P32" s="99"/>
      <c r="Q32" s="98"/>
      <c r="R32" s="83"/>
      <c r="S32" s="99"/>
      <c r="T32" s="98"/>
      <c r="U32" s="83"/>
      <c r="V32" s="99"/>
      <c r="W32" s="85"/>
      <c r="X32" s="86"/>
      <c r="Y32" s="87"/>
      <c r="Z32" s="82"/>
      <c r="AA32" s="89"/>
      <c r="AB32" s="84"/>
      <c r="AC32" s="82"/>
      <c r="AD32" s="89"/>
      <c r="AE32" s="84"/>
      <c r="AF32" s="82"/>
      <c r="AG32" s="89"/>
      <c r="AH32" s="84"/>
      <c r="AI32" s="90"/>
      <c r="AJ32" s="83"/>
      <c r="AK32" s="91"/>
      <c r="AL32" s="90"/>
      <c r="AM32" s="92"/>
      <c r="AN32" s="91"/>
      <c r="AO32" s="90"/>
      <c r="AP32" s="92"/>
      <c r="AQ32" s="91"/>
      <c r="AR32" s="93"/>
      <c r="AS32" s="89"/>
      <c r="AT32" s="94"/>
    </row>
    <row r="33" spans="2:46" s="95" customFormat="1" ht="17.25" customHeight="1" x14ac:dyDescent="0.2">
      <c r="B33" s="96" t="s">
        <v>57</v>
      </c>
      <c r="C33" s="97">
        <f t="shared" si="10"/>
        <v>42912</v>
      </c>
      <c r="D33" s="81" t="str">
        <f>CONCATENATE(B33," - ",TEXT('My Database Page'!C33,"dd mmm JJJJ"))</f>
        <v>Week #26 - 26 jun 2017</v>
      </c>
      <c r="E33" s="82"/>
      <c r="F33" s="83"/>
      <c r="G33" s="84"/>
      <c r="H33" s="82"/>
      <c r="I33" s="83"/>
      <c r="J33" s="84"/>
      <c r="K33" s="82"/>
      <c r="L33" s="83"/>
      <c r="M33" s="84"/>
      <c r="N33" s="98"/>
      <c r="O33" s="83"/>
      <c r="P33" s="99"/>
      <c r="Q33" s="98"/>
      <c r="R33" s="83"/>
      <c r="S33" s="99"/>
      <c r="T33" s="98"/>
      <c r="U33" s="83"/>
      <c r="V33" s="99"/>
      <c r="W33" s="85"/>
      <c r="X33" s="86"/>
      <c r="Y33" s="87"/>
      <c r="Z33" s="82"/>
      <c r="AA33" s="89"/>
      <c r="AB33" s="84"/>
      <c r="AC33" s="82"/>
      <c r="AD33" s="89"/>
      <c r="AE33" s="84"/>
      <c r="AF33" s="82"/>
      <c r="AG33" s="89"/>
      <c r="AH33" s="84"/>
      <c r="AI33" s="90"/>
      <c r="AJ33" s="83"/>
      <c r="AK33" s="91"/>
      <c r="AL33" s="90"/>
      <c r="AM33" s="92"/>
      <c r="AN33" s="91"/>
      <c r="AO33" s="90"/>
      <c r="AP33" s="92"/>
      <c r="AQ33" s="91"/>
      <c r="AR33" s="93"/>
      <c r="AS33" s="89"/>
      <c r="AT33" s="94"/>
    </row>
    <row r="34" spans="2:46" s="95" customFormat="1" ht="17.25" customHeight="1" x14ac:dyDescent="0.2">
      <c r="B34" s="96" t="s">
        <v>58</v>
      </c>
      <c r="C34" s="97">
        <f t="shared" si="10"/>
        <v>42919</v>
      </c>
      <c r="D34" s="81" t="str">
        <f>CONCATENATE(B34," - ",TEXT('My Database Page'!C34,"dd mmm JJJJ"))</f>
        <v>Week #27 - 03 jul 2017</v>
      </c>
      <c r="E34" s="82"/>
      <c r="F34" s="83"/>
      <c r="G34" s="84"/>
      <c r="H34" s="82"/>
      <c r="I34" s="83"/>
      <c r="J34" s="84"/>
      <c r="K34" s="82"/>
      <c r="L34" s="83"/>
      <c r="M34" s="84"/>
      <c r="N34" s="98"/>
      <c r="O34" s="83"/>
      <c r="P34" s="99"/>
      <c r="Q34" s="98"/>
      <c r="R34" s="83"/>
      <c r="S34" s="99"/>
      <c r="T34" s="98"/>
      <c r="U34" s="83"/>
      <c r="V34" s="99"/>
      <c r="W34" s="85"/>
      <c r="X34" s="86"/>
      <c r="Y34" s="87"/>
      <c r="Z34" s="82"/>
      <c r="AA34" s="89"/>
      <c r="AB34" s="84"/>
      <c r="AC34" s="82"/>
      <c r="AD34" s="89"/>
      <c r="AE34" s="84"/>
      <c r="AF34" s="82"/>
      <c r="AG34" s="89"/>
      <c r="AH34" s="84"/>
      <c r="AI34" s="90"/>
      <c r="AJ34" s="83"/>
      <c r="AK34" s="91"/>
      <c r="AL34" s="90"/>
      <c r="AM34" s="92"/>
      <c r="AN34" s="91"/>
      <c r="AO34" s="90"/>
      <c r="AP34" s="92"/>
      <c r="AQ34" s="91"/>
      <c r="AR34" s="93"/>
      <c r="AS34" s="89"/>
      <c r="AT34" s="94"/>
    </row>
    <row r="35" spans="2:46" s="95" customFormat="1" ht="17.25" customHeight="1" x14ac:dyDescent="0.2">
      <c r="B35" s="96" t="s">
        <v>59</v>
      </c>
      <c r="C35" s="97">
        <f t="shared" si="10"/>
        <v>42926</v>
      </c>
      <c r="D35" s="81" t="str">
        <f>CONCATENATE(B35," - ",TEXT('My Database Page'!C35,"dd mmm JJJJ"))</f>
        <v>Week #28 - 10 jul 2017</v>
      </c>
      <c r="E35" s="82"/>
      <c r="F35" s="83"/>
      <c r="G35" s="84"/>
      <c r="H35" s="82"/>
      <c r="I35" s="83"/>
      <c r="J35" s="84"/>
      <c r="K35" s="82"/>
      <c r="L35" s="83"/>
      <c r="M35" s="84"/>
      <c r="N35" s="98"/>
      <c r="O35" s="83"/>
      <c r="P35" s="99"/>
      <c r="Q35" s="98"/>
      <c r="R35" s="83"/>
      <c r="S35" s="99"/>
      <c r="T35" s="98"/>
      <c r="U35" s="83"/>
      <c r="V35" s="99"/>
      <c r="W35" s="85"/>
      <c r="X35" s="86"/>
      <c r="Y35" s="87"/>
      <c r="Z35" s="82"/>
      <c r="AA35" s="89"/>
      <c r="AB35" s="84"/>
      <c r="AC35" s="82"/>
      <c r="AD35" s="89"/>
      <c r="AE35" s="84"/>
      <c r="AF35" s="82"/>
      <c r="AG35" s="89"/>
      <c r="AH35" s="84"/>
      <c r="AI35" s="90"/>
      <c r="AJ35" s="83"/>
      <c r="AK35" s="91"/>
      <c r="AL35" s="90"/>
      <c r="AM35" s="92"/>
      <c r="AN35" s="91"/>
      <c r="AO35" s="90"/>
      <c r="AP35" s="92"/>
      <c r="AQ35" s="91"/>
      <c r="AR35" s="93"/>
      <c r="AS35" s="89"/>
      <c r="AT35" s="94"/>
    </row>
    <row r="36" spans="2:46" s="95" customFormat="1" ht="17.25" customHeight="1" x14ac:dyDescent="0.2">
      <c r="B36" s="96" t="s">
        <v>60</v>
      </c>
      <c r="C36" s="97">
        <f t="shared" si="10"/>
        <v>42933</v>
      </c>
      <c r="D36" s="81" t="str">
        <f>CONCATENATE(B36," - ",TEXT('My Database Page'!C36,"dd mmm JJJJ"))</f>
        <v>Week #29 - 17 jul 2017</v>
      </c>
      <c r="E36" s="82"/>
      <c r="F36" s="83"/>
      <c r="G36" s="84"/>
      <c r="H36" s="82"/>
      <c r="I36" s="83"/>
      <c r="J36" s="84"/>
      <c r="K36" s="82"/>
      <c r="L36" s="83"/>
      <c r="M36" s="84"/>
      <c r="N36" s="98"/>
      <c r="O36" s="83"/>
      <c r="P36" s="99"/>
      <c r="Q36" s="98"/>
      <c r="R36" s="83"/>
      <c r="S36" s="99"/>
      <c r="T36" s="98"/>
      <c r="U36" s="83"/>
      <c r="V36" s="99"/>
      <c r="W36" s="85"/>
      <c r="X36" s="86"/>
      <c r="Y36" s="87"/>
      <c r="Z36" s="82"/>
      <c r="AA36" s="89"/>
      <c r="AB36" s="84"/>
      <c r="AC36" s="82"/>
      <c r="AD36" s="89"/>
      <c r="AE36" s="84"/>
      <c r="AF36" s="82"/>
      <c r="AG36" s="89"/>
      <c r="AH36" s="84"/>
      <c r="AI36" s="90"/>
      <c r="AJ36" s="83"/>
      <c r="AK36" s="91"/>
      <c r="AL36" s="90"/>
      <c r="AM36" s="92"/>
      <c r="AN36" s="91"/>
      <c r="AO36" s="90"/>
      <c r="AP36" s="92"/>
      <c r="AQ36" s="91"/>
      <c r="AR36" s="93"/>
      <c r="AS36" s="89"/>
      <c r="AT36" s="94"/>
    </row>
    <row r="37" spans="2:46" s="95" customFormat="1" ht="17.25" customHeight="1" x14ac:dyDescent="0.2">
      <c r="B37" s="96" t="s">
        <v>61</v>
      </c>
      <c r="C37" s="97">
        <f t="shared" si="10"/>
        <v>42940</v>
      </c>
      <c r="D37" s="81" t="str">
        <f>CONCATENATE(B37," - ",TEXT('My Database Page'!C37,"dd mmm JJJJ"))</f>
        <v>Week #30 - 24 jul 2017</v>
      </c>
      <c r="E37" s="82"/>
      <c r="F37" s="83"/>
      <c r="G37" s="84"/>
      <c r="H37" s="82"/>
      <c r="I37" s="83"/>
      <c r="J37" s="84"/>
      <c r="K37" s="82"/>
      <c r="L37" s="83"/>
      <c r="M37" s="84"/>
      <c r="N37" s="98"/>
      <c r="O37" s="83"/>
      <c r="P37" s="99"/>
      <c r="Q37" s="98"/>
      <c r="R37" s="83"/>
      <c r="S37" s="99"/>
      <c r="T37" s="98"/>
      <c r="U37" s="83"/>
      <c r="V37" s="99"/>
      <c r="W37" s="85"/>
      <c r="X37" s="86"/>
      <c r="Y37" s="87"/>
      <c r="Z37" s="82"/>
      <c r="AA37" s="89"/>
      <c r="AB37" s="84"/>
      <c r="AC37" s="82"/>
      <c r="AD37" s="89"/>
      <c r="AE37" s="84"/>
      <c r="AF37" s="82"/>
      <c r="AG37" s="89"/>
      <c r="AH37" s="84"/>
      <c r="AI37" s="90"/>
      <c r="AJ37" s="83"/>
      <c r="AK37" s="91"/>
      <c r="AL37" s="90"/>
      <c r="AM37" s="92"/>
      <c r="AN37" s="91"/>
      <c r="AO37" s="90"/>
      <c r="AP37" s="92"/>
      <c r="AQ37" s="91"/>
      <c r="AR37" s="93"/>
      <c r="AS37" s="89"/>
      <c r="AT37" s="94"/>
    </row>
    <row r="38" spans="2:46" s="95" customFormat="1" ht="17.25" customHeight="1" x14ac:dyDescent="0.2">
      <c r="B38" s="96" t="s">
        <v>62</v>
      </c>
      <c r="C38" s="97">
        <f t="shared" si="10"/>
        <v>42947</v>
      </c>
      <c r="D38" s="81" t="str">
        <f>CONCATENATE(B38," - ",TEXT('My Database Page'!C38,"dd mmm JJJJ"))</f>
        <v>Week #31 - 31 jul 2017</v>
      </c>
      <c r="E38" s="82"/>
      <c r="F38" s="83"/>
      <c r="G38" s="84"/>
      <c r="H38" s="82"/>
      <c r="I38" s="83"/>
      <c r="J38" s="84"/>
      <c r="K38" s="82"/>
      <c r="L38" s="83"/>
      <c r="M38" s="84"/>
      <c r="N38" s="98"/>
      <c r="O38" s="83"/>
      <c r="P38" s="99"/>
      <c r="Q38" s="98"/>
      <c r="R38" s="83"/>
      <c r="S38" s="99"/>
      <c r="T38" s="98"/>
      <c r="U38" s="83"/>
      <c r="V38" s="99"/>
      <c r="W38" s="85"/>
      <c r="X38" s="86"/>
      <c r="Y38" s="87"/>
      <c r="Z38" s="82"/>
      <c r="AA38" s="89"/>
      <c r="AB38" s="84"/>
      <c r="AC38" s="82"/>
      <c r="AD38" s="89"/>
      <c r="AE38" s="84"/>
      <c r="AF38" s="82"/>
      <c r="AG38" s="89"/>
      <c r="AH38" s="84"/>
      <c r="AI38" s="90"/>
      <c r="AJ38" s="83"/>
      <c r="AK38" s="91"/>
      <c r="AL38" s="90"/>
      <c r="AM38" s="92"/>
      <c r="AN38" s="91"/>
      <c r="AO38" s="90"/>
      <c r="AP38" s="92"/>
      <c r="AQ38" s="91"/>
      <c r="AR38" s="93"/>
      <c r="AS38" s="89"/>
      <c r="AT38" s="94"/>
    </row>
    <row r="39" spans="2:46" s="95" customFormat="1" ht="17.25" customHeight="1" x14ac:dyDescent="0.2">
      <c r="B39" s="96" t="s">
        <v>63</v>
      </c>
      <c r="C39" s="97">
        <f t="shared" si="10"/>
        <v>42954</v>
      </c>
      <c r="D39" s="81" t="str">
        <f>CONCATENATE(B39," - ",TEXT('My Database Page'!C39,"dd mmm JJJJ"))</f>
        <v>Week #32 - 07 aug 2017</v>
      </c>
      <c r="E39" s="82"/>
      <c r="F39" s="83"/>
      <c r="G39" s="84"/>
      <c r="H39" s="82"/>
      <c r="I39" s="83"/>
      <c r="J39" s="84"/>
      <c r="K39" s="82"/>
      <c r="L39" s="83"/>
      <c r="M39" s="84"/>
      <c r="N39" s="98"/>
      <c r="O39" s="83"/>
      <c r="P39" s="99"/>
      <c r="Q39" s="98"/>
      <c r="R39" s="83"/>
      <c r="S39" s="99"/>
      <c r="T39" s="98"/>
      <c r="U39" s="83"/>
      <c r="V39" s="99"/>
      <c r="W39" s="85"/>
      <c r="X39" s="86"/>
      <c r="Y39" s="87"/>
      <c r="Z39" s="82"/>
      <c r="AA39" s="89"/>
      <c r="AB39" s="84"/>
      <c r="AC39" s="82"/>
      <c r="AD39" s="89"/>
      <c r="AE39" s="84"/>
      <c r="AF39" s="82"/>
      <c r="AG39" s="89"/>
      <c r="AH39" s="84"/>
      <c r="AI39" s="90"/>
      <c r="AJ39" s="83"/>
      <c r="AK39" s="91"/>
      <c r="AL39" s="90"/>
      <c r="AM39" s="92"/>
      <c r="AN39" s="91"/>
      <c r="AO39" s="90"/>
      <c r="AP39" s="92"/>
      <c r="AQ39" s="91"/>
      <c r="AR39" s="93"/>
      <c r="AS39" s="89"/>
      <c r="AT39" s="94"/>
    </row>
    <row r="40" spans="2:46" s="95" customFormat="1" ht="17.25" customHeight="1" x14ac:dyDescent="0.2">
      <c r="B40" s="96" t="s">
        <v>64</v>
      </c>
      <c r="C40" s="97">
        <f t="shared" si="10"/>
        <v>42961</v>
      </c>
      <c r="D40" s="81" t="str">
        <f>CONCATENATE(B40," - ",TEXT('My Database Page'!C40,"dd mmm JJJJ"))</f>
        <v>Week #33 - 14 aug 2017</v>
      </c>
      <c r="E40" s="82"/>
      <c r="F40" s="83"/>
      <c r="G40" s="84"/>
      <c r="H40" s="82"/>
      <c r="I40" s="83"/>
      <c r="J40" s="84"/>
      <c r="K40" s="82"/>
      <c r="L40" s="83"/>
      <c r="M40" s="84"/>
      <c r="N40" s="98"/>
      <c r="O40" s="83"/>
      <c r="P40" s="99"/>
      <c r="Q40" s="98"/>
      <c r="R40" s="83"/>
      <c r="S40" s="99"/>
      <c r="T40" s="98"/>
      <c r="U40" s="83"/>
      <c r="V40" s="99"/>
      <c r="W40" s="85"/>
      <c r="X40" s="86"/>
      <c r="Y40" s="87"/>
      <c r="Z40" s="82"/>
      <c r="AA40" s="89"/>
      <c r="AB40" s="84"/>
      <c r="AC40" s="82"/>
      <c r="AD40" s="89"/>
      <c r="AE40" s="84"/>
      <c r="AF40" s="82"/>
      <c r="AG40" s="89"/>
      <c r="AH40" s="84"/>
      <c r="AI40" s="90"/>
      <c r="AJ40" s="83"/>
      <c r="AK40" s="91"/>
      <c r="AL40" s="90"/>
      <c r="AM40" s="92"/>
      <c r="AN40" s="91"/>
      <c r="AO40" s="90"/>
      <c r="AP40" s="92"/>
      <c r="AQ40" s="91"/>
      <c r="AR40" s="93"/>
      <c r="AS40" s="89"/>
      <c r="AT40" s="94"/>
    </row>
    <row r="41" spans="2:46" s="95" customFormat="1" ht="17.25" customHeight="1" x14ac:dyDescent="0.2">
      <c r="B41" s="96" t="s">
        <v>65</v>
      </c>
      <c r="C41" s="97">
        <f t="shared" si="10"/>
        <v>42968</v>
      </c>
      <c r="D41" s="81" t="str">
        <f>CONCATENATE(B41," - ",TEXT('My Database Page'!C41,"dd mmm JJJJ"))</f>
        <v>Week #34 - 21 aug 2017</v>
      </c>
      <c r="E41" s="82"/>
      <c r="F41" s="83"/>
      <c r="G41" s="84"/>
      <c r="H41" s="82"/>
      <c r="I41" s="83"/>
      <c r="J41" s="84"/>
      <c r="K41" s="82"/>
      <c r="L41" s="83"/>
      <c r="M41" s="84"/>
      <c r="N41" s="98"/>
      <c r="O41" s="83"/>
      <c r="P41" s="99"/>
      <c r="Q41" s="98"/>
      <c r="R41" s="83"/>
      <c r="S41" s="99"/>
      <c r="T41" s="98"/>
      <c r="U41" s="83"/>
      <c r="V41" s="99"/>
      <c r="W41" s="85"/>
      <c r="X41" s="86"/>
      <c r="Y41" s="87"/>
      <c r="Z41" s="82"/>
      <c r="AA41" s="89"/>
      <c r="AB41" s="84"/>
      <c r="AC41" s="82"/>
      <c r="AD41" s="89"/>
      <c r="AE41" s="84"/>
      <c r="AF41" s="82"/>
      <c r="AG41" s="89"/>
      <c r="AH41" s="84"/>
      <c r="AI41" s="90"/>
      <c r="AJ41" s="83"/>
      <c r="AK41" s="91"/>
      <c r="AL41" s="90"/>
      <c r="AM41" s="92"/>
      <c r="AN41" s="91"/>
      <c r="AO41" s="90"/>
      <c r="AP41" s="92"/>
      <c r="AQ41" s="91"/>
      <c r="AR41" s="93"/>
      <c r="AS41" s="89"/>
      <c r="AT41" s="94"/>
    </row>
    <row r="42" spans="2:46" s="95" customFormat="1" ht="17.25" customHeight="1" x14ac:dyDescent="0.2">
      <c r="B42" s="96" t="s">
        <v>66</v>
      </c>
      <c r="C42" s="97">
        <f t="shared" si="10"/>
        <v>42975</v>
      </c>
      <c r="D42" s="81" t="str">
        <f>CONCATENATE(B42," - ",TEXT('My Database Page'!C42,"dd mmm JJJJ"))</f>
        <v>Week #35 - 28 aug 2017</v>
      </c>
      <c r="E42" s="82"/>
      <c r="F42" s="83"/>
      <c r="G42" s="84"/>
      <c r="H42" s="82"/>
      <c r="I42" s="83"/>
      <c r="J42" s="84"/>
      <c r="K42" s="82"/>
      <c r="L42" s="83"/>
      <c r="M42" s="84"/>
      <c r="N42" s="98"/>
      <c r="O42" s="83"/>
      <c r="P42" s="99"/>
      <c r="Q42" s="98"/>
      <c r="R42" s="83"/>
      <c r="S42" s="99"/>
      <c r="T42" s="98"/>
      <c r="U42" s="83"/>
      <c r="V42" s="99"/>
      <c r="W42" s="85"/>
      <c r="X42" s="86"/>
      <c r="Y42" s="87"/>
      <c r="Z42" s="82"/>
      <c r="AA42" s="89"/>
      <c r="AB42" s="84"/>
      <c r="AC42" s="82"/>
      <c r="AD42" s="89"/>
      <c r="AE42" s="84"/>
      <c r="AF42" s="82"/>
      <c r="AG42" s="89"/>
      <c r="AH42" s="84"/>
      <c r="AI42" s="90"/>
      <c r="AJ42" s="83"/>
      <c r="AK42" s="91"/>
      <c r="AL42" s="90"/>
      <c r="AM42" s="92"/>
      <c r="AN42" s="91"/>
      <c r="AO42" s="90"/>
      <c r="AP42" s="92"/>
      <c r="AQ42" s="91"/>
      <c r="AR42" s="93"/>
      <c r="AS42" s="89"/>
      <c r="AT42" s="94"/>
    </row>
    <row r="43" spans="2:46" s="95" customFormat="1" ht="17.25" customHeight="1" x14ac:dyDescent="0.2">
      <c r="B43" s="96" t="s">
        <v>67</v>
      </c>
      <c r="C43" s="97">
        <f t="shared" si="10"/>
        <v>42982</v>
      </c>
      <c r="D43" s="81" t="str">
        <f>CONCATENATE(B43," - ",TEXT('My Database Page'!C43,"dd mmm JJJJ"))</f>
        <v>Week #36 - 04 sep 2017</v>
      </c>
      <c r="E43" s="82"/>
      <c r="F43" s="83"/>
      <c r="G43" s="84"/>
      <c r="H43" s="82"/>
      <c r="I43" s="83"/>
      <c r="J43" s="84"/>
      <c r="K43" s="82"/>
      <c r="L43" s="83"/>
      <c r="M43" s="84"/>
      <c r="N43" s="98"/>
      <c r="O43" s="83"/>
      <c r="P43" s="99"/>
      <c r="Q43" s="98"/>
      <c r="R43" s="83"/>
      <c r="S43" s="99"/>
      <c r="T43" s="98"/>
      <c r="U43" s="83"/>
      <c r="V43" s="99"/>
      <c r="W43" s="85"/>
      <c r="X43" s="86"/>
      <c r="Y43" s="87"/>
      <c r="Z43" s="82"/>
      <c r="AA43" s="89"/>
      <c r="AB43" s="84"/>
      <c r="AC43" s="82"/>
      <c r="AD43" s="89"/>
      <c r="AE43" s="84"/>
      <c r="AF43" s="82"/>
      <c r="AG43" s="89"/>
      <c r="AH43" s="84"/>
      <c r="AI43" s="90"/>
      <c r="AJ43" s="83"/>
      <c r="AK43" s="91"/>
      <c r="AL43" s="90"/>
      <c r="AM43" s="92"/>
      <c r="AN43" s="91"/>
      <c r="AO43" s="90"/>
      <c r="AP43" s="92"/>
      <c r="AQ43" s="91"/>
      <c r="AR43" s="93"/>
      <c r="AS43" s="89"/>
      <c r="AT43" s="94"/>
    </row>
    <row r="44" spans="2:46" s="95" customFormat="1" ht="17.25" customHeight="1" x14ac:dyDescent="0.2">
      <c r="B44" s="96" t="s">
        <v>68</v>
      </c>
      <c r="C44" s="97">
        <f t="shared" si="10"/>
        <v>42989</v>
      </c>
      <c r="D44" s="81" t="str">
        <f>CONCATENATE(B44," - ",TEXT('My Database Page'!C44,"dd mmm JJJJ"))</f>
        <v>Week #37 - 11 sep 2017</v>
      </c>
      <c r="E44" s="82"/>
      <c r="F44" s="83"/>
      <c r="G44" s="84"/>
      <c r="H44" s="82"/>
      <c r="I44" s="83"/>
      <c r="J44" s="84"/>
      <c r="K44" s="82"/>
      <c r="L44" s="83"/>
      <c r="M44" s="84"/>
      <c r="N44" s="98"/>
      <c r="O44" s="83"/>
      <c r="P44" s="99"/>
      <c r="Q44" s="98"/>
      <c r="R44" s="83"/>
      <c r="S44" s="99"/>
      <c r="T44" s="98"/>
      <c r="U44" s="83"/>
      <c r="V44" s="99"/>
      <c r="W44" s="85"/>
      <c r="X44" s="86"/>
      <c r="Y44" s="87"/>
      <c r="Z44" s="82"/>
      <c r="AA44" s="89"/>
      <c r="AB44" s="84"/>
      <c r="AC44" s="82"/>
      <c r="AD44" s="89"/>
      <c r="AE44" s="84"/>
      <c r="AF44" s="82"/>
      <c r="AG44" s="89"/>
      <c r="AH44" s="84"/>
      <c r="AI44" s="90"/>
      <c r="AJ44" s="83"/>
      <c r="AK44" s="91"/>
      <c r="AL44" s="90"/>
      <c r="AM44" s="92"/>
      <c r="AN44" s="91"/>
      <c r="AO44" s="90"/>
      <c r="AP44" s="92"/>
      <c r="AQ44" s="91"/>
      <c r="AR44" s="93"/>
      <c r="AS44" s="89"/>
      <c r="AT44" s="94"/>
    </row>
    <row r="45" spans="2:46" s="95" customFormat="1" ht="17.25" customHeight="1" x14ac:dyDescent="0.2">
      <c r="B45" s="96" t="s">
        <v>69</v>
      </c>
      <c r="C45" s="97">
        <f t="shared" si="10"/>
        <v>42996</v>
      </c>
      <c r="D45" s="81" t="str">
        <f>CONCATENATE(B45," - ",TEXT('My Database Page'!C45,"dd mmm JJJJ"))</f>
        <v>Week #38 - 18 sep 2017</v>
      </c>
      <c r="E45" s="82"/>
      <c r="F45" s="83"/>
      <c r="G45" s="84"/>
      <c r="H45" s="82"/>
      <c r="I45" s="83"/>
      <c r="J45" s="84"/>
      <c r="K45" s="82"/>
      <c r="L45" s="83"/>
      <c r="M45" s="84"/>
      <c r="N45" s="98"/>
      <c r="O45" s="83"/>
      <c r="P45" s="99"/>
      <c r="Q45" s="98"/>
      <c r="R45" s="83"/>
      <c r="S45" s="99"/>
      <c r="T45" s="98"/>
      <c r="U45" s="83"/>
      <c r="V45" s="99"/>
      <c r="W45" s="85"/>
      <c r="X45" s="86"/>
      <c r="Y45" s="87"/>
      <c r="Z45" s="82"/>
      <c r="AA45" s="89"/>
      <c r="AB45" s="84"/>
      <c r="AC45" s="82"/>
      <c r="AD45" s="89"/>
      <c r="AE45" s="84"/>
      <c r="AF45" s="82"/>
      <c r="AG45" s="89"/>
      <c r="AH45" s="84"/>
      <c r="AI45" s="90"/>
      <c r="AJ45" s="83"/>
      <c r="AK45" s="91"/>
      <c r="AL45" s="90"/>
      <c r="AM45" s="92"/>
      <c r="AN45" s="91"/>
      <c r="AO45" s="90"/>
      <c r="AP45" s="92"/>
      <c r="AQ45" s="91"/>
      <c r="AR45" s="93"/>
      <c r="AS45" s="89"/>
      <c r="AT45" s="94"/>
    </row>
    <row r="46" spans="2:46" s="95" customFormat="1" ht="17.25" customHeight="1" x14ac:dyDescent="0.2">
      <c r="B46" s="96" t="s">
        <v>70</v>
      </c>
      <c r="C46" s="97">
        <f t="shared" si="10"/>
        <v>43003</v>
      </c>
      <c r="D46" s="81" t="str">
        <f>CONCATENATE(B46," - ",TEXT('My Database Page'!C46,"dd mmm JJJJ"))</f>
        <v>Week #39 - 25 sep 2017</v>
      </c>
      <c r="E46" s="82"/>
      <c r="F46" s="83"/>
      <c r="G46" s="84"/>
      <c r="H46" s="82"/>
      <c r="I46" s="83"/>
      <c r="J46" s="84"/>
      <c r="K46" s="82"/>
      <c r="L46" s="83"/>
      <c r="M46" s="84"/>
      <c r="N46" s="98"/>
      <c r="O46" s="83"/>
      <c r="P46" s="99"/>
      <c r="Q46" s="98"/>
      <c r="R46" s="83"/>
      <c r="S46" s="99"/>
      <c r="T46" s="98"/>
      <c r="U46" s="83"/>
      <c r="V46" s="99"/>
      <c r="W46" s="85"/>
      <c r="X46" s="86"/>
      <c r="Y46" s="87"/>
      <c r="Z46" s="82"/>
      <c r="AA46" s="89"/>
      <c r="AB46" s="84"/>
      <c r="AC46" s="82"/>
      <c r="AD46" s="89"/>
      <c r="AE46" s="84"/>
      <c r="AF46" s="82"/>
      <c r="AG46" s="89"/>
      <c r="AH46" s="84"/>
      <c r="AI46" s="90"/>
      <c r="AJ46" s="83"/>
      <c r="AK46" s="91"/>
      <c r="AL46" s="90"/>
      <c r="AM46" s="92"/>
      <c r="AN46" s="91"/>
      <c r="AO46" s="90"/>
      <c r="AP46" s="92"/>
      <c r="AQ46" s="91"/>
      <c r="AR46" s="93"/>
      <c r="AS46" s="89"/>
      <c r="AT46" s="94"/>
    </row>
    <row r="47" spans="2:46" s="95" customFormat="1" ht="17.25" customHeight="1" x14ac:dyDescent="0.2">
      <c r="B47" s="96" t="s">
        <v>71</v>
      </c>
      <c r="C47" s="97">
        <f t="shared" si="10"/>
        <v>43010</v>
      </c>
      <c r="D47" s="81" t="str">
        <f>CONCATENATE(B47," - ",TEXT('My Database Page'!C47,"dd mmm JJJJ"))</f>
        <v>Week #40 - 02 okt 2017</v>
      </c>
      <c r="E47" s="82"/>
      <c r="F47" s="83"/>
      <c r="G47" s="84"/>
      <c r="H47" s="82"/>
      <c r="I47" s="83"/>
      <c r="J47" s="84"/>
      <c r="K47" s="82"/>
      <c r="L47" s="83"/>
      <c r="M47" s="84"/>
      <c r="N47" s="98"/>
      <c r="O47" s="83"/>
      <c r="P47" s="99"/>
      <c r="Q47" s="98"/>
      <c r="R47" s="83"/>
      <c r="S47" s="99"/>
      <c r="T47" s="98"/>
      <c r="U47" s="83"/>
      <c r="V47" s="99"/>
      <c r="W47" s="85"/>
      <c r="X47" s="86"/>
      <c r="Y47" s="87"/>
      <c r="Z47" s="82"/>
      <c r="AA47" s="89"/>
      <c r="AB47" s="84"/>
      <c r="AC47" s="82"/>
      <c r="AD47" s="89"/>
      <c r="AE47" s="84"/>
      <c r="AF47" s="82"/>
      <c r="AG47" s="89"/>
      <c r="AH47" s="84"/>
      <c r="AI47" s="90"/>
      <c r="AJ47" s="83"/>
      <c r="AK47" s="91"/>
      <c r="AL47" s="90"/>
      <c r="AM47" s="92"/>
      <c r="AN47" s="91"/>
      <c r="AO47" s="90"/>
      <c r="AP47" s="92"/>
      <c r="AQ47" s="91"/>
      <c r="AR47" s="93"/>
      <c r="AS47" s="89"/>
      <c r="AT47" s="94"/>
    </row>
    <row r="48" spans="2:46" s="95" customFormat="1" ht="17.25" customHeight="1" x14ac:dyDescent="0.2">
      <c r="B48" s="96" t="s">
        <v>72</v>
      </c>
      <c r="C48" s="97">
        <f t="shared" si="10"/>
        <v>43017</v>
      </c>
      <c r="D48" s="81" t="str">
        <f>CONCATENATE(B48," - ",TEXT('My Database Page'!C48,"dd mmm JJJJ"))</f>
        <v>Week #41 - 09 okt 2017</v>
      </c>
      <c r="E48" s="82"/>
      <c r="F48" s="83"/>
      <c r="G48" s="84"/>
      <c r="H48" s="82"/>
      <c r="I48" s="83"/>
      <c r="J48" s="84"/>
      <c r="K48" s="82"/>
      <c r="L48" s="83"/>
      <c r="M48" s="84"/>
      <c r="N48" s="98"/>
      <c r="O48" s="83"/>
      <c r="P48" s="99"/>
      <c r="Q48" s="98"/>
      <c r="R48" s="83"/>
      <c r="S48" s="99"/>
      <c r="T48" s="98"/>
      <c r="U48" s="83"/>
      <c r="V48" s="99"/>
      <c r="W48" s="85"/>
      <c r="X48" s="86"/>
      <c r="Y48" s="87"/>
      <c r="Z48" s="82"/>
      <c r="AA48" s="89"/>
      <c r="AB48" s="84"/>
      <c r="AC48" s="82"/>
      <c r="AD48" s="89"/>
      <c r="AE48" s="84"/>
      <c r="AF48" s="82"/>
      <c r="AG48" s="89"/>
      <c r="AH48" s="84"/>
      <c r="AI48" s="90"/>
      <c r="AJ48" s="83"/>
      <c r="AK48" s="91"/>
      <c r="AL48" s="90"/>
      <c r="AM48" s="92"/>
      <c r="AN48" s="91"/>
      <c r="AO48" s="90"/>
      <c r="AP48" s="92"/>
      <c r="AQ48" s="91"/>
      <c r="AR48" s="93"/>
      <c r="AS48" s="89"/>
      <c r="AT48" s="94"/>
    </row>
    <row r="49" spans="2:46" s="95" customFormat="1" ht="17.25" customHeight="1" x14ac:dyDescent="0.2">
      <c r="B49" s="96" t="s">
        <v>73</v>
      </c>
      <c r="C49" s="97">
        <f t="shared" si="10"/>
        <v>43024</v>
      </c>
      <c r="D49" s="81" t="str">
        <f>CONCATENATE(B49," - ",TEXT('My Database Page'!C49,"dd mmm JJJJ"))</f>
        <v>Week #42 - 16 okt 2017</v>
      </c>
      <c r="E49" s="82"/>
      <c r="F49" s="83"/>
      <c r="G49" s="84"/>
      <c r="H49" s="82"/>
      <c r="I49" s="83"/>
      <c r="J49" s="84"/>
      <c r="K49" s="82"/>
      <c r="L49" s="83"/>
      <c r="M49" s="84"/>
      <c r="N49" s="98"/>
      <c r="O49" s="83"/>
      <c r="P49" s="99"/>
      <c r="Q49" s="98"/>
      <c r="R49" s="83"/>
      <c r="S49" s="99"/>
      <c r="T49" s="98"/>
      <c r="U49" s="83"/>
      <c r="V49" s="99"/>
      <c r="W49" s="85"/>
      <c r="X49" s="86"/>
      <c r="Y49" s="87"/>
      <c r="Z49" s="82"/>
      <c r="AA49" s="89"/>
      <c r="AB49" s="84"/>
      <c r="AC49" s="82"/>
      <c r="AD49" s="89"/>
      <c r="AE49" s="84"/>
      <c r="AF49" s="82"/>
      <c r="AG49" s="89"/>
      <c r="AH49" s="84"/>
      <c r="AI49" s="90"/>
      <c r="AJ49" s="83"/>
      <c r="AK49" s="91"/>
      <c r="AL49" s="90"/>
      <c r="AM49" s="92"/>
      <c r="AN49" s="91"/>
      <c r="AO49" s="90"/>
      <c r="AP49" s="92"/>
      <c r="AQ49" s="91"/>
      <c r="AR49" s="93"/>
      <c r="AS49" s="89"/>
      <c r="AT49" s="94"/>
    </row>
    <row r="50" spans="2:46" s="95" customFormat="1" ht="17.25" customHeight="1" x14ac:dyDescent="0.2">
      <c r="B50" s="96" t="s">
        <v>74</v>
      </c>
      <c r="C50" s="97">
        <f t="shared" si="10"/>
        <v>43031</v>
      </c>
      <c r="D50" s="81" t="str">
        <f>CONCATENATE(B50," - ",TEXT('My Database Page'!C50,"dd mmm JJJJ"))</f>
        <v>Week #43 - 23 okt 2017</v>
      </c>
      <c r="E50" s="82"/>
      <c r="F50" s="83"/>
      <c r="G50" s="84"/>
      <c r="H50" s="82"/>
      <c r="I50" s="83"/>
      <c r="J50" s="84"/>
      <c r="K50" s="82"/>
      <c r="L50" s="83"/>
      <c r="M50" s="84"/>
      <c r="N50" s="98"/>
      <c r="O50" s="83"/>
      <c r="P50" s="99"/>
      <c r="Q50" s="98"/>
      <c r="R50" s="83"/>
      <c r="S50" s="99"/>
      <c r="T50" s="98"/>
      <c r="U50" s="83"/>
      <c r="V50" s="99"/>
      <c r="W50" s="85"/>
      <c r="X50" s="86"/>
      <c r="Y50" s="87"/>
      <c r="Z50" s="82"/>
      <c r="AA50" s="89"/>
      <c r="AB50" s="84"/>
      <c r="AC50" s="82"/>
      <c r="AD50" s="89"/>
      <c r="AE50" s="84"/>
      <c r="AF50" s="82"/>
      <c r="AG50" s="89"/>
      <c r="AH50" s="84"/>
      <c r="AI50" s="90"/>
      <c r="AJ50" s="83"/>
      <c r="AK50" s="91"/>
      <c r="AL50" s="90"/>
      <c r="AM50" s="92"/>
      <c r="AN50" s="91"/>
      <c r="AO50" s="90"/>
      <c r="AP50" s="92"/>
      <c r="AQ50" s="91"/>
      <c r="AR50" s="93"/>
      <c r="AS50" s="89"/>
      <c r="AT50" s="94"/>
    </row>
    <row r="51" spans="2:46" s="95" customFormat="1" ht="17.25" customHeight="1" x14ac:dyDescent="0.2">
      <c r="B51" s="96" t="s">
        <v>75</v>
      </c>
      <c r="C51" s="97">
        <f t="shared" si="10"/>
        <v>43038</v>
      </c>
      <c r="D51" s="81" t="str">
        <f>CONCATENATE(B51," - ",TEXT('My Database Page'!C51,"dd mmm JJJJ"))</f>
        <v>Week #44 - 30 okt 2017</v>
      </c>
      <c r="E51" s="82"/>
      <c r="F51" s="83"/>
      <c r="G51" s="84"/>
      <c r="H51" s="82"/>
      <c r="I51" s="83"/>
      <c r="J51" s="84"/>
      <c r="K51" s="82"/>
      <c r="L51" s="83"/>
      <c r="M51" s="84"/>
      <c r="N51" s="98"/>
      <c r="O51" s="83"/>
      <c r="P51" s="99"/>
      <c r="Q51" s="98"/>
      <c r="R51" s="83"/>
      <c r="S51" s="99"/>
      <c r="T51" s="98"/>
      <c r="U51" s="83"/>
      <c r="V51" s="99"/>
      <c r="W51" s="85"/>
      <c r="X51" s="86"/>
      <c r="Y51" s="87"/>
      <c r="Z51" s="82"/>
      <c r="AA51" s="89"/>
      <c r="AB51" s="84"/>
      <c r="AC51" s="82"/>
      <c r="AD51" s="89"/>
      <c r="AE51" s="84"/>
      <c r="AF51" s="82"/>
      <c r="AG51" s="89"/>
      <c r="AH51" s="84"/>
      <c r="AI51" s="90"/>
      <c r="AJ51" s="83"/>
      <c r="AK51" s="91"/>
      <c r="AL51" s="90"/>
      <c r="AM51" s="92"/>
      <c r="AN51" s="91"/>
      <c r="AO51" s="90"/>
      <c r="AP51" s="92"/>
      <c r="AQ51" s="91"/>
      <c r="AR51" s="93"/>
      <c r="AS51" s="89"/>
      <c r="AT51" s="94"/>
    </row>
    <row r="52" spans="2:46" s="95" customFormat="1" ht="17.25" customHeight="1" x14ac:dyDescent="0.2">
      <c r="B52" s="96" t="s">
        <v>76</v>
      </c>
      <c r="C52" s="97">
        <f t="shared" si="10"/>
        <v>43045</v>
      </c>
      <c r="D52" s="81" t="str">
        <f>CONCATENATE(B52," - ",TEXT('My Database Page'!C52,"dd mmm JJJJ"))</f>
        <v>Week #45 - 06 nov 2017</v>
      </c>
      <c r="E52" s="82"/>
      <c r="F52" s="83"/>
      <c r="G52" s="84"/>
      <c r="H52" s="82"/>
      <c r="I52" s="83"/>
      <c r="J52" s="84"/>
      <c r="K52" s="82"/>
      <c r="L52" s="83"/>
      <c r="M52" s="84"/>
      <c r="N52" s="98"/>
      <c r="O52" s="83"/>
      <c r="P52" s="99"/>
      <c r="Q52" s="98"/>
      <c r="R52" s="83"/>
      <c r="S52" s="99"/>
      <c r="T52" s="98"/>
      <c r="U52" s="83"/>
      <c r="V52" s="99"/>
      <c r="W52" s="85"/>
      <c r="X52" s="86"/>
      <c r="Y52" s="87"/>
      <c r="Z52" s="82"/>
      <c r="AA52" s="89"/>
      <c r="AB52" s="84"/>
      <c r="AC52" s="82"/>
      <c r="AD52" s="89"/>
      <c r="AE52" s="84"/>
      <c r="AF52" s="82"/>
      <c r="AG52" s="89"/>
      <c r="AH52" s="84"/>
      <c r="AI52" s="90"/>
      <c r="AJ52" s="83"/>
      <c r="AK52" s="91"/>
      <c r="AL52" s="90"/>
      <c r="AM52" s="92"/>
      <c r="AN52" s="91"/>
      <c r="AO52" s="90"/>
      <c r="AP52" s="92"/>
      <c r="AQ52" s="91"/>
      <c r="AR52" s="93"/>
      <c r="AS52" s="89"/>
      <c r="AT52" s="94"/>
    </row>
    <row r="53" spans="2:46" s="95" customFormat="1" ht="17.25" customHeight="1" x14ac:dyDescent="0.2">
      <c r="B53" s="96" t="s">
        <v>77</v>
      </c>
      <c r="C53" s="97">
        <f t="shared" si="10"/>
        <v>43052</v>
      </c>
      <c r="D53" s="81" t="str">
        <f>CONCATENATE(B53," - ",TEXT('My Database Page'!C53,"dd mmm JJJJ"))</f>
        <v>Week #46 - 13 nov 2017</v>
      </c>
      <c r="E53" s="82"/>
      <c r="F53" s="83"/>
      <c r="G53" s="84"/>
      <c r="H53" s="82"/>
      <c r="I53" s="83"/>
      <c r="J53" s="84"/>
      <c r="K53" s="82"/>
      <c r="L53" s="83"/>
      <c r="M53" s="84"/>
      <c r="N53" s="98"/>
      <c r="O53" s="83"/>
      <c r="P53" s="99"/>
      <c r="Q53" s="98"/>
      <c r="R53" s="83"/>
      <c r="S53" s="99"/>
      <c r="T53" s="98"/>
      <c r="U53" s="83"/>
      <c r="V53" s="99"/>
      <c r="W53" s="85"/>
      <c r="X53" s="86"/>
      <c r="Y53" s="87"/>
      <c r="Z53" s="82"/>
      <c r="AA53" s="89"/>
      <c r="AB53" s="84"/>
      <c r="AC53" s="82"/>
      <c r="AD53" s="89"/>
      <c r="AE53" s="84"/>
      <c r="AF53" s="82"/>
      <c r="AG53" s="89"/>
      <c r="AH53" s="84"/>
      <c r="AI53" s="90"/>
      <c r="AJ53" s="83"/>
      <c r="AK53" s="91"/>
      <c r="AL53" s="90"/>
      <c r="AM53" s="92"/>
      <c r="AN53" s="91"/>
      <c r="AO53" s="90"/>
      <c r="AP53" s="92"/>
      <c r="AQ53" s="91"/>
      <c r="AR53" s="93"/>
      <c r="AS53" s="89"/>
      <c r="AT53" s="94"/>
    </row>
    <row r="54" spans="2:46" s="95" customFormat="1" ht="17.25" customHeight="1" x14ac:dyDescent="0.2">
      <c r="B54" s="96" t="s">
        <v>78</v>
      </c>
      <c r="C54" s="97">
        <f t="shared" si="10"/>
        <v>43059</v>
      </c>
      <c r="D54" s="81" t="str">
        <f>CONCATENATE(B54," - ",TEXT('My Database Page'!C54,"dd mmm JJJJ"))</f>
        <v>Week #47 - 20 nov 2017</v>
      </c>
      <c r="E54" s="82"/>
      <c r="F54" s="83"/>
      <c r="G54" s="84"/>
      <c r="H54" s="82"/>
      <c r="I54" s="83"/>
      <c r="J54" s="84"/>
      <c r="K54" s="82"/>
      <c r="L54" s="83"/>
      <c r="M54" s="84"/>
      <c r="N54" s="98"/>
      <c r="O54" s="83"/>
      <c r="P54" s="99"/>
      <c r="Q54" s="98"/>
      <c r="R54" s="83"/>
      <c r="S54" s="99"/>
      <c r="T54" s="98"/>
      <c r="U54" s="83"/>
      <c r="V54" s="99"/>
      <c r="W54" s="85"/>
      <c r="X54" s="86"/>
      <c r="Y54" s="87"/>
      <c r="Z54" s="82"/>
      <c r="AA54" s="89"/>
      <c r="AB54" s="84"/>
      <c r="AC54" s="82"/>
      <c r="AD54" s="89"/>
      <c r="AE54" s="84"/>
      <c r="AF54" s="82"/>
      <c r="AG54" s="89"/>
      <c r="AH54" s="84"/>
      <c r="AI54" s="90"/>
      <c r="AJ54" s="83"/>
      <c r="AK54" s="91"/>
      <c r="AL54" s="90"/>
      <c r="AM54" s="92"/>
      <c r="AN54" s="91"/>
      <c r="AO54" s="90"/>
      <c r="AP54" s="92"/>
      <c r="AQ54" s="91"/>
      <c r="AR54" s="93"/>
      <c r="AS54" s="89"/>
      <c r="AT54" s="94"/>
    </row>
    <row r="55" spans="2:46" s="95" customFormat="1" ht="17.25" customHeight="1" x14ac:dyDescent="0.2">
      <c r="B55" s="96" t="s">
        <v>79</v>
      </c>
      <c r="C55" s="97">
        <f t="shared" si="10"/>
        <v>43066</v>
      </c>
      <c r="D55" s="81" t="str">
        <f>CONCATENATE(B55," - ",TEXT('My Database Page'!C55,"dd mmm JJJJ"))</f>
        <v>Week #48 - 27 nov 2017</v>
      </c>
      <c r="E55" s="82"/>
      <c r="F55" s="83"/>
      <c r="G55" s="84"/>
      <c r="H55" s="82"/>
      <c r="I55" s="83"/>
      <c r="J55" s="84"/>
      <c r="K55" s="82"/>
      <c r="L55" s="83"/>
      <c r="M55" s="84"/>
      <c r="N55" s="98"/>
      <c r="O55" s="83"/>
      <c r="P55" s="99"/>
      <c r="Q55" s="98"/>
      <c r="R55" s="83"/>
      <c r="S55" s="99"/>
      <c r="T55" s="98"/>
      <c r="U55" s="83"/>
      <c r="V55" s="99"/>
      <c r="W55" s="85"/>
      <c r="X55" s="86"/>
      <c r="Y55" s="87"/>
      <c r="Z55" s="82"/>
      <c r="AA55" s="89"/>
      <c r="AB55" s="84"/>
      <c r="AC55" s="82"/>
      <c r="AD55" s="89"/>
      <c r="AE55" s="84"/>
      <c r="AF55" s="82"/>
      <c r="AG55" s="89"/>
      <c r="AH55" s="84"/>
      <c r="AI55" s="90"/>
      <c r="AJ55" s="83"/>
      <c r="AK55" s="91"/>
      <c r="AL55" s="90"/>
      <c r="AM55" s="92"/>
      <c r="AN55" s="91"/>
      <c r="AO55" s="90"/>
      <c r="AP55" s="92"/>
      <c r="AQ55" s="91"/>
      <c r="AR55" s="93"/>
      <c r="AS55" s="89"/>
      <c r="AT55" s="94"/>
    </row>
    <row r="56" spans="2:46" s="95" customFormat="1" ht="17.25" customHeight="1" x14ac:dyDescent="0.2">
      <c r="B56" s="96" t="s">
        <v>80</v>
      </c>
      <c r="C56" s="97">
        <f t="shared" si="10"/>
        <v>43073</v>
      </c>
      <c r="D56" s="81" t="str">
        <f>CONCATENATE(B56," - ",TEXT('My Database Page'!C56,"dd mmm JJJJ"))</f>
        <v>Week #49 - 04 dec 2017</v>
      </c>
      <c r="E56" s="82"/>
      <c r="F56" s="83"/>
      <c r="G56" s="84"/>
      <c r="H56" s="82"/>
      <c r="I56" s="83"/>
      <c r="J56" s="84"/>
      <c r="K56" s="82"/>
      <c r="L56" s="83"/>
      <c r="M56" s="84"/>
      <c r="N56" s="98"/>
      <c r="O56" s="83"/>
      <c r="P56" s="99"/>
      <c r="Q56" s="98"/>
      <c r="R56" s="83"/>
      <c r="S56" s="99"/>
      <c r="T56" s="98"/>
      <c r="U56" s="83"/>
      <c r="V56" s="99"/>
      <c r="W56" s="85"/>
      <c r="X56" s="86"/>
      <c r="Y56" s="87"/>
      <c r="Z56" s="82"/>
      <c r="AA56" s="89"/>
      <c r="AB56" s="84"/>
      <c r="AC56" s="82"/>
      <c r="AD56" s="89"/>
      <c r="AE56" s="84"/>
      <c r="AF56" s="82"/>
      <c r="AG56" s="89"/>
      <c r="AH56" s="84"/>
      <c r="AI56" s="90"/>
      <c r="AJ56" s="83"/>
      <c r="AK56" s="91"/>
      <c r="AL56" s="90"/>
      <c r="AM56" s="92"/>
      <c r="AN56" s="91"/>
      <c r="AO56" s="90"/>
      <c r="AP56" s="92"/>
      <c r="AQ56" s="91"/>
      <c r="AR56" s="93"/>
      <c r="AS56" s="89"/>
      <c r="AT56" s="94"/>
    </row>
    <row r="57" spans="2:46" s="95" customFormat="1" ht="17.25" customHeight="1" x14ac:dyDescent="0.2">
      <c r="B57" s="96" t="s">
        <v>81</v>
      </c>
      <c r="C57" s="97">
        <f t="shared" si="10"/>
        <v>43080</v>
      </c>
      <c r="D57" s="81" t="str">
        <f>CONCATENATE(B57," - ",TEXT('My Database Page'!C57,"dd mmm JJJJ"))</f>
        <v>Week #50 - 11 dec 2017</v>
      </c>
      <c r="E57" s="82"/>
      <c r="F57" s="83"/>
      <c r="G57" s="84"/>
      <c r="H57" s="82"/>
      <c r="I57" s="83"/>
      <c r="J57" s="84"/>
      <c r="K57" s="82"/>
      <c r="L57" s="83"/>
      <c r="M57" s="84"/>
      <c r="N57" s="98"/>
      <c r="O57" s="83"/>
      <c r="P57" s="99"/>
      <c r="Q57" s="98"/>
      <c r="R57" s="83"/>
      <c r="S57" s="99"/>
      <c r="T57" s="98"/>
      <c r="U57" s="83"/>
      <c r="V57" s="99"/>
      <c r="W57" s="85"/>
      <c r="X57" s="86"/>
      <c r="Y57" s="87"/>
      <c r="Z57" s="82"/>
      <c r="AA57" s="89"/>
      <c r="AB57" s="84"/>
      <c r="AC57" s="82"/>
      <c r="AD57" s="89"/>
      <c r="AE57" s="84"/>
      <c r="AF57" s="82"/>
      <c r="AG57" s="89"/>
      <c r="AH57" s="84"/>
      <c r="AI57" s="90"/>
      <c r="AJ57" s="83"/>
      <c r="AK57" s="91"/>
      <c r="AL57" s="90"/>
      <c r="AM57" s="92"/>
      <c r="AN57" s="91"/>
      <c r="AO57" s="90"/>
      <c r="AP57" s="92"/>
      <c r="AQ57" s="91"/>
      <c r="AR57" s="93"/>
      <c r="AS57" s="89"/>
      <c r="AT57" s="94"/>
    </row>
    <row r="58" spans="2:46" s="95" customFormat="1" ht="17.25" customHeight="1" x14ac:dyDescent="0.2">
      <c r="B58" s="96" t="s">
        <v>82</v>
      </c>
      <c r="C58" s="97">
        <f t="shared" si="10"/>
        <v>43087</v>
      </c>
      <c r="D58" s="81" t="str">
        <f>CONCATENATE(B58," - ",TEXT('My Database Page'!C58,"dd mmm JJJJ"))</f>
        <v>Week #51 - 18 dec 2017</v>
      </c>
      <c r="E58" s="82"/>
      <c r="F58" s="83"/>
      <c r="G58" s="84"/>
      <c r="H58" s="82"/>
      <c r="I58" s="83"/>
      <c r="J58" s="84"/>
      <c r="K58" s="82"/>
      <c r="L58" s="83"/>
      <c r="M58" s="84"/>
      <c r="N58" s="98"/>
      <c r="O58" s="83"/>
      <c r="P58" s="99"/>
      <c r="Q58" s="98"/>
      <c r="R58" s="83"/>
      <c r="S58" s="99"/>
      <c r="T58" s="98"/>
      <c r="U58" s="83"/>
      <c r="V58" s="99"/>
      <c r="W58" s="85"/>
      <c r="X58" s="86"/>
      <c r="Y58" s="87"/>
      <c r="Z58" s="82"/>
      <c r="AA58" s="89"/>
      <c r="AB58" s="84"/>
      <c r="AC58" s="82"/>
      <c r="AD58" s="89"/>
      <c r="AE58" s="84"/>
      <c r="AF58" s="82"/>
      <c r="AG58" s="89"/>
      <c r="AH58" s="84"/>
      <c r="AI58" s="90"/>
      <c r="AJ58" s="83"/>
      <c r="AK58" s="91"/>
      <c r="AL58" s="90"/>
      <c r="AM58" s="92"/>
      <c r="AN58" s="91"/>
      <c r="AO58" s="90"/>
      <c r="AP58" s="92"/>
      <c r="AQ58" s="91"/>
      <c r="AR58" s="93"/>
      <c r="AS58" s="89"/>
      <c r="AT58" s="94"/>
    </row>
    <row r="59" spans="2:46" s="95" customFormat="1" ht="17.25" customHeight="1" thickBot="1" x14ac:dyDescent="0.25">
      <c r="B59" s="100" t="s">
        <v>83</v>
      </c>
      <c r="C59" s="101">
        <f t="shared" si="10"/>
        <v>43094</v>
      </c>
      <c r="D59" s="102" t="str">
        <f>CONCATENATE(B59," - ",TEXT('My Database Page'!C59,"dd mmm JJJJ"))</f>
        <v>Week #52 - 25 dec 2017</v>
      </c>
      <c r="E59" s="103"/>
      <c r="F59" s="104"/>
      <c r="G59" s="105"/>
      <c r="H59" s="103"/>
      <c r="I59" s="104"/>
      <c r="J59" s="105"/>
      <c r="K59" s="103"/>
      <c r="L59" s="104"/>
      <c r="M59" s="105"/>
      <c r="N59" s="106"/>
      <c r="O59" s="104"/>
      <c r="P59" s="107"/>
      <c r="Q59" s="106"/>
      <c r="R59" s="104"/>
      <c r="S59" s="107"/>
      <c r="T59" s="106"/>
      <c r="U59" s="104"/>
      <c r="V59" s="107"/>
      <c r="W59" s="108"/>
      <c r="X59" s="109"/>
      <c r="Y59" s="110"/>
      <c r="Z59" s="103"/>
      <c r="AA59" s="111"/>
      <c r="AB59" s="105"/>
      <c r="AC59" s="103"/>
      <c r="AD59" s="111"/>
      <c r="AE59" s="105"/>
      <c r="AF59" s="103"/>
      <c r="AG59" s="111"/>
      <c r="AH59" s="105"/>
      <c r="AI59" s="112"/>
      <c r="AJ59" s="104"/>
      <c r="AK59" s="113"/>
      <c r="AL59" s="112"/>
      <c r="AM59" s="114"/>
      <c r="AN59" s="113"/>
      <c r="AO59" s="112"/>
      <c r="AP59" s="114"/>
      <c r="AQ59" s="113"/>
      <c r="AR59" s="115"/>
      <c r="AS59" s="111"/>
      <c r="AT59" s="116"/>
    </row>
    <row r="62" spans="2:46" x14ac:dyDescent="0.2">
      <c r="D62" s="39" t="str">
        <f>CONCATENATE(C59)</f>
        <v>43094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>
    <tabColor rgb="FF00B050"/>
    <pageSetUpPr fitToPage="1"/>
  </sheetPr>
  <dimension ref="A1:AC160"/>
  <sheetViews>
    <sheetView showGridLines="0" tabSelected="1" topLeftCell="B1" zoomScale="80" zoomScaleNormal="80" workbookViewId="0">
      <selection activeCell="Z14" sqref="Z14"/>
    </sheetView>
  </sheetViews>
  <sheetFormatPr defaultRowHeight="15" x14ac:dyDescent="0.25"/>
  <cols>
    <col min="1" max="1" width="9.140625" style="118"/>
    <col min="2" max="2" width="9.140625" style="119"/>
    <col min="3" max="3" width="12" style="119" bestFit="1" customWidth="1"/>
    <col min="4" max="4" width="12" style="118" bestFit="1" customWidth="1"/>
    <col min="5" max="21" width="9.140625" style="118"/>
    <col min="22" max="22" width="3" style="118" customWidth="1"/>
    <col min="23" max="16384" width="9.140625" style="118"/>
  </cols>
  <sheetData>
    <row r="1" spans="1:29" ht="49.5" customHeight="1" x14ac:dyDescent="0.25">
      <c r="D1" s="119"/>
      <c r="E1" s="119"/>
      <c r="F1" s="119"/>
      <c r="G1" s="119"/>
      <c r="H1" s="119"/>
      <c r="I1" s="119"/>
      <c r="J1" s="119"/>
      <c r="K1" s="119"/>
    </row>
    <row r="6" spans="1:29" x14ac:dyDescent="0.25">
      <c r="A6" s="119"/>
    </row>
    <row r="7" spans="1:29" x14ac:dyDescent="0.25">
      <c r="A7" s="119"/>
    </row>
    <row r="8" spans="1:29" x14ac:dyDescent="0.25">
      <c r="A8" s="119"/>
    </row>
    <row r="9" spans="1:29" x14ac:dyDescent="0.25">
      <c r="AC9" s="120"/>
    </row>
    <row r="27" spans="4:4" ht="39" x14ac:dyDescent="0.6">
      <c r="D27" s="121"/>
    </row>
    <row r="156" spans="4:15" ht="21" x14ac:dyDescent="0.35">
      <c r="D156" s="122"/>
      <c r="E156" s="122"/>
      <c r="F156" s="122"/>
      <c r="G156" s="122"/>
      <c r="H156" s="123"/>
      <c r="I156" s="123"/>
      <c r="J156" s="123"/>
      <c r="K156" s="124"/>
      <c r="L156" s="122"/>
      <c r="M156" s="122"/>
      <c r="N156" s="122"/>
      <c r="O156" s="122"/>
    </row>
    <row r="157" spans="4:15" ht="12.75" customHeight="1" x14ac:dyDescent="0.35">
      <c r="D157" s="122"/>
      <c r="E157" s="122"/>
      <c r="F157" s="122"/>
      <c r="G157" s="122"/>
      <c r="H157" s="123"/>
      <c r="I157" s="123"/>
      <c r="J157" s="123"/>
      <c r="K157" s="124"/>
      <c r="L157" s="122"/>
      <c r="M157" s="122"/>
      <c r="N157" s="122"/>
      <c r="O157" s="122"/>
    </row>
    <row r="158" spans="4:15" ht="21" x14ac:dyDescent="0.35">
      <c r="D158" s="122"/>
      <c r="E158" s="122"/>
      <c r="F158" s="122"/>
      <c r="G158" s="122"/>
      <c r="H158" s="123"/>
      <c r="I158" s="123"/>
      <c r="J158" s="123"/>
      <c r="K158" s="124"/>
      <c r="L158" s="122"/>
      <c r="M158" s="122"/>
      <c r="N158" s="122"/>
      <c r="O158" s="122"/>
    </row>
    <row r="159" spans="4:15" ht="15.75" x14ac:dyDescent="0.25">
      <c r="D159" s="122"/>
      <c r="E159" s="122"/>
      <c r="F159" s="122"/>
      <c r="G159" s="122"/>
      <c r="H159" s="123"/>
      <c r="I159" s="123"/>
      <c r="J159" s="123"/>
      <c r="K159" s="125"/>
      <c r="L159" s="122"/>
      <c r="M159" s="122"/>
      <c r="N159" s="122"/>
      <c r="O159" s="122"/>
    </row>
    <row r="160" spans="4:15" x14ac:dyDescent="0.25">
      <c r="D160" s="122"/>
      <c r="E160" s="122"/>
      <c r="F160" s="122"/>
      <c r="G160" s="122"/>
      <c r="H160" s="123"/>
      <c r="I160" s="123"/>
      <c r="J160" s="123"/>
      <c r="K160" s="123"/>
      <c r="L160" s="122"/>
      <c r="M160" s="122"/>
      <c r="N160" s="122"/>
      <c r="O160" s="122"/>
    </row>
  </sheetData>
  <printOptions horizontalCentered="1"/>
  <pageMargins left="0.31496062992125984" right="0.27559055118110237" top="0.32" bottom="0.25" header="0.24" footer="0.31496062992125984"/>
  <pageSetup paperSize="9" scale="35" orientation="portrait" horizontalDpi="1200" verticalDpi="1200" r:id="rId1"/>
  <drawing r:id="rId2"/>
  <legacyDrawing r:id="rId3"/>
  <controls>
    <mc:AlternateContent xmlns:mc="http://schemas.openxmlformats.org/markup-compatibility/2006">
      <mc:Choice Requires="x14">
        <control shapeId="8193" r:id="rId4" name="ComboBox1">
          <controlPr defaultSize="0" autoLine="0" autoPict="0" linkedCell="'My Database Page'!B4" listFillRange="'My Dropdown List Page'!B4:B55" r:id="rId5">
            <anchor moveWithCells="1">
              <from>
                <xdr:col>11</xdr:col>
                <xdr:colOff>333375</xdr:colOff>
                <xdr:row>3</xdr:row>
                <xdr:rowOff>114300</xdr:rowOff>
              </from>
              <to>
                <xdr:col>19</xdr:col>
                <xdr:colOff>485775</xdr:colOff>
                <xdr:row>7</xdr:row>
                <xdr:rowOff>9525</xdr:rowOff>
              </to>
            </anchor>
          </controlPr>
        </control>
      </mc:Choice>
      <mc:Fallback>
        <control shapeId="8193" r:id="rId4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tabColor rgb="FFFF0000"/>
    <pageSetUpPr fitToPage="1"/>
  </sheetPr>
  <dimension ref="A1:Z92"/>
  <sheetViews>
    <sheetView zoomScaleNormal="100" workbookViewId="0">
      <selection activeCell="I77" sqref="I77"/>
    </sheetView>
  </sheetViews>
  <sheetFormatPr defaultRowHeight="14.25" x14ac:dyDescent="0.2"/>
  <cols>
    <col min="1" max="2" width="9.140625" style="127"/>
    <col min="3" max="4" width="1.7109375" style="127" customWidth="1"/>
    <col min="5" max="5" width="9.140625" style="127"/>
    <col min="6" max="6" width="7.5703125" style="127" customWidth="1"/>
    <col min="7" max="7" width="9.140625" style="146"/>
    <col min="8" max="8" width="26.28515625" style="127" customWidth="1"/>
    <col min="9" max="10" width="6.28515625" style="183" customWidth="1"/>
    <col min="11" max="11" width="4.7109375" style="127" customWidth="1"/>
    <col min="12" max="14" width="9.140625" style="127"/>
    <col min="15" max="15" width="17.7109375" style="127" customWidth="1"/>
    <col min="16" max="17" width="6.140625" style="183" customWidth="1"/>
    <col min="18" max="18" width="4.5703125" style="127" customWidth="1"/>
    <col min="19" max="21" width="9.140625" style="127"/>
    <col min="22" max="22" width="17.5703125" style="127" customWidth="1"/>
    <col min="23" max="23" width="5.140625" style="127" customWidth="1"/>
    <col min="24" max="24" width="2.42578125" style="127" customWidth="1"/>
    <col min="25" max="16384" width="9.140625" style="127"/>
  </cols>
  <sheetData>
    <row r="1" spans="1:26" x14ac:dyDescent="0.2">
      <c r="A1" s="345"/>
      <c r="B1" s="345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</row>
    <row r="2" spans="1:26" ht="16.5" customHeight="1" x14ac:dyDescent="0.25">
      <c r="D2" s="133"/>
      <c r="E2" s="131"/>
      <c r="F2" s="131"/>
      <c r="G2" s="132"/>
      <c r="H2" s="131"/>
      <c r="I2" s="297"/>
      <c r="J2" s="297"/>
      <c r="K2" s="131"/>
      <c r="L2" s="131"/>
      <c r="M2" s="131"/>
      <c r="N2" s="131"/>
      <c r="O2" s="134"/>
      <c r="P2" s="322"/>
      <c r="Q2" s="322"/>
      <c r="S2" s="182"/>
      <c r="T2" s="182"/>
      <c r="U2" s="182"/>
      <c r="V2" s="182"/>
      <c r="W2" s="182"/>
      <c r="X2" s="182"/>
      <c r="Y2" s="183"/>
    </row>
    <row r="3" spans="1:26" ht="3" customHeight="1" thickBot="1" x14ac:dyDescent="0.3">
      <c r="B3" s="131"/>
      <c r="C3" s="131"/>
      <c r="D3" s="133"/>
      <c r="E3" s="131"/>
      <c r="F3" s="131"/>
      <c r="G3" s="132"/>
      <c r="H3" s="131"/>
      <c r="I3" s="297"/>
      <c r="J3" s="297"/>
      <c r="K3" s="131"/>
      <c r="L3" s="131"/>
      <c r="M3" s="131"/>
      <c r="N3" s="134"/>
      <c r="O3" s="131"/>
      <c r="P3" s="297"/>
      <c r="Q3" s="297"/>
      <c r="R3" s="131"/>
      <c r="S3" s="182"/>
      <c r="T3" s="182"/>
      <c r="U3" s="182"/>
      <c r="V3" s="182"/>
      <c r="W3" s="182"/>
      <c r="X3" s="182"/>
      <c r="Y3" s="183"/>
    </row>
    <row r="4" spans="1:26" ht="16.5" customHeight="1" x14ac:dyDescent="0.25">
      <c r="A4" s="128"/>
      <c r="B4" s="338"/>
      <c r="C4" s="339"/>
      <c r="D4" s="136"/>
      <c r="E4" s="136"/>
      <c r="F4" s="136"/>
      <c r="G4" s="137"/>
      <c r="H4" s="136"/>
      <c r="I4" s="298"/>
      <c r="J4" s="298"/>
      <c r="K4" s="136"/>
      <c r="L4" s="136"/>
      <c r="M4" s="136"/>
      <c r="N4" s="136"/>
      <c r="O4" s="346"/>
      <c r="P4" s="347"/>
      <c r="Q4" s="347"/>
      <c r="R4" s="348" t="str">
        <f>IF('Dashboard Calculations '!E120='Dashboard Calculations '!E122,"P","O")</f>
        <v>O</v>
      </c>
      <c r="S4" s="298"/>
      <c r="T4" s="298"/>
      <c r="U4" s="298"/>
      <c r="V4" s="298"/>
      <c r="W4" s="298"/>
      <c r="X4" s="355"/>
      <c r="Y4" s="295"/>
    </row>
    <row r="5" spans="1:26" ht="4.5" customHeight="1" thickBot="1" x14ac:dyDescent="0.25">
      <c r="A5" s="128"/>
      <c r="B5" s="143"/>
      <c r="D5" s="131"/>
      <c r="E5" s="131"/>
      <c r="F5" s="131"/>
      <c r="G5" s="132"/>
      <c r="H5" s="131"/>
      <c r="I5" s="322"/>
      <c r="J5" s="126"/>
      <c r="K5" s="332"/>
      <c r="L5" s="131"/>
      <c r="M5" s="131"/>
      <c r="N5" s="131"/>
      <c r="O5" s="131"/>
      <c r="P5" s="333"/>
      <c r="Q5" s="126"/>
      <c r="R5" s="334"/>
      <c r="S5" s="129"/>
      <c r="T5" s="129"/>
      <c r="U5" s="129"/>
      <c r="V5" s="129"/>
      <c r="W5" s="129"/>
      <c r="X5" s="144"/>
      <c r="Y5" s="135"/>
    </row>
    <row r="6" spans="1:26" s="183" customFormat="1" ht="8.25" customHeight="1" x14ac:dyDescent="0.2">
      <c r="A6" s="293"/>
      <c r="B6" s="349"/>
      <c r="C6" s="293"/>
      <c r="D6" s="320"/>
      <c r="E6" s="298"/>
      <c r="F6" s="298"/>
      <c r="G6" s="321"/>
      <c r="H6" s="298"/>
      <c r="I6" s="302"/>
      <c r="J6" s="126"/>
      <c r="K6" s="320"/>
      <c r="L6" s="298"/>
      <c r="M6" s="298"/>
      <c r="N6" s="298"/>
      <c r="O6" s="298"/>
      <c r="P6" s="302"/>
      <c r="Q6" s="126"/>
      <c r="R6" s="320"/>
      <c r="S6" s="298"/>
      <c r="T6" s="298"/>
      <c r="U6" s="298"/>
      <c r="V6" s="298"/>
      <c r="W6" s="302"/>
      <c r="X6" s="296"/>
      <c r="Y6" s="295"/>
    </row>
    <row r="7" spans="1:26" ht="15" x14ac:dyDescent="0.25">
      <c r="A7" s="128"/>
      <c r="B7" s="350"/>
      <c r="C7" s="128"/>
      <c r="D7" s="138"/>
      <c r="E7" s="139" t="s">
        <v>157</v>
      </c>
      <c r="F7" s="140"/>
      <c r="G7" s="141"/>
      <c r="H7" s="140"/>
      <c r="I7" s="303"/>
      <c r="J7" s="313"/>
      <c r="K7" s="138"/>
      <c r="L7" s="139" t="s">
        <v>158</v>
      </c>
      <c r="M7" s="140"/>
      <c r="N7" s="141"/>
      <c r="O7" s="299"/>
      <c r="P7" s="303"/>
      <c r="Q7" s="313"/>
      <c r="R7" s="138"/>
      <c r="S7" s="139" t="s">
        <v>159</v>
      </c>
      <c r="T7" s="140"/>
      <c r="U7" s="141"/>
      <c r="V7" s="140"/>
      <c r="W7" s="142"/>
      <c r="X7" s="144"/>
      <c r="Y7" s="135"/>
    </row>
    <row r="8" spans="1:26" ht="6" customHeight="1" thickBot="1" x14ac:dyDescent="0.25">
      <c r="A8" s="128"/>
      <c r="B8" s="350"/>
      <c r="C8" s="128"/>
      <c r="D8" s="143"/>
      <c r="G8" s="132"/>
      <c r="H8" s="131"/>
      <c r="I8" s="304"/>
      <c r="J8" s="314"/>
      <c r="K8" s="143"/>
      <c r="N8" s="132"/>
      <c r="P8" s="296"/>
      <c r="Q8" s="315"/>
      <c r="R8" s="143"/>
      <c r="U8" s="132"/>
      <c r="W8" s="144"/>
      <c r="X8" s="144"/>
      <c r="Y8" s="135"/>
    </row>
    <row r="9" spans="1:26" ht="15.75" thickBot="1" x14ac:dyDescent="0.3">
      <c r="A9" s="128"/>
      <c r="B9" s="350"/>
      <c r="C9" s="128"/>
      <c r="D9" s="143"/>
      <c r="E9" s="127" t="s">
        <v>160</v>
      </c>
      <c r="F9" s="128"/>
      <c r="G9" s="375" t="s">
        <v>161</v>
      </c>
      <c r="H9" s="376"/>
      <c r="I9" s="305"/>
      <c r="J9" s="300"/>
      <c r="K9" s="143"/>
      <c r="L9" s="127" t="s">
        <v>160</v>
      </c>
      <c r="M9" s="128"/>
      <c r="N9" s="375" t="s">
        <v>162</v>
      </c>
      <c r="O9" s="376"/>
      <c r="P9" s="305"/>
      <c r="Q9" s="300"/>
      <c r="R9" s="143"/>
      <c r="S9" s="127" t="s">
        <v>160</v>
      </c>
      <c r="T9" s="128"/>
      <c r="U9" s="375" t="s">
        <v>163</v>
      </c>
      <c r="V9" s="376"/>
      <c r="W9" s="144"/>
      <c r="X9" s="144"/>
      <c r="Y9" s="135"/>
    </row>
    <row r="10" spans="1:26" ht="6" customHeight="1" thickBot="1" x14ac:dyDescent="0.25">
      <c r="A10" s="128"/>
      <c r="B10" s="350"/>
      <c r="C10" s="128"/>
      <c r="D10" s="143"/>
      <c r="G10" s="130"/>
      <c r="H10" s="140"/>
      <c r="I10" s="303"/>
      <c r="J10" s="313"/>
      <c r="K10" s="143"/>
      <c r="N10" s="130"/>
      <c r="O10" s="140"/>
      <c r="P10" s="303"/>
      <c r="Q10" s="313"/>
      <c r="R10" s="143"/>
      <c r="U10" s="130"/>
      <c r="V10" s="140"/>
      <c r="W10" s="144"/>
      <c r="X10" s="144"/>
      <c r="Y10" s="135"/>
    </row>
    <row r="11" spans="1:26" ht="15.75" thickBot="1" x14ac:dyDescent="0.3">
      <c r="A11" s="128"/>
      <c r="B11" s="350"/>
      <c r="C11" s="128"/>
      <c r="D11" s="143"/>
      <c r="E11" s="127" t="s">
        <v>164</v>
      </c>
      <c r="F11" s="128"/>
      <c r="G11" s="375" t="s">
        <v>165</v>
      </c>
      <c r="H11" s="376"/>
      <c r="I11" s="305"/>
      <c r="J11" s="300"/>
      <c r="K11" s="143"/>
      <c r="L11" s="127" t="s">
        <v>164</v>
      </c>
      <c r="M11" s="128"/>
      <c r="N11" s="375" t="s">
        <v>165</v>
      </c>
      <c r="O11" s="376"/>
      <c r="P11" s="305"/>
      <c r="Q11" s="300"/>
      <c r="R11" s="143"/>
      <c r="S11" s="127" t="s">
        <v>164</v>
      </c>
      <c r="T11" s="128"/>
      <c r="U11" s="375" t="s">
        <v>165</v>
      </c>
      <c r="V11" s="376"/>
      <c r="W11" s="144"/>
      <c r="X11" s="144"/>
      <c r="Y11" s="135"/>
    </row>
    <row r="12" spans="1:26" ht="6" customHeight="1" thickBot="1" x14ac:dyDescent="0.25">
      <c r="A12" s="128"/>
      <c r="B12" s="350"/>
      <c r="C12" s="128"/>
      <c r="D12" s="143"/>
      <c r="G12" s="132"/>
      <c r="I12" s="296"/>
      <c r="J12" s="315"/>
      <c r="K12" s="143"/>
      <c r="N12" s="132"/>
      <c r="P12" s="296"/>
      <c r="Q12" s="315"/>
      <c r="R12" s="143"/>
      <c r="U12" s="132"/>
      <c r="W12" s="144"/>
      <c r="X12" s="144"/>
      <c r="Y12" s="135"/>
    </row>
    <row r="13" spans="1:26" ht="15" thickBot="1" x14ac:dyDescent="0.25">
      <c r="A13" s="128"/>
      <c r="B13" s="350"/>
      <c r="C13" s="128"/>
      <c r="D13" s="143"/>
      <c r="E13" s="127" t="s">
        <v>7</v>
      </c>
      <c r="F13" s="128"/>
      <c r="G13" s="357">
        <v>9</v>
      </c>
      <c r="H13" s="135"/>
      <c r="I13" s="306"/>
      <c r="J13" s="315"/>
      <c r="K13" s="143"/>
      <c r="L13" s="127" t="s">
        <v>7</v>
      </c>
      <c r="M13" s="128"/>
      <c r="N13" s="357">
        <v>22</v>
      </c>
      <c r="O13" s="135"/>
      <c r="P13" s="306"/>
      <c r="Q13" s="315"/>
      <c r="R13" s="143"/>
      <c r="S13" s="127" t="s">
        <v>7</v>
      </c>
      <c r="T13" s="128"/>
      <c r="U13" s="358">
        <v>0.86</v>
      </c>
      <c r="V13" s="135"/>
      <c r="W13" s="144"/>
      <c r="X13" s="144"/>
      <c r="Y13" s="135"/>
    </row>
    <row r="14" spans="1:26" ht="6" customHeight="1" thickBot="1" x14ac:dyDescent="0.25">
      <c r="A14" s="128"/>
      <c r="B14" s="350"/>
      <c r="C14" s="128"/>
      <c r="D14" s="143"/>
      <c r="G14" s="130"/>
      <c r="I14" s="296"/>
      <c r="J14" s="315"/>
      <c r="K14" s="143"/>
      <c r="N14" s="130"/>
      <c r="P14" s="296"/>
      <c r="Q14" s="315"/>
      <c r="R14" s="143"/>
      <c r="U14" s="130"/>
      <c r="W14" s="144"/>
      <c r="X14" s="144"/>
      <c r="Y14" s="135"/>
    </row>
    <row r="15" spans="1:26" ht="15" thickBot="1" x14ac:dyDescent="0.25">
      <c r="A15" s="128"/>
      <c r="B15" s="350"/>
      <c r="C15" s="128"/>
      <c r="D15" s="143"/>
      <c r="E15" s="127" t="s">
        <v>8</v>
      </c>
      <c r="F15" s="128"/>
      <c r="G15" s="357">
        <v>0</v>
      </c>
      <c r="H15" s="135"/>
      <c r="I15" s="306"/>
      <c r="J15" s="315"/>
      <c r="K15" s="143"/>
      <c r="L15" s="127" t="s">
        <v>8</v>
      </c>
      <c r="M15" s="128"/>
      <c r="N15" s="357">
        <v>0</v>
      </c>
      <c r="O15" s="135"/>
      <c r="P15" s="306"/>
      <c r="Q15" s="315"/>
      <c r="R15" s="143"/>
      <c r="S15" s="127" t="s">
        <v>8</v>
      </c>
      <c r="T15" s="128"/>
      <c r="U15" s="357">
        <v>0</v>
      </c>
      <c r="V15" s="135"/>
      <c r="W15" s="144"/>
      <c r="X15" s="144"/>
      <c r="Y15" s="135"/>
    </row>
    <row r="16" spans="1:26" ht="6" customHeight="1" thickBot="1" x14ac:dyDescent="0.25">
      <c r="A16" s="128"/>
      <c r="B16" s="350"/>
      <c r="C16" s="128"/>
      <c r="D16" s="143"/>
      <c r="G16" s="130"/>
      <c r="I16" s="296"/>
      <c r="J16" s="315"/>
      <c r="K16" s="143"/>
      <c r="N16" s="130"/>
      <c r="P16" s="296"/>
      <c r="Q16" s="315"/>
      <c r="R16" s="143"/>
      <c r="U16" s="130"/>
      <c r="W16" s="144"/>
      <c r="X16" s="144"/>
      <c r="Y16" s="135"/>
    </row>
    <row r="17" spans="1:25" ht="15" thickBot="1" x14ac:dyDescent="0.25">
      <c r="A17" s="128"/>
      <c r="B17" s="350"/>
      <c r="C17" s="128"/>
      <c r="D17" s="143"/>
      <c r="E17" s="127" t="s">
        <v>9</v>
      </c>
      <c r="F17" s="128"/>
      <c r="G17" s="357">
        <v>10</v>
      </c>
      <c r="H17" s="145"/>
      <c r="I17" s="307"/>
      <c r="J17" s="316"/>
      <c r="K17" s="143"/>
      <c r="L17" s="127" t="s">
        <v>9</v>
      </c>
      <c r="M17" s="128"/>
      <c r="N17" s="357">
        <v>50</v>
      </c>
      <c r="O17" s="135"/>
      <c r="P17" s="306"/>
      <c r="Q17" s="315"/>
      <c r="R17" s="143"/>
      <c r="S17" s="127" t="s">
        <v>9</v>
      </c>
      <c r="T17" s="128"/>
      <c r="U17" s="357">
        <v>100</v>
      </c>
      <c r="V17" s="135"/>
      <c r="W17" s="144"/>
      <c r="X17" s="144"/>
      <c r="Y17" s="135"/>
    </row>
    <row r="18" spans="1:25" s="183" customFormat="1" ht="15" thickBot="1" x14ac:dyDescent="0.25">
      <c r="A18" s="322"/>
      <c r="B18" s="351"/>
      <c r="C18" s="322"/>
      <c r="D18" s="308"/>
      <c r="E18" s="301"/>
      <c r="F18" s="309"/>
      <c r="G18" s="310"/>
      <c r="H18" s="311"/>
      <c r="I18" s="312"/>
      <c r="J18" s="316"/>
      <c r="K18" s="308"/>
      <c r="L18" s="301"/>
      <c r="M18" s="309"/>
      <c r="N18" s="310"/>
      <c r="O18" s="318"/>
      <c r="P18" s="319"/>
      <c r="Q18" s="314"/>
      <c r="R18" s="308"/>
      <c r="S18" s="301"/>
      <c r="T18" s="309"/>
      <c r="U18" s="310"/>
      <c r="V18" s="318"/>
      <c r="W18" s="323"/>
      <c r="X18" s="304"/>
      <c r="Y18" s="295"/>
    </row>
    <row r="19" spans="1:25" s="183" customFormat="1" ht="15" thickBot="1" x14ac:dyDescent="0.25">
      <c r="A19" s="126"/>
      <c r="B19" s="352"/>
      <c r="C19" s="126"/>
      <c r="D19" s="337"/>
      <c r="E19" s="182"/>
      <c r="F19" s="333"/>
      <c r="G19" s="294"/>
      <c r="H19" s="335"/>
      <c r="I19" s="336"/>
      <c r="J19" s="316"/>
      <c r="K19" s="337"/>
      <c r="L19" s="182"/>
      <c r="M19" s="333"/>
      <c r="N19" s="294"/>
      <c r="O19" s="337"/>
      <c r="P19" s="126"/>
      <c r="Q19" s="126"/>
      <c r="R19" s="337"/>
      <c r="S19" s="182"/>
      <c r="T19" s="333"/>
      <c r="U19" s="294"/>
      <c r="V19" s="337"/>
      <c r="W19" s="333"/>
      <c r="X19" s="356"/>
      <c r="Y19" s="295"/>
    </row>
    <row r="20" spans="1:25" x14ac:dyDescent="0.2">
      <c r="A20" s="344"/>
      <c r="B20" s="353"/>
      <c r="C20" s="344"/>
      <c r="D20" s="338"/>
      <c r="E20" s="339"/>
      <c r="F20" s="339"/>
      <c r="G20" s="340"/>
      <c r="H20" s="339"/>
      <c r="I20" s="341"/>
      <c r="J20" s="315"/>
      <c r="K20" s="338"/>
      <c r="L20" s="339"/>
      <c r="M20" s="339"/>
      <c r="N20" s="340"/>
      <c r="O20" s="339"/>
      <c r="P20" s="341"/>
      <c r="Q20" s="313"/>
      <c r="R20" s="338"/>
      <c r="S20" s="339"/>
      <c r="T20" s="339"/>
      <c r="U20" s="340"/>
      <c r="V20" s="339"/>
      <c r="W20" s="342"/>
      <c r="X20" s="142"/>
      <c r="Y20" s="135"/>
    </row>
    <row r="21" spans="1:25" ht="15" x14ac:dyDescent="0.25">
      <c r="A21" s="128"/>
      <c r="B21" s="350"/>
      <c r="C21" s="128"/>
      <c r="D21" s="143"/>
      <c r="E21" s="139" t="s">
        <v>166</v>
      </c>
      <c r="F21" s="140"/>
      <c r="G21" s="141"/>
      <c r="H21" s="140"/>
      <c r="I21" s="303"/>
      <c r="J21" s="313"/>
      <c r="K21" s="138"/>
      <c r="L21" s="139" t="s">
        <v>167</v>
      </c>
      <c r="M21" s="140"/>
      <c r="N21" s="141"/>
      <c r="O21" s="140"/>
      <c r="P21" s="303"/>
      <c r="Q21" s="313"/>
      <c r="R21" s="138"/>
      <c r="S21" s="139" t="s">
        <v>168</v>
      </c>
      <c r="U21" s="146"/>
      <c r="W21" s="144"/>
      <c r="X21" s="144"/>
      <c r="Y21" s="135"/>
    </row>
    <row r="22" spans="1:25" ht="6" customHeight="1" thickBot="1" x14ac:dyDescent="0.25">
      <c r="A22" s="128"/>
      <c r="B22" s="350"/>
      <c r="C22" s="128"/>
      <c r="D22" s="143"/>
      <c r="G22" s="132"/>
      <c r="H22" s="131"/>
      <c r="I22" s="304"/>
      <c r="J22" s="314"/>
      <c r="K22" s="143"/>
      <c r="N22" s="132"/>
      <c r="P22" s="296"/>
      <c r="Q22" s="315"/>
      <c r="R22" s="143"/>
      <c r="U22" s="132"/>
      <c r="W22" s="144"/>
      <c r="X22" s="144"/>
      <c r="Y22" s="135"/>
    </row>
    <row r="23" spans="1:25" ht="15.75" thickBot="1" x14ac:dyDescent="0.3">
      <c r="A23" s="128"/>
      <c r="B23" s="350"/>
      <c r="C23" s="128"/>
      <c r="D23" s="143"/>
      <c r="E23" s="127" t="s">
        <v>160</v>
      </c>
      <c r="F23" s="128"/>
      <c r="G23" s="375" t="s">
        <v>161</v>
      </c>
      <c r="H23" s="376"/>
      <c r="I23" s="305"/>
      <c r="J23" s="300"/>
      <c r="K23" s="143"/>
      <c r="L23" s="127" t="s">
        <v>160</v>
      </c>
      <c r="M23" s="128"/>
      <c r="N23" s="375" t="s">
        <v>162</v>
      </c>
      <c r="O23" s="376"/>
      <c r="P23" s="305"/>
      <c r="Q23" s="300"/>
      <c r="R23" s="143"/>
      <c r="S23" s="127" t="s">
        <v>160</v>
      </c>
      <c r="T23" s="128"/>
      <c r="U23" s="375" t="s">
        <v>163</v>
      </c>
      <c r="V23" s="376"/>
      <c r="W23" s="144"/>
      <c r="X23" s="144"/>
      <c r="Y23" s="135"/>
    </row>
    <row r="24" spans="1:25" ht="6" customHeight="1" thickBot="1" x14ac:dyDescent="0.25">
      <c r="A24" s="128"/>
      <c r="B24" s="350"/>
      <c r="C24" s="128"/>
      <c r="D24" s="143"/>
      <c r="G24" s="130"/>
      <c r="H24" s="140"/>
      <c r="I24" s="303"/>
      <c r="J24" s="313"/>
      <c r="K24" s="143"/>
      <c r="N24" s="130"/>
      <c r="O24" s="140"/>
      <c r="P24" s="303"/>
      <c r="Q24" s="313"/>
      <c r="R24" s="143"/>
      <c r="U24" s="130"/>
      <c r="V24" s="140"/>
      <c r="W24" s="144"/>
      <c r="X24" s="144"/>
      <c r="Y24" s="135"/>
    </row>
    <row r="25" spans="1:25" ht="15.75" thickBot="1" x14ac:dyDescent="0.3">
      <c r="A25" s="128"/>
      <c r="B25" s="350"/>
      <c r="C25" s="128"/>
      <c r="D25" s="143"/>
      <c r="E25" s="127" t="s">
        <v>164</v>
      </c>
      <c r="F25" s="128"/>
      <c r="G25" s="375" t="s">
        <v>165</v>
      </c>
      <c r="H25" s="376"/>
      <c r="I25" s="305"/>
      <c r="J25" s="300"/>
      <c r="K25" s="143"/>
      <c r="L25" s="127" t="s">
        <v>164</v>
      </c>
      <c r="M25" s="128"/>
      <c r="N25" s="375" t="s">
        <v>165</v>
      </c>
      <c r="O25" s="376"/>
      <c r="P25" s="305"/>
      <c r="Q25" s="300"/>
      <c r="R25" s="143"/>
      <c r="S25" s="127" t="s">
        <v>164</v>
      </c>
      <c r="T25" s="128"/>
      <c r="U25" s="375" t="s">
        <v>165</v>
      </c>
      <c r="V25" s="376"/>
      <c r="W25" s="144"/>
      <c r="X25" s="144"/>
      <c r="Y25" s="135"/>
    </row>
    <row r="26" spans="1:25" ht="6" customHeight="1" thickBot="1" x14ac:dyDescent="0.25">
      <c r="A26" s="128"/>
      <c r="B26" s="350"/>
      <c r="C26" s="128"/>
      <c r="D26" s="143"/>
      <c r="G26" s="132"/>
      <c r="I26" s="296"/>
      <c r="J26" s="315"/>
      <c r="K26" s="143"/>
      <c r="N26" s="132"/>
      <c r="P26" s="296"/>
      <c r="Q26" s="315"/>
      <c r="R26" s="143"/>
      <c r="U26" s="132"/>
      <c r="W26" s="144"/>
      <c r="X26" s="144"/>
      <c r="Y26" s="135"/>
    </row>
    <row r="27" spans="1:25" ht="15" thickBot="1" x14ac:dyDescent="0.25">
      <c r="A27" s="128"/>
      <c r="B27" s="350"/>
      <c r="C27" s="128"/>
      <c r="D27" s="143"/>
      <c r="E27" s="127" t="s">
        <v>7</v>
      </c>
      <c r="F27" s="128"/>
      <c r="G27" s="357">
        <v>8</v>
      </c>
      <c r="H27" s="135"/>
      <c r="I27" s="306"/>
      <c r="J27" s="315"/>
      <c r="K27" s="143"/>
      <c r="L27" s="127" t="s">
        <v>7</v>
      </c>
      <c r="M27" s="128"/>
      <c r="N27" s="357">
        <v>34</v>
      </c>
      <c r="O27" s="135"/>
      <c r="P27" s="306"/>
      <c r="Q27" s="315"/>
      <c r="R27" s="143"/>
      <c r="S27" s="127" t="s">
        <v>7</v>
      </c>
      <c r="T27" s="128"/>
      <c r="U27" s="358">
        <v>0.04</v>
      </c>
      <c r="V27" s="135"/>
      <c r="W27" s="144"/>
      <c r="X27" s="144"/>
      <c r="Y27" s="135"/>
    </row>
    <row r="28" spans="1:25" ht="6" customHeight="1" thickBot="1" x14ac:dyDescent="0.25">
      <c r="A28" s="128"/>
      <c r="B28" s="350"/>
      <c r="C28" s="128"/>
      <c r="D28" s="143"/>
      <c r="G28" s="130"/>
      <c r="I28" s="296"/>
      <c r="J28" s="315"/>
      <c r="K28" s="143"/>
      <c r="N28" s="130"/>
      <c r="P28" s="296"/>
      <c r="Q28" s="315"/>
      <c r="R28" s="143"/>
      <c r="U28" s="130"/>
      <c r="W28" s="144"/>
      <c r="X28" s="144"/>
      <c r="Y28" s="135"/>
    </row>
    <row r="29" spans="1:25" ht="15" thickBot="1" x14ac:dyDescent="0.25">
      <c r="A29" s="128"/>
      <c r="B29" s="350"/>
      <c r="C29" s="128"/>
      <c r="D29" s="143"/>
      <c r="E29" s="127" t="s">
        <v>8</v>
      </c>
      <c r="F29" s="128"/>
      <c r="G29" s="357">
        <v>0</v>
      </c>
      <c r="H29" s="135"/>
      <c r="I29" s="306"/>
      <c r="J29" s="315"/>
      <c r="K29" s="143"/>
      <c r="L29" s="127" t="s">
        <v>8</v>
      </c>
      <c r="M29" s="128"/>
      <c r="N29" s="357">
        <v>0</v>
      </c>
      <c r="O29" s="135"/>
      <c r="P29" s="306"/>
      <c r="Q29" s="315"/>
      <c r="R29" s="143"/>
      <c r="S29" s="127" t="s">
        <v>8</v>
      </c>
      <c r="T29" s="128"/>
      <c r="U29" s="357">
        <v>0</v>
      </c>
      <c r="V29" s="135"/>
      <c r="W29" s="144"/>
      <c r="X29" s="144"/>
      <c r="Y29" s="135"/>
    </row>
    <row r="30" spans="1:25" ht="6" customHeight="1" thickBot="1" x14ac:dyDescent="0.25">
      <c r="A30" s="128"/>
      <c r="B30" s="350"/>
      <c r="C30" s="128"/>
      <c r="D30" s="143"/>
      <c r="G30" s="130"/>
      <c r="I30" s="296"/>
      <c r="J30" s="315"/>
      <c r="K30" s="143"/>
      <c r="N30" s="130"/>
      <c r="P30" s="296"/>
      <c r="Q30" s="315"/>
      <c r="R30" s="143"/>
      <c r="U30" s="130"/>
      <c r="W30" s="144"/>
      <c r="X30" s="144"/>
      <c r="Y30" s="135"/>
    </row>
    <row r="31" spans="1:25" ht="15" thickBot="1" x14ac:dyDescent="0.25">
      <c r="A31" s="128"/>
      <c r="B31" s="350"/>
      <c r="C31" s="128"/>
      <c r="D31" s="143"/>
      <c r="E31" s="127" t="s">
        <v>9</v>
      </c>
      <c r="F31" s="128"/>
      <c r="G31" s="357">
        <v>10</v>
      </c>
      <c r="H31" s="135"/>
      <c r="I31" s="306"/>
      <c r="J31" s="315"/>
      <c r="K31" s="143"/>
      <c r="L31" s="127" t="s">
        <v>9</v>
      </c>
      <c r="M31" s="128"/>
      <c r="N31" s="357">
        <v>50</v>
      </c>
      <c r="O31" s="135"/>
      <c r="P31" s="306"/>
      <c r="Q31" s="315"/>
      <c r="R31" s="143"/>
      <c r="S31" s="127" t="s">
        <v>9</v>
      </c>
      <c r="T31" s="128"/>
      <c r="U31" s="357">
        <v>100</v>
      </c>
      <c r="V31" s="135"/>
      <c r="W31" s="144"/>
      <c r="X31" s="144"/>
      <c r="Y31" s="135"/>
    </row>
    <row r="32" spans="1:25" s="183" customFormat="1" ht="15" thickBot="1" x14ac:dyDescent="0.25">
      <c r="A32" s="322"/>
      <c r="B32" s="351"/>
      <c r="C32" s="322"/>
      <c r="D32" s="308"/>
      <c r="E32" s="301"/>
      <c r="F32" s="309"/>
      <c r="G32" s="310"/>
      <c r="H32" s="318"/>
      <c r="I32" s="319"/>
      <c r="J32" s="315"/>
      <c r="K32" s="308"/>
      <c r="L32" s="301"/>
      <c r="M32" s="309"/>
      <c r="N32" s="310"/>
      <c r="O32" s="318"/>
      <c r="P32" s="319"/>
      <c r="Q32" s="315"/>
      <c r="R32" s="308"/>
      <c r="S32" s="301"/>
      <c r="T32" s="309"/>
      <c r="U32" s="310"/>
      <c r="V32" s="318"/>
      <c r="W32" s="323"/>
      <c r="X32" s="304"/>
      <c r="Y32" s="295"/>
    </row>
    <row r="33" spans="1:25" s="183" customFormat="1" ht="15" thickBot="1" x14ac:dyDescent="0.25">
      <c r="A33" s="126"/>
      <c r="B33" s="352"/>
      <c r="C33" s="126"/>
      <c r="D33" s="337"/>
      <c r="E33" s="182"/>
      <c r="F33" s="333"/>
      <c r="G33" s="294"/>
      <c r="H33" s="337"/>
      <c r="I33" s="126"/>
      <c r="J33" s="315"/>
      <c r="K33" s="337"/>
      <c r="L33" s="182"/>
      <c r="M33" s="333"/>
      <c r="N33" s="294"/>
      <c r="O33" s="337"/>
      <c r="P33" s="126"/>
      <c r="Q33" s="315"/>
      <c r="R33" s="337"/>
      <c r="S33" s="182"/>
      <c r="T33" s="333"/>
      <c r="U33" s="294"/>
      <c r="V33" s="337"/>
      <c r="W33" s="333"/>
      <c r="X33" s="356"/>
      <c r="Y33" s="295"/>
    </row>
    <row r="34" spans="1:25" x14ac:dyDescent="0.2">
      <c r="A34" s="344"/>
      <c r="B34" s="353"/>
      <c r="C34" s="344"/>
      <c r="D34" s="338"/>
      <c r="E34" s="339"/>
      <c r="F34" s="339"/>
      <c r="G34" s="340"/>
      <c r="H34" s="339"/>
      <c r="I34" s="341"/>
      <c r="J34" s="315"/>
      <c r="K34" s="338"/>
      <c r="L34" s="339"/>
      <c r="M34" s="339"/>
      <c r="N34" s="340"/>
      <c r="O34" s="339"/>
      <c r="P34" s="341"/>
      <c r="Q34" s="315"/>
      <c r="R34" s="338"/>
      <c r="S34" s="339"/>
      <c r="T34" s="339"/>
      <c r="U34" s="340"/>
      <c r="V34" s="339"/>
      <c r="W34" s="342"/>
      <c r="X34" s="142"/>
      <c r="Y34" s="135"/>
    </row>
    <row r="35" spans="1:25" ht="15" x14ac:dyDescent="0.25">
      <c r="A35" s="128"/>
      <c r="B35" s="350"/>
      <c r="C35" s="128"/>
      <c r="D35" s="143"/>
      <c r="E35" s="139" t="s">
        <v>169</v>
      </c>
      <c r="F35" s="140"/>
      <c r="G35" s="141"/>
      <c r="H35" s="140"/>
      <c r="I35" s="303"/>
      <c r="J35" s="313"/>
      <c r="K35" s="138"/>
      <c r="L35" s="139" t="s">
        <v>170</v>
      </c>
      <c r="M35" s="140"/>
      <c r="N35" s="141"/>
      <c r="O35" s="140"/>
      <c r="P35" s="303"/>
      <c r="Q35" s="313"/>
      <c r="R35" s="138"/>
      <c r="S35" s="139" t="s">
        <v>171</v>
      </c>
      <c r="U35" s="146"/>
      <c r="W35" s="144"/>
      <c r="X35" s="144"/>
      <c r="Y35" s="135"/>
    </row>
    <row r="36" spans="1:25" ht="6" customHeight="1" thickBot="1" x14ac:dyDescent="0.25">
      <c r="A36" s="128"/>
      <c r="B36" s="350"/>
      <c r="C36" s="128"/>
      <c r="D36" s="143"/>
      <c r="G36" s="132"/>
      <c r="H36" s="131"/>
      <c r="I36" s="304"/>
      <c r="J36" s="314"/>
      <c r="K36" s="143"/>
      <c r="N36" s="132"/>
      <c r="P36" s="296"/>
      <c r="Q36" s="315"/>
      <c r="R36" s="143"/>
      <c r="U36" s="132"/>
      <c r="W36" s="144"/>
      <c r="X36" s="144"/>
      <c r="Y36" s="135"/>
    </row>
    <row r="37" spans="1:25" ht="15.75" thickBot="1" x14ac:dyDescent="0.3">
      <c r="A37" s="128"/>
      <c r="B37" s="350"/>
      <c r="C37" s="128"/>
      <c r="D37" s="143"/>
      <c r="E37" s="127" t="s">
        <v>160</v>
      </c>
      <c r="F37" s="128"/>
      <c r="G37" s="375" t="s">
        <v>161</v>
      </c>
      <c r="H37" s="376"/>
      <c r="I37" s="305"/>
      <c r="J37" s="300"/>
      <c r="K37" s="143"/>
      <c r="L37" s="127" t="s">
        <v>160</v>
      </c>
      <c r="M37" s="128"/>
      <c r="N37" s="375" t="s">
        <v>162</v>
      </c>
      <c r="O37" s="376"/>
      <c r="P37" s="305"/>
      <c r="Q37" s="300"/>
      <c r="R37" s="143"/>
      <c r="S37" s="127" t="s">
        <v>160</v>
      </c>
      <c r="T37" s="128"/>
      <c r="U37" s="375" t="s">
        <v>163</v>
      </c>
      <c r="V37" s="376"/>
      <c r="W37" s="144"/>
      <c r="X37" s="144"/>
      <c r="Y37" s="135"/>
    </row>
    <row r="38" spans="1:25" ht="6" customHeight="1" thickBot="1" x14ac:dyDescent="0.25">
      <c r="A38" s="128"/>
      <c r="B38" s="350"/>
      <c r="C38" s="128"/>
      <c r="D38" s="143"/>
      <c r="G38" s="130"/>
      <c r="H38" s="140"/>
      <c r="I38" s="303"/>
      <c r="J38" s="313"/>
      <c r="K38" s="143"/>
      <c r="N38" s="130"/>
      <c r="O38" s="140"/>
      <c r="P38" s="303"/>
      <c r="Q38" s="313"/>
      <c r="R38" s="143"/>
      <c r="U38" s="130"/>
      <c r="V38" s="140"/>
      <c r="W38" s="144"/>
      <c r="X38" s="144"/>
      <c r="Y38" s="135"/>
    </row>
    <row r="39" spans="1:25" ht="15.75" thickBot="1" x14ac:dyDescent="0.3">
      <c r="A39" s="128"/>
      <c r="B39" s="350"/>
      <c r="C39" s="128"/>
      <c r="D39" s="143"/>
      <c r="E39" s="127" t="s">
        <v>164</v>
      </c>
      <c r="F39" s="128"/>
      <c r="G39" s="375" t="s">
        <v>165</v>
      </c>
      <c r="H39" s="376"/>
      <c r="I39" s="305"/>
      <c r="J39" s="300"/>
      <c r="K39" s="143"/>
      <c r="L39" s="127" t="s">
        <v>164</v>
      </c>
      <c r="M39" s="128"/>
      <c r="N39" s="375" t="s">
        <v>165</v>
      </c>
      <c r="O39" s="376"/>
      <c r="P39" s="305"/>
      <c r="Q39" s="300"/>
      <c r="R39" s="143"/>
      <c r="S39" s="127" t="s">
        <v>164</v>
      </c>
      <c r="T39" s="128"/>
      <c r="U39" s="375" t="s">
        <v>165</v>
      </c>
      <c r="V39" s="376"/>
      <c r="W39" s="144"/>
      <c r="X39" s="144"/>
      <c r="Y39" s="135"/>
    </row>
    <row r="40" spans="1:25" ht="6" customHeight="1" thickBot="1" x14ac:dyDescent="0.25">
      <c r="A40" s="128"/>
      <c r="B40" s="350"/>
      <c r="C40" s="128"/>
      <c r="D40" s="143"/>
      <c r="G40" s="132"/>
      <c r="I40" s="296"/>
      <c r="J40" s="315"/>
      <c r="K40" s="143"/>
      <c r="N40" s="132"/>
      <c r="P40" s="296"/>
      <c r="Q40" s="315"/>
      <c r="R40" s="143"/>
      <c r="U40" s="132"/>
      <c r="W40" s="144"/>
      <c r="X40" s="144"/>
      <c r="Y40" s="135"/>
    </row>
    <row r="41" spans="1:25" ht="15" thickBot="1" x14ac:dyDescent="0.25">
      <c r="A41" s="128"/>
      <c r="B41" s="350"/>
      <c r="C41" s="128"/>
      <c r="D41" s="143"/>
      <c r="E41" s="127" t="s">
        <v>7</v>
      </c>
      <c r="F41" s="128"/>
      <c r="G41" s="357">
        <v>7.7</v>
      </c>
      <c r="H41" s="135"/>
      <c r="I41" s="306"/>
      <c r="J41" s="315"/>
      <c r="K41" s="143"/>
      <c r="L41" s="127" t="s">
        <v>7</v>
      </c>
      <c r="M41" s="128"/>
      <c r="N41" s="357">
        <v>7.8</v>
      </c>
      <c r="O41" s="135"/>
      <c r="P41" s="306"/>
      <c r="Q41" s="315"/>
      <c r="R41" s="143"/>
      <c r="S41" s="127" t="s">
        <v>7</v>
      </c>
      <c r="T41" s="128"/>
      <c r="U41" s="358">
        <v>0.255</v>
      </c>
      <c r="V41" s="135"/>
      <c r="W41" s="144"/>
      <c r="X41" s="144"/>
      <c r="Y41" s="135"/>
    </row>
    <row r="42" spans="1:25" ht="6" customHeight="1" thickBot="1" x14ac:dyDescent="0.25">
      <c r="A42" s="128"/>
      <c r="B42" s="350"/>
      <c r="C42" s="128"/>
      <c r="D42" s="143"/>
      <c r="G42" s="130"/>
      <c r="I42" s="296"/>
      <c r="J42" s="315"/>
      <c r="K42" s="143"/>
      <c r="N42" s="130"/>
      <c r="P42" s="296"/>
      <c r="Q42" s="315"/>
      <c r="R42" s="143"/>
      <c r="U42" s="130"/>
      <c r="W42" s="144"/>
      <c r="X42" s="144"/>
      <c r="Y42" s="135"/>
    </row>
    <row r="43" spans="1:25" ht="15" thickBot="1" x14ac:dyDescent="0.25">
      <c r="A43" s="128"/>
      <c r="B43" s="350"/>
      <c r="C43" s="128"/>
      <c r="D43" s="143"/>
      <c r="E43" s="127" t="s">
        <v>8</v>
      </c>
      <c r="F43" s="128"/>
      <c r="G43" s="357">
        <v>0</v>
      </c>
      <c r="H43" s="135"/>
      <c r="I43" s="306"/>
      <c r="J43" s="315"/>
      <c r="K43" s="143"/>
      <c r="L43" s="127" t="s">
        <v>8</v>
      </c>
      <c r="M43" s="128"/>
      <c r="N43" s="357">
        <v>0</v>
      </c>
      <c r="O43" s="135"/>
      <c r="P43" s="306"/>
      <c r="Q43" s="315"/>
      <c r="R43" s="143"/>
      <c r="S43" s="127" t="s">
        <v>8</v>
      </c>
      <c r="T43" s="128"/>
      <c r="U43" s="357">
        <v>0</v>
      </c>
      <c r="V43" s="135"/>
      <c r="W43" s="144"/>
      <c r="X43" s="144"/>
      <c r="Y43" s="135"/>
    </row>
    <row r="44" spans="1:25" ht="6" customHeight="1" thickBot="1" x14ac:dyDescent="0.25">
      <c r="A44" s="128"/>
      <c r="B44" s="350"/>
      <c r="C44" s="128"/>
      <c r="D44" s="143"/>
      <c r="G44" s="130"/>
      <c r="I44" s="296"/>
      <c r="J44" s="315"/>
      <c r="K44" s="143"/>
      <c r="N44" s="130"/>
      <c r="P44" s="296"/>
      <c r="Q44" s="315"/>
      <c r="R44" s="143"/>
      <c r="U44" s="130"/>
      <c r="W44" s="144"/>
      <c r="X44" s="144"/>
      <c r="Y44" s="135"/>
    </row>
    <row r="45" spans="1:25" ht="15" thickBot="1" x14ac:dyDescent="0.25">
      <c r="A45" s="128"/>
      <c r="B45" s="350"/>
      <c r="C45" s="128"/>
      <c r="D45" s="143"/>
      <c r="E45" s="127" t="s">
        <v>9</v>
      </c>
      <c r="F45" s="128"/>
      <c r="G45" s="357">
        <v>10</v>
      </c>
      <c r="H45" s="135"/>
      <c r="I45" s="306"/>
      <c r="J45" s="315"/>
      <c r="K45" s="143"/>
      <c r="L45" s="127" t="s">
        <v>9</v>
      </c>
      <c r="M45" s="128"/>
      <c r="N45" s="357">
        <v>50</v>
      </c>
      <c r="O45" s="135"/>
      <c r="P45" s="306"/>
      <c r="Q45" s="315"/>
      <c r="R45" s="143"/>
      <c r="S45" s="127" t="s">
        <v>9</v>
      </c>
      <c r="T45" s="128"/>
      <c r="U45" s="357">
        <v>100</v>
      </c>
      <c r="V45" s="135"/>
      <c r="W45" s="144"/>
      <c r="X45" s="144"/>
      <c r="Y45" s="135"/>
    </row>
    <row r="46" spans="1:25" s="183" customFormat="1" ht="15" thickBot="1" x14ac:dyDescent="0.25">
      <c r="A46" s="322"/>
      <c r="B46" s="351"/>
      <c r="C46" s="322"/>
      <c r="D46" s="308"/>
      <c r="E46" s="301"/>
      <c r="F46" s="309"/>
      <c r="G46" s="310"/>
      <c r="H46" s="318"/>
      <c r="I46" s="319"/>
      <c r="J46" s="315"/>
      <c r="K46" s="308"/>
      <c r="L46" s="301"/>
      <c r="M46" s="309"/>
      <c r="N46" s="310"/>
      <c r="O46" s="318"/>
      <c r="P46" s="319"/>
      <c r="Q46" s="315"/>
      <c r="R46" s="308"/>
      <c r="S46" s="301"/>
      <c r="T46" s="309"/>
      <c r="U46" s="310"/>
      <c r="V46" s="318"/>
      <c r="W46" s="323"/>
      <c r="X46" s="304"/>
      <c r="Y46" s="295"/>
    </row>
    <row r="47" spans="1:25" s="183" customFormat="1" ht="15" thickBot="1" x14ac:dyDescent="0.25">
      <c r="A47" s="126"/>
      <c r="B47" s="352"/>
      <c r="C47" s="126"/>
      <c r="D47" s="337"/>
      <c r="E47" s="182"/>
      <c r="F47" s="333"/>
      <c r="G47" s="294"/>
      <c r="H47" s="337"/>
      <c r="I47" s="126"/>
      <c r="J47" s="315"/>
      <c r="K47" s="337"/>
      <c r="L47" s="182"/>
      <c r="M47" s="333"/>
      <c r="N47" s="294"/>
      <c r="O47" s="337"/>
      <c r="P47" s="126"/>
      <c r="Q47" s="315"/>
      <c r="R47" s="337"/>
      <c r="S47" s="182"/>
      <c r="T47" s="333"/>
      <c r="U47" s="294"/>
      <c r="V47" s="337"/>
      <c r="W47" s="333"/>
      <c r="X47" s="356"/>
      <c r="Y47" s="295"/>
    </row>
    <row r="48" spans="1:25" x14ac:dyDescent="0.2">
      <c r="A48" s="344"/>
      <c r="B48" s="353"/>
      <c r="C48" s="344"/>
      <c r="D48" s="338"/>
      <c r="E48" s="339"/>
      <c r="F48" s="339"/>
      <c r="G48" s="340"/>
      <c r="H48" s="339"/>
      <c r="I48" s="341"/>
      <c r="J48" s="315"/>
      <c r="K48" s="338"/>
      <c r="L48" s="339"/>
      <c r="M48" s="339"/>
      <c r="N48" s="340"/>
      <c r="O48" s="339"/>
      <c r="P48" s="341"/>
      <c r="Q48" s="315"/>
      <c r="R48" s="338"/>
      <c r="S48" s="339"/>
      <c r="T48" s="339"/>
      <c r="U48" s="340"/>
      <c r="V48" s="339"/>
      <c r="W48" s="342"/>
      <c r="X48" s="142"/>
      <c r="Y48" s="135"/>
    </row>
    <row r="49" spans="1:25" ht="15" x14ac:dyDescent="0.25">
      <c r="A49" s="128"/>
      <c r="B49" s="350"/>
      <c r="C49" s="128"/>
      <c r="D49" s="143"/>
      <c r="E49" s="139" t="s">
        <v>172</v>
      </c>
      <c r="F49" s="140"/>
      <c r="G49" s="141"/>
      <c r="H49" s="140"/>
      <c r="I49" s="303"/>
      <c r="J49" s="313"/>
      <c r="K49" s="138"/>
      <c r="L49" s="139" t="s">
        <v>173</v>
      </c>
      <c r="M49" s="140"/>
      <c r="N49" s="141"/>
      <c r="O49" s="140"/>
      <c r="P49" s="303"/>
      <c r="Q49" s="313"/>
      <c r="R49" s="138"/>
      <c r="S49" s="139" t="s">
        <v>174</v>
      </c>
      <c r="U49" s="146"/>
      <c r="W49" s="144"/>
      <c r="X49" s="144"/>
      <c r="Y49" s="135"/>
    </row>
    <row r="50" spans="1:25" ht="6" customHeight="1" thickBot="1" x14ac:dyDescent="0.25">
      <c r="A50" s="128"/>
      <c r="B50" s="350"/>
      <c r="C50" s="128"/>
      <c r="D50" s="143"/>
      <c r="G50" s="132"/>
      <c r="H50" s="131"/>
      <c r="I50" s="304"/>
      <c r="J50" s="314"/>
      <c r="K50" s="143"/>
      <c r="N50" s="132"/>
      <c r="P50" s="296"/>
      <c r="Q50" s="315"/>
      <c r="R50" s="143"/>
      <c r="U50" s="132"/>
      <c r="W50" s="144"/>
      <c r="X50" s="144"/>
      <c r="Y50" s="135"/>
    </row>
    <row r="51" spans="1:25" ht="15.75" thickBot="1" x14ac:dyDescent="0.3">
      <c r="A51" s="128"/>
      <c r="B51" s="350"/>
      <c r="C51" s="128"/>
      <c r="D51" s="143"/>
      <c r="E51" s="127" t="s">
        <v>160</v>
      </c>
      <c r="F51" s="128"/>
      <c r="G51" s="375" t="s">
        <v>161</v>
      </c>
      <c r="H51" s="376"/>
      <c r="I51" s="305"/>
      <c r="J51" s="300"/>
      <c r="K51" s="143"/>
      <c r="L51" s="127" t="s">
        <v>160</v>
      </c>
      <c r="M51" s="128"/>
      <c r="N51" s="375" t="s">
        <v>162</v>
      </c>
      <c r="O51" s="376"/>
      <c r="P51" s="305"/>
      <c r="Q51" s="300"/>
      <c r="R51" s="143"/>
      <c r="S51" s="127" t="s">
        <v>160</v>
      </c>
      <c r="T51" s="128"/>
      <c r="U51" s="375" t="s">
        <v>163</v>
      </c>
      <c r="V51" s="376"/>
      <c r="W51" s="144"/>
      <c r="X51" s="144"/>
      <c r="Y51" s="135"/>
    </row>
    <row r="52" spans="1:25" ht="6" customHeight="1" thickBot="1" x14ac:dyDescent="0.25">
      <c r="A52" s="128"/>
      <c r="B52" s="350"/>
      <c r="C52" s="128"/>
      <c r="D52" s="143"/>
      <c r="G52" s="130"/>
      <c r="H52" s="140"/>
      <c r="I52" s="303"/>
      <c r="J52" s="313"/>
      <c r="K52" s="143"/>
      <c r="N52" s="130"/>
      <c r="O52" s="140"/>
      <c r="P52" s="303"/>
      <c r="Q52" s="313"/>
      <c r="R52" s="143"/>
      <c r="U52" s="130"/>
      <c r="V52" s="140"/>
      <c r="W52" s="144"/>
      <c r="X52" s="144"/>
      <c r="Y52" s="135"/>
    </row>
    <row r="53" spans="1:25" ht="15.75" thickBot="1" x14ac:dyDescent="0.3">
      <c r="A53" s="128"/>
      <c r="B53" s="350"/>
      <c r="C53" s="128"/>
      <c r="D53" s="143"/>
      <c r="E53" s="127" t="s">
        <v>164</v>
      </c>
      <c r="F53" s="128"/>
      <c r="G53" s="375" t="s">
        <v>165</v>
      </c>
      <c r="H53" s="376"/>
      <c r="I53" s="305"/>
      <c r="J53" s="300"/>
      <c r="K53" s="143"/>
      <c r="L53" s="127" t="s">
        <v>164</v>
      </c>
      <c r="M53" s="128"/>
      <c r="N53" s="375" t="s">
        <v>165</v>
      </c>
      <c r="O53" s="376"/>
      <c r="P53" s="305"/>
      <c r="Q53" s="300"/>
      <c r="R53" s="143"/>
      <c r="S53" s="127" t="s">
        <v>164</v>
      </c>
      <c r="T53" s="128"/>
      <c r="U53" s="375" t="s">
        <v>165</v>
      </c>
      <c r="V53" s="376"/>
      <c r="W53" s="144"/>
      <c r="X53" s="144"/>
      <c r="Y53" s="135"/>
    </row>
    <row r="54" spans="1:25" ht="6" customHeight="1" thickBot="1" x14ac:dyDescent="0.25">
      <c r="A54" s="128"/>
      <c r="B54" s="350"/>
      <c r="C54" s="128"/>
      <c r="D54" s="143"/>
      <c r="G54" s="132"/>
      <c r="I54" s="296"/>
      <c r="J54" s="315"/>
      <c r="K54" s="143"/>
      <c r="N54" s="132"/>
      <c r="P54" s="296"/>
      <c r="Q54" s="315"/>
      <c r="R54" s="143"/>
      <c r="U54" s="132"/>
      <c r="W54" s="144"/>
      <c r="X54" s="144"/>
      <c r="Y54" s="135"/>
    </row>
    <row r="55" spans="1:25" ht="15" thickBot="1" x14ac:dyDescent="0.25">
      <c r="A55" s="128"/>
      <c r="B55" s="350"/>
      <c r="C55" s="128"/>
      <c r="D55" s="143"/>
      <c r="E55" s="127" t="s">
        <v>7</v>
      </c>
      <c r="F55" s="128"/>
      <c r="G55" s="357">
        <v>9</v>
      </c>
      <c r="H55" s="135"/>
      <c r="I55" s="306"/>
      <c r="J55" s="315"/>
      <c r="K55" s="143"/>
      <c r="L55" s="127" t="s">
        <v>7</v>
      </c>
      <c r="M55" s="128"/>
      <c r="N55" s="357">
        <v>39.9</v>
      </c>
      <c r="O55" s="135"/>
      <c r="P55" s="306"/>
      <c r="Q55" s="315"/>
      <c r="R55" s="143"/>
      <c r="S55" s="127" t="s">
        <v>7</v>
      </c>
      <c r="T55" s="128"/>
      <c r="U55" s="358">
        <v>0.45</v>
      </c>
      <c r="V55" s="135"/>
      <c r="W55" s="144"/>
      <c r="X55" s="144"/>
      <c r="Y55" s="135"/>
    </row>
    <row r="56" spans="1:25" ht="6" customHeight="1" thickBot="1" x14ac:dyDescent="0.25">
      <c r="A56" s="128"/>
      <c r="B56" s="350"/>
      <c r="C56" s="128"/>
      <c r="D56" s="143"/>
      <c r="G56" s="130"/>
      <c r="I56" s="296"/>
      <c r="J56" s="315"/>
      <c r="K56" s="143"/>
      <c r="N56" s="130"/>
      <c r="P56" s="296"/>
      <c r="Q56" s="315"/>
      <c r="R56" s="143"/>
      <c r="U56" s="130"/>
      <c r="W56" s="144"/>
      <c r="X56" s="144"/>
      <c r="Y56" s="135"/>
    </row>
    <row r="57" spans="1:25" ht="15" thickBot="1" x14ac:dyDescent="0.25">
      <c r="A57" s="128"/>
      <c r="B57" s="350"/>
      <c r="C57" s="128"/>
      <c r="D57" s="143"/>
      <c r="E57" s="127" t="s">
        <v>8</v>
      </c>
      <c r="F57" s="128"/>
      <c r="G57" s="357">
        <v>0</v>
      </c>
      <c r="H57" s="135"/>
      <c r="I57" s="306"/>
      <c r="J57" s="315"/>
      <c r="K57" s="143"/>
      <c r="L57" s="127" t="s">
        <v>8</v>
      </c>
      <c r="M57" s="128"/>
      <c r="N57" s="357">
        <v>0</v>
      </c>
      <c r="O57" s="135"/>
      <c r="P57" s="306"/>
      <c r="Q57" s="315"/>
      <c r="R57" s="143"/>
      <c r="S57" s="127" t="s">
        <v>8</v>
      </c>
      <c r="T57" s="128"/>
      <c r="U57" s="357">
        <v>0</v>
      </c>
      <c r="V57" s="135"/>
      <c r="W57" s="144"/>
      <c r="X57" s="144"/>
      <c r="Y57" s="135"/>
    </row>
    <row r="58" spans="1:25" ht="6" customHeight="1" thickBot="1" x14ac:dyDescent="0.25">
      <c r="A58" s="128"/>
      <c r="B58" s="350"/>
      <c r="C58" s="128"/>
      <c r="D58" s="143"/>
      <c r="G58" s="130"/>
      <c r="I58" s="296"/>
      <c r="J58" s="315"/>
      <c r="K58" s="143"/>
      <c r="N58" s="130"/>
      <c r="P58" s="296"/>
      <c r="Q58" s="315"/>
      <c r="R58" s="143"/>
      <c r="U58" s="130"/>
      <c r="W58" s="144"/>
      <c r="X58" s="144"/>
      <c r="Y58" s="135"/>
    </row>
    <row r="59" spans="1:25" ht="15" thickBot="1" x14ac:dyDescent="0.25">
      <c r="A59" s="128"/>
      <c r="B59" s="350"/>
      <c r="C59" s="128"/>
      <c r="D59" s="143"/>
      <c r="E59" s="127" t="s">
        <v>9</v>
      </c>
      <c r="F59" s="128"/>
      <c r="G59" s="357">
        <v>10</v>
      </c>
      <c r="H59" s="135"/>
      <c r="I59" s="306"/>
      <c r="J59" s="315"/>
      <c r="K59" s="143"/>
      <c r="L59" s="127" t="s">
        <v>9</v>
      </c>
      <c r="M59" s="128"/>
      <c r="N59" s="357">
        <v>50</v>
      </c>
      <c r="O59" s="135"/>
      <c r="P59" s="306"/>
      <c r="Q59" s="315"/>
      <c r="R59" s="143"/>
      <c r="S59" s="127" t="s">
        <v>9</v>
      </c>
      <c r="T59" s="128"/>
      <c r="U59" s="357">
        <v>100</v>
      </c>
      <c r="V59" s="135"/>
      <c r="W59" s="144"/>
      <c r="X59" s="144"/>
      <c r="Y59" s="135"/>
    </row>
    <row r="60" spans="1:25" s="183" customFormat="1" ht="15" thickBot="1" x14ac:dyDescent="0.25">
      <c r="A60" s="322"/>
      <c r="B60" s="351"/>
      <c r="C60" s="322"/>
      <c r="D60" s="308"/>
      <c r="E60" s="301"/>
      <c r="F60" s="309"/>
      <c r="G60" s="310"/>
      <c r="H60" s="318"/>
      <c r="I60" s="319"/>
      <c r="J60" s="315"/>
      <c r="K60" s="308"/>
      <c r="L60" s="301"/>
      <c r="M60" s="309"/>
      <c r="N60" s="310"/>
      <c r="O60" s="318"/>
      <c r="P60" s="319"/>
      <c r="Q60" s="315"/>
      <c r="R60" s="308"/>
      <c r="S60" s="301"/>
      <c r="T60" s="309"/>
      <c r="U60" s="310"/>
      <c r="V60" s="318"/>
      <c r="W60" s="323"/>
      <c r="X60" s="304"/>
      <c r="Y60" s="295"/>
    </row>
    <row r="61" spans="1:25" s="183" customFormat="1" ht="15" thickBot="1" x14ac:dyDescent="0.25">
      <c r="A61" s="126"/>
      <c r="B61" s="352"/>
      <c r="C61" s="126"/>
      <c r="D61" s="337"/>
      <c r="E61" s="182"/>
      <c r="F61" s="333"/>
      <c r="G61" s="294"/>
      <c r="H61" s="337"/>
      <c r="I61" s="126"/>
      <c r="J61" s="315"/>
      <c r="K61" s="337"/>
      <c r="L61" s="182"/>
      <c r="M61" s="333"/>
      <c r="N61" s="294"/>
      <c r="O61" s="337"/>
      <c r="P61" s="126"/>
      <c r="Q61" s="315"/>
      <c r="R61" s="337"/>
      <c r="S61" s="182"/>
      <c r="T61" s="333"/>
      <c r="U61" s="294"/>
      <c r="V61" s="337"/>
      <c r="W61" s="333"/>
      <c r="X61" s="356"/>
      <c r="Y61" s="295"/>
    </row>
    <row r="62" spans="1:25" x14ac:dyDescent="0.2">
      <c r="A62" s="344"/>
      <c r="B62" s="353"/>
      <c r="C62" s="344"/>
      <c r="D62" s="338"/>
      <c r="E62" s="339"/>
      <c r="F62" s="339"/>
      <c r="G62" s="340"/>
      <c r="H62" s="339"/>
      <c r="I62" s="341"/>
      <c r="J62" s="315"/>
      <c r="K62" s="338"/>
      <c r="L62" s="339"/>
      <c r="M62" s="339"/>
      <c r="N62" s="340"/>
      <c r="O62" s="339"/>
      <c r="P62" s="341"/>
      <c r="Q62" s="315"/>
      <c r="R62" s="338"/>
      <c r="S62" s="339"/>
      <c r="T62" s="339"/>
      <c r="U62" s="340"/>
      <c r="V62" s="339"/>
      <c r="W62" s="342"/>
      <c r="X62" s="142"/>
      <c r="Y62" s="135"/>
    </row>
    <row r="63" spans="1:25" ht="15" x14ac:dyDescent="0.25">
      <c r="A63" s="128"/>
      <c r="B63" s="350"/>
      <c r="C63" s="128"/>
      <c r="D63" s="143"/>
      <c r="E63" s="139" t="s">
        <v>175</v>
      </c>
      <c r="F63" s="140"/>
      <c r="G63" s="141"/>
      <c r="H63" s="140"/>
      <c r="I63" s="303"/>
      <c r="J63" s="313"/>
      <c r="K63" s="138"/>
      <c r="L63" s="139" t="s">
        <v>176</v>
      </c>
      <c r="M63" s="140"/>
      <c r="N63" s="141"/>
      <c r="O63" s="140"/>
      <c r="P63" s="303"/>
      <c r="Q63" s="313"/>
      <c r="R63" s="138"/>
      <c r="S63" s="139" t="s">
        <v>177</v>
      </c>
      <c r="U63" s="146"/>
      <c r="W63" s="144"/>
      <c r="X63" s="144"/>
      <c r="Y63" s="135"/>
    </row>
    <row r="64" spans="1:25" ht="6" customHeight="1" thickBot="1" x14ac:dyDescent="0.25">
      <c r="A64" s="128"/>
      <c r="B64" s="350"/>
      <c r="C64" s="128"/>
      <c r="D64" s="143"/>
      <c r="G64" s="132"/>
      <c r="H64" s="131"/>
      <c r="I64" s="304"/>
      <c r="J64" s="314"/>
      <c r="K64" s="143"/>
      <c r="N64" s="132"/>
      <c r="P64" s="296"/>
      <c r="Q64" s="315"/>
      <c r="R64" s="143"/>
      <c r="U64" s="132"/>
      <c r="W64" s="144"/>
      <c r="X64" s="144"/>
      <c r="Y64" s="135"/>
    </row>
    <row r="65" spans="1:25" ht="15.75" thickBot="1" x14ac:dyDescent="0.3">
      <c r="A65" s="128"/>
      <c r="B65" s="350"/>
      <c r="C65" s="128"/>
      <c r="D65" s="143"/>
      <c r="E65" s="127" t="s">
        <v>160</v>
      </c>
      <c r="F65" s="128"/>
      <c r="G65" s="375" t="s">
        <v>161</v>
      </c>
      <c r="H65" s="376"/>
      <c r="I65" s="305"/>
      <c r="J65" s="300"/>
      <c r="K65" s="143"/>
      <c r="L65" s="127" t="s">
        <v>160</v>
      </c>
      <c r="M65" s="128"/>
      <c r="N65" s="375" t="s">
        <v>162</v>
      </c>
      <c r="O65" s="376"/>
      <c r="P65" s="305"/>
      <c r="Q65" s="300"/>
      <c r="R65" s="143"/>
      <c r="S65" s="127" t="s">
        <v>160</v>
      </c>
      <c r="T65" s="128"/>
      <c r="U65" s="375" t="s">
        <v>163</v>
      </c>
      <c r="V65" s="376"/>
      <c r="W65" s="144"/>
      <c r="X65" s="144"/>
      <c r="Y65" s="135"/>
    </row>
    <row r="66" spans="1:25" ht="6" customHeight="1" thickBot="1" x14ac:dyDescent="0.25">
      <c r="A66" s="128"/>
      <c r="B66" s="350"/>
      <c r="C66" s="128"/>
      <c r="D66" s="143"/>
      <c r="G66" s="130"/>
      <c r="H66" s="140"/>
      <c r="I66" s="303"/>
      <c r="J66" s="313"/>
      <c r="K66" s="143"/>
      <c r="N66" s="130"/>
      <c r="O66" s="140"/>
      <c r="P66" s="303"/>
      <c r="Q66" s="313"/>
      <c r="R66" s="143"/>
      <c r="U66" s="130"/>
      <c r="V66" s="140"/>
      <c r="W66" s="144"/>
      <c r="X66" s="144"/>
      <c r="Y66" s="135"/>
    </row>
    <row r="67" spans="1:25" ht="15.75" thickBot="1" x14ac:dyDescent="0.3">
      <c r="A67" s="128"/>
      <c r="B67" s="350"/>
      <c r="C67" s="128"/>
      <c r="D67" s="143"/>
      <c r="E67" s="127" t="s">
        <v>164</v>
      </c>
      <c r="F67" s="128"/>
      <c r="G67" s="375" t="s">
        <v>165</v>
      </c>
      <c r="H67" s="376"/>
      <c r="I67" s="305"/>
      <c r="J67" s="300"/>
      <c r="K67" s="143"/>
      <c r="L67" s="127" t="s">
        <v>164</v>
      </c>
      <c r="M67" s="128"/>
      <c r="N67" s="375" t="s">
        <v>165</v>
      </c>
      <c r="O67" s="376"/>
      <c r="P67" s="305"/>
      <c r="Q67" s="300"/>
      <c r="R67" s="143"/>
      <c r="S67" s="127" t="s">
        <v>164</v>
      </c>
      <c r="T67" s="128"/>
      <c r="U67" s="375" t="s">
        <v>165</v>
      </c>
      <c r="V67" s="376"/>
      <c r="W67" s="144"/>
      <c r="X67" s="144"/>
      <c r="Y67" s="135"/>
    </row>
    <row r="68" spans="1:25" ht="6" customHeight="1" thickBot="1" x14ac:dyDescent="0.25">
      <c r="A68" s="128"/>
      <c r="B68" s="350"/>
      <c r="C68" s="128"/>
      <c r="D68" s="143"/>
      <c r="G68" s="132"/>
      <c r="I68" s="296"/>
      <c r="J68" s="315"/>
      <c r="K68" s="143"/>
      <c r="N68" s="132"/>
      <c r="P68" s="296"/>
      <c r="Q68" s="315"/>
      <c r="R68" s="143"/>
      <c r="U68" s="132"/>
      <c r="W68" s="144"/>
      <c r="X68" s="144"/>
      <c r="Y68" s="135"/>
    </row>
    <row r="69" spans="1:25" ht="15" thickBot="1" x14ac:dyDescent="0.25">
      <c r="A69" s="128"/>
      <c r="B69" s="350"/>
      <c r="C69" s="128"/>
      <c r="D69" s="143"/>
      <c r="E69" s="127" t="s">
        <v>7</v>
      </c>
      <c r="F69" s="128"/>
      <c r="G69" s="357">
        <v>7.7</v>
      </c>
      <c r="H69" s="135"/>
      <c r="I69" s="306"/>
      <c r="J69" s="315"/>
      <c r="K69" s="143"/>
      <c r="L69" s="127" t="s">
        <v>7</v>
      </c>
      <c r="M69" s="128"/>
      <c r="N69" s="357">
        <v>7.8</v>
      </c>
      <c r="O69" s="135"/>
      <c r="P69" s="306"/>
      <c r="Q69" s="315"/>
      <c r="R69" s="143"/>
      <c r="S69" s="127" t="s">
        <v>7</v>
      </c>
      <c r="T69" s="128"/>
      <c r="U69" s="358">
        <v>0.92400000000000004</v>
      </c>
      <c r="V69" s="135"/>
      <c r="W69" s="144"/>
      <c r="X69" s="144"/>
      <c r="Y69" s="135"/>
    </row>
    <row r="70" spans="1:25" ht="6" customHeight="1" thickBot="1" x14ac:dyDescent="0.25">
      <c r="A70" s="128"/>
      <c r="B70" s="350"/>
      <c r="C70" s="128"/>
      <c r="D70" s="143"/>
      <c r="G70" s="130"/>
      <c r="I70" s="296"/>
      <c r="J70" s="315"/>
      <c r="K70" s="143"/>
      <c r="N70" s="130"/>
      <c r="P70" s="296"/>
      <c r="Q70" s="315"/>
      <c r="R70" s="143"/>
      <c r="U70" s="130"/>
      <c r="W70" s="144"/>
      <c r="X70" s="144"/>
      <c r="Y70" s="135"/>
    </row>
    <row r="71" spans="1:25" ht="15" thickBot="1" x14ac:dyDescent="0.25">
      <c r="A71" s="128"/>
      <c r="B71" s="350"/>
      <c r="C71" s="128"/>
      <c r="D71" s="143"/>
      <c r="E71" s="127" t="s">
        <v>8</v>
      </c>
      <c r="F71" s="128"/>
      <c r="G71" s="357">
        <v>0</v>
      </c>
      <c r="H71" s="135"/>
      <c r="I71" s="306"/>
      <c r="J71" s="315"/>
      <c r="K71" s="143"/>
      <c r="L71" s="127" t="s">
        <v>8</v>
      </c>
      <c r="M71" s="128"/>
      <c r="N71" s="357">
        <v>0</v>
      </c>
      <c r="O71" s="135"/>
      <c r="P71" s="306"/>
      <c r="Q71" s="315"/>
      <c r="R71" s="143"/>
      <c r="S71" s="127" t="s">
        <v>8</v>
      </c>
      <c r="T71" s="128"/>
      <c r="U71" s="357">
        <v>0</v>
      </c>
      <c r="V71" s="135"/>
      <c r="W71" s="144"/>
      <c r="X71" s="144"/>
      <c r="Y71" s="135"/>
    </row>
    <row r="72" spans="1:25" ht="6" customHeight="1" thickBot="1" x14ac:dyDescent="0.25">
      <c r="A72" s="128"/>
      <c r="B72" s="350"/>
      <c r="C72" s="128"/>
      <c r="D72" s="143"/>
      <c r="G72" s="130"/>
      <c r="I72" s="296"/>
      <c r="J72" s="315"/>
      <c r="K72" s="143"/>
      <c r="N72" s="130"/>
      <c r="P72" s="296"/>
      <c r="Q72" s="315"/>
      <c r="R72" s="143"/>
      <c r="U72" s="130"/>
      <c r="W72" s="144"/>
      <c r="X72" s="144"/>
      <c r="Y72" s="135"/>
    </row>
    <row r="73" spans="1:25" ht="15" thickBot="1" x14ac:dyDescent="0.25">
      <c r="A73" s="128"/>
      <c r="B73" s="350"/>
      <c r="C73" s="128"/>
      <c r="D73" s="143"/>
      <c r="E73" s="127" t="s">
        <v>9</v>
      </c>
      <c r="F73" s="128"/>
      <c r="G73" s="357">
        <v>10</v>
      </c>
      <c r="H73" s="135"/>
      <c r="I73" s="306"/>
      <c r="J73" s="315"/>
      <c r="K73" s="143"/>
      <c r="L73" s="127" t="s">
        <v>9</v>
      </c>
      <c r="M73" s="128"/>
      <c r="N73" s="357">
        <v>50</v>
      </c>
      <c r="O73" s="135"/>
      <c r="P73" s="306"/>
      <c r="Q73" s="315"/>
      <c r="R73" s="143"/>
      <c r="S73" s="127" t="s">
        <v>9</v>
      </c>
      <c r="T73" s="128"/>
      <c r="U73" s="357">
        <v>100</v>
      </c>
      <c r="V73" s="135"/>
      <c r="W73" s="144"/>
      <c r="X73" s="144"/>
      <c r="Y73" s="135"/>
    </row>
    <row r="74" spans="1:25" s="183" customFormat="1" ht="15" thickBot="1" x14ac:dyDescent="0.25">
      <c r="A74" s="322"/>
      <c r="B74" s="351"/>
      <c r="C74" s="322"/>
      <c r="D74" s="308"/>
      <c r="E74" s="301"/>
      <c r="F74" s="309"/>
      <c r="G74" s="310"/>
      <c r="H74" s="318"/>
      <c r="I74" s="319"/>
      <c r="J74" s="315"/>
      <c r="K74" s="308"/>
      <c r="L74" s="301"/>
      <c r="M74" s="309"/>
      <c r="N74" s="310"/>
      <c r="O74" s="318"/>
      <c r="P74" s="319"/>
      <c r="Q74" s="315"/>
      <c r="R74" s="308"/>
      <c r="S74" s="301"/>
      <c r="T74" s="309"/>
      <c r="U74" s="310"/>
      <c r="V74" s="318"/>
      <c r="W74" s="323"/>
      <c r="X74" s="304"/>
      <c r="Y74" s="295"/>
    </row>
    <row r="75" spans="1:25" s="183" customFormat="1" ht="15" thickBot="1" x14ac:dyDescent="0.25">
      <c r="A75" s="126"/>
      <c r="B75" s="352"/>
      <c r="C75" s="126"/>
      <c r="D75" s="337"/>
      <c r="E75" s="182"/>
      <c r="F75" s="333"/>
      <c r="G75" s="294"/>
      <c r="H75" s="337"/>
      <c r="I75" s="126"/>
      <c r="J75" s="295"/>
      <c r="K75" s="182"/>
      <c r="L75" s="182"/>
      <c r="M75" s="333"/>
      <c r="N75" s="294"/>
      <c r="O75" s="337"/>
      <c r="P75" s="337"/>
      <c r="Q75" s="295"/>
      <c r="R75" s="182"/>
      <c r="S75" s="182"/>
      <c r="T75" s="333"/>
      <c r="U75" s="294"/>
      <c r="V75" s="337"/>
      <c r="W75" s="333"/>
      <c r="X75" s="356"/>
      <c r="Y75" s="295"/>
    </row>
    <row r="76" spans="1:25" x14ac:dyDescent="0.2">
      <c r="A76" s="344"/>
      <c r="B76" s="353"/>
      <c r="C76" s="344"/>
      <c r="D76" s="338"/>
      <c r="E76" s="339"/>
      <c r="F76" s="339"/>
      <c r="G76" s="340"/>
      <c r="H76" s="339"/>
      <c r="I76" s="341"/>
      <c r="J76" s="315"/>
      <c r="K76" s="338"/>
      <c r="L76" s="339"/>
      <c r="M76" s="339"/>
      <c r="N76" s="340"/>
      <c r="O76" s="339"/>
      <c r="P76" s="341"/>
      <c r="Q76" s="315"/>
      <c r="R76" s="338"/>
      <c r="S76" s="339"/>
      <c r="T76" s="339"/>
      <c r="U76" s="340"/>
      <c r="V76" s="339"/>
      <c r="W76" s="342"/>
      <c r="X76" s="142"/>
      <c r="Y76" s="135"/>
    </row>
    <row r="77" spans="1:25" ht="15" x14ac:dyDescent="0.25">
      <c r="A77" s="128"/>
      <c r="B77" s="350"/>
      <c r="C77" s="128"/>
      <c r="D77" s="143"/>
      <c r="E77" s="139" t="s">
        <v>178</v>
      </c>
      <c r="F77" s="140"/>
      <c r="G77" s="141"/>
      <c r="H77" s="140"/>
      <c r="I77" s="303"/>
      <c r="J77" s="313"/>
      <c r="K77" s="138"/>
      <c r="L77" s="139" t="s">
        <v>179</v>
      </c>
      <c r="M77" s="140"/>
      <c r="N77" s="141"/>
      <c r="O77" s="140"/>
      <c r="P77" s="303"/>
      <c r="Q77" s="313"/>
      <c r="R77" s="138"/>
      <c r="S77" s="139" t="s">
        <v>180</v>
      </c>
      <c r="U77" s="146"/>
      <c r="W77" s="144"/>
      <c r="X77" s="144"/>
      <c r="Y77" s="135"/>
    </row>
    <row r="78" spans="1:25" ht="6" customHeight="1" thickBot="1" x14ac:dyDescent="0.25">
      <c r="A78" s="128"/>
      <c r="B78" s="350"/>
      <c r="C78" s="128"/>
      <c r="D78" s="143"/>
      <c r="G78" s="132"/>
      <c r="H78" s="131"/>
      <c r="I78" s="304"/>
      <c r="J78" s="314"/>
      <c r="K78" s="143"/>
      <c r="N78" s="132"/>
      <c r="P78" s="296"/>
      <c r="Q78" s="315"/>
      <c r="R78" s="143"/>
      <c r="U78" s="132"/>
      <c r="W78" s="144"/>
      <c r="X78" s="144"/>
      <c r="Y78" s="135"/>
    </row>
    <row r="79" spans="1:25" ht="15.75" thickBot="1" x14ac:dyDescent="0.3">
      <c r="A79" s="128"/>
      <c r="B79" s="350"/>
      <c r="C79" s="128"/>
      <c r="D79" s="143"/>
      <c r="E79" s="127" t="s">
        <v>160</v>
      </c>
      <c r="F79" s="128"/>
      <c r="G79" s="375" t="s">
        <v>161</v>
      </c>
      <c r="H79" s="376"/>
      <c r="I79" s="305"/>
      <c r="J79" s="300"/>
      <c r="K79" s="143"/>
      <c r="L79" s="127" t="s">
        <v>160</v>
      </c>
      <c r="M79" s="128"/>
      <c r="N79" s="375" t="s">
        <v>162</v>
      </c>
      <c r="O79" s="376"/>
      <c r="P79" s="305"/>
      <c r="Q79" s="300"/>
      <c r="R79" s="143"/>
      <c r="S79" s="127" t="s">
        <v>160</v>
      </c>
      <c r="T79" s="128"/>
      <c r="U79" s="375" t="s">
        <v>163</v>
      </c>
      <c r="V79" s="376"/>
      <c r="W79" s="144"/>
      <c r="X79" s="144"/>
      <c r="Y79" s="135"/>
    </row>
    <row r="80" spans="1:25" ht="6" customHeight="1" thickBot="1" x14ac:dyDescent="0.25">
      <c r="A80" s="128"/>
      <c r="B80" s="350"/>
      <c r="C80" s="128"/>
      <c r="D80" s="143"/>
      <c r="G80" s="130"/>
      <c r="H80" s="140"/>
      <c r="I80" s="303"/>
      <c r="J80" s="313"/>
      <c r="K80" s="143"/>
      <c r="N80" s="130"/>
      <c r="O80" s="140"/>
      <c r="P80" s="303"/>
      <c r="Q80" s="313"/>
      <c r="R80" s="143"/>
      <c r="U80" s="130"/>
      <c r="V80" s="140"/>
      <c r="W80" s="144"/>
      <c r="X80" s="144"/>
      <c r="Y80" s="135"/>
    </row>
    <row r="81" spans="1:25" ht="15.75" thickBot="1" x14ac:dyDescent="0.3">
      <c r="A81" s="128"/>
      <c r="B81" s="350"/>
      <c r="C81" s="128"/>
      <c r="D81" s="143"/>
      <c r="E81" s="127" t="s">
        <v>164</v>
      </c>
      <c r="F81" s="128"/>
      <c r="G81" s="375" t="s">
        <v>165</v>
      </c>
      <c r="H81" s="376"/>
      <c r="I81" s="305"/>
      <c r="J81" s="300"/>
      <c r="K81" s="143"/>
      <c r="L81" s="127" t="s">
        <v>164</v>
      </c>
      <c r="M81" s="128"/>
      <c r="N81" s="375" t="s">
        <v>165</v>
      </c>
      <c r="O81" s="376"/>
      <c r="P81" s="305"/>
      <c r="Q81" s="300"/>
      <c r="R81" s="143"/>
      <c r="S81" s="127" t="s">
        <v>164</v>
      </c>
      <c r="T81" s="128"/>
      <c r="U81" s="375" t="s">
        <v>165</v>
      </c>
      <c r="V81" s="376"/>
      <c r="W81" s="144"/>
      <c r="X81" s="144"/>
      <c r="Y81" s="135"/>
    </row>
    <row r="82" spans="1:25" ht="6" customHeight="1" thickBot="1" x14ac:dyDescent="0.25">
      <c r="A82" s="128"/>
      <c r="B82" s="350"/>
      <c r="C82" s="128"/>
      <c r="D82" s="143"/>
      <c r="G82" s="132"/>
      <c r="I82" s="296"/>
      <c r="J82" s="315"/>
      <c r="K82" s="143"/>
      <c r="N82" s="132"/>
      <c r="P82" s="296"/>
      <c r="Q82" s="315"/>
      <c r="R82" s="143"/>
      <c r="U82" s="132"/>
      <c r="W82" s="144"/>
      <c r="X82" s="144"/>
      <c r="Y82" s="135"/>
    </row>
    <row r="83" spans="1:25" ht="15" thickBot="1" x14ac:dyDescent="0.25">
      <c r="A83" s="128"/>
      <c r="B83" s="350"/>
      <c r="C83" s="128"/>
      <c r="D83" s="143"/>
      <c r="E83" s="127" t="s">
        <v>7</v>
      </c>
      <c r="F83" s="128"/>
      <c r="G83" s="357">
        <v>9</v>
      </c>
      <c r="H83" s="135"/>
      <c r="I83" s="306"/>
      <c r="J83" s="315"/>
      <c r="K83" s="143"/>
      <c r="L83" s="127" t="s">
        <v>7</v>
      </c>
      <c r="M83" s="128"/>
      <c r="N83" s="357">
        <v>39.9</v>
      </c>
      <c r="O83" s="135"/>
      <c r="P83" s="306"/>
      <c r="Q83" s="315"/>
      <c r="R83" s="143"/>
      <c r="S83" s="127" t="s">
        <v>7</v>
      </c>
      <c r="T83" s="128"/>
      <c r="U83" s="358">
        <v>0.60799999999999998</v>
      </c>
      <c r="V83" s="135"/>
      <c r="W83" s="144"/>
      <c r="X83" s="144"/>
      <c r="Y83" s="135"/>
    </row>
    <row r="84" spans="1:25" ht="6" customHeight="1" thickBot="1" x14ac:dyDescent="0.25">
      <c r="A84" s="128"/>
      <c r="B84" s="350"/>
      <c r="C84" s="128"/>
      <c r="D84" s="143"/>
      <c r="G84" s="130"/>
      <c r="I84" s="296"/>
      <c r="J84" s="315"/>
      <c r="K84" s="143"/>
      <c r="N84" s="130"/>
      <c r="P84" s="296"/>
      <c r="Q84" s="315"/>
      <c r="R84" s="143"/>
      <c r="U84" s="130"/>
      <c r="W84" s="144"/>
      <c r="X84" s="144"/>
      <c r="Y84" s="135"/>
    </row>
    <row r="85" spans="1:25" ht="15" thickBot="1" x14ac:dyDescent="0.25">
      <c r="A85" s="128"/>
      <c r="B85" s="350"/>
      <c r="C85" s="128"/>
      <c r="D85" s="143"/>
      <c r="E85" s="127" t="s">
        <v>8</v>
      </c>
      <c r="F85" s="128"/>
      <c r="G85" s="357">
        <v>0</v>
      </c>
      <c r="H85" s="135"/>
      <c r="I85" s="306"/>
      <c r="J85" s="315"/>
      <c r="K85" s="143"/>
      <c r="L85" s="127" t="s">
        <v>8</v>
      </c>
      <c r="M85" s="128"/>
      <c r="N85" s="357">
        <v>0</v>
      </c>
      <c r="O85" s="135"/>
      <c r="P85" s="306"/>
      <c r="Q85" s="315"/>
      <c r="R85" s="143"/>
      <c r="S85" s="127" t="s">
        <v>8</v>
      </c>
      <c r="T85" s="128"/>
      <c r="U85" s="357">
        <v>0</v>
      </c>
      <c r="V85" s="135"/>
      <c r="W85" s="144"/>
      <c r="X85" s="144"/>
      <c r="Y85" s="135"/>
    </row>
    <row r="86" spans="1:25" ht="6" customHeight="1" thickBot="1" x14ac:dyDescent="0.25">
      <c r="A86" s="128"/>
      <c r="B86" s="350"/>
      <c r="C86" s="128"/>
      <c r="D86" s="143"/>
      <c r="G86" s="130"/>
      <c r="I86" s="296"/>
      <c r="J86" s="315"/>
      <c r="K86" s="143"/>
      <c r="N86" s="130"/>
      <c r="P86" s="296"/>
      <c r="Q86" s="315"/>
      <c r="R86" s="143"/>
      <c r="U86" s="130"/>
      <c r="W86" s="144"/>
      <c r="X86" s="144"/>
      <c r="Y86" s="135"/>
    </row>
    <row r="87" spans="1:25" ht="15" thickBot="1" x14ac:dyDescent="0.25">
      <c r="A87" s="128"/>
      <c r="B87" s="350"/>
      <c r="C87" s="128"/>
      <c r="D87" s="143"/>
      <c r="E87" s="127" t="s">
        <v>9</v>
      </c>
      <c r="F87" s="128"/>
      <c r="G87" s="357">
        <v>10</v>
      </c>
      <c r="H87" s="135"/>
      <c r="I87" s="306"/>
      <c r="J87" s="315"/>
      <c r="K87" s="143"/>
      <c r="L87" s="127" t="s">
        <v>9</v>
      </c>
      <c r="M87" s="128"/>
      <c r="N87" s="357">
        <v>50</v>
      </c>
      <c r="O87" s="135"/>
      <c r="P87" s="306"/>
      <c r="Q87" s="315"/>
      <c r="R87" s="143"/>
      <c r="S87" s="127" t="s">
        <v>9</v>
      </c>
      <c r="T87" s="128"/>
      <c r="U87" s="357">
        <v>100</v>
      </c>
      <c r="V87" s="135"/>
      <c r="W87" s="144"/>
      <c r="X87" s="144"/>
      <c r="Y87" s="135"/>
    </row>
    <row r="88" spans="1:25" ht="15" thickBot="1" x14ac:dyDescent="0.25">
      <c r="A88" s="128"/>
      <c r="B88" s="350"/>
      <c r="C88" s="128"/>
      <c r="D88" s="147"/>
      <c r="E88" s="148"/>
      <c r="F88" s="148"/>
      <c r="G88" s="149"/>
      <c r="H88" s="148"/>
      <c r="I88" s="323"/>
      <c r="J88" s="314"/>
      <c r="K88" s="147"/>
      <c r="L88" s="148"/>
      <c r="M88" s="148"/>
      <c r="N88" s="149"/>
      <c r="O88" s="148"/>
      <c r="P88" s="323"/>
      <c r="Q88" s="314"/>
      <c r="R88" s="147"/>
      <c r="S88" s="148"/>
      <c r="T88" s="148"/>
      <c r="U88" s="149"/>
      <c r="V88" s="148"/>
      <c r="W88" s="150"/>
      <c r="X88" s="144"/>
      <c r="Y88" s="135"/>
    </row>
    <row r="89" spans="1:25" x14ac:dyDescent="0.2">
      <c r="A89" s="128"/>
      <c r="B89" s="143"/>
      <c r="D89" s="140"/>
      <c r="E89" s="140"/>
      <c r="F89" s="140"/>
      <c r="G89" s="141"/>
      <c r="H89" s="140"/>
      <c r="I89" s="343"/>
      <c r="J89" s="126"/>
      <c r="K89" s="317"/>
      <c r="L89" s="140"/>
      <c r="M89" s="140"/>
      <c r="N89" s="140"/>
      <c r="O89" s="140"/>
      <c r="P89" s="343"/>
      <c r="Q89" s="126"/>
      <c r="R89" s="317"/>
      <c r="S89" s="140"/>
      <c r="T89" s="140"/>
      <c r="U89" s="140"/>
      <c r="V89" s="140"/>
      <c r="W89" s="140"/>
      <c r="X89" s="144"/>
      <c r="Y89" s="135"/>
    </row>
    <row r="90" spans="1:25" x14ac:dyDescent="0.2">
      <c r="A90" s="128"/>
      <c r="B90" s="143"/>
      <c r="J90" s="299"/>
      <c r="Q90" s="299"/>
      <c r="X90" s="144"/>
      <c r="Y90" s="135"/>
    </row>
    <row r="91" spans="1:25" x14ac:dyDescent="0.2">
      <c r="A91" s="128"/>
      <c r="B91" s="143"/>
      <c r="X91" s="144"/>
      <c r="Y91" s="135"/>
    </row>
    <row r="92" spans="1:25" ht="15" thickBot="1" x14ac:dyDescent="0.25">
      <c r="A92" s="128"/>
      <c r="B92" s="147"/>
      <c r="C92" s="148"/>
      <c r="D92" s="148"/>
      <c r="E92" s="148"/>
      <c r="F92" s="148"/>
      <c r="G92" s="354"/>
      <c r="H92" s="148"/>
      <c r="I92" s="301"/>
      <c r="J92" s="301"/>
      <c r="K92" s="148"/>
      <c r="L92" s="148"/>
      <c r="M92" s="148"/>
      <c r="N92" s="148"/>
      <c r="O92" s="148"/>
      <c r="P92" s="301"/>
      <c r="Q92" s="301"/>
      <c r="R92" s="148"/>
      <c r="S92" s="148"/>
      <c r="T92" s="148"/>
      <c r="U92" s="148"/>
      <c r="V92" s="148"/>
      <c r="W92" s="148"/>
      <c r="X92" s="150"/>
      <c r="Y92" s="135"/>
    </row>
  </sheetData>
  <mergeCells count="36">
    <mergeCell ref="G9:H9"/>
    <mergeCell ref="N9:O9"/>
    <mergeCell ref="U9:V9"/>
    <mergeCell ref="G11:H11"/>
    <mergeCell ref="N11:O11"/>
    <mergeCell ref="U11:V11"/>
    <mergeCell ref="G23:H23"/>
    <mergeCell ref="N23:O23"/>
    <mergeCell ref="U23:V23"/>
    <mergeCell ref="G25:H25"/>
    <mergeCell ref="N25:O25"/>
    <mergeCell ref="U25:V25"/>
    <mergeCell ref="G37:H37"/>
    <mergeCell ref="N37:O37"/>
    <mergeCell ref="U37:V37"/>
    <mergeCell ref="G39:H39"/>
    <mergeCell ref="N39:O39"/>
    <mergeCell ref="U39:V39"/>
    <mergeCell ref="G51:H51"/>
    <mergeCell ref="N51:O51"/>
    <mergeCell ref="U51:V51"/>
    <mergeCell ref="G53:H53"/>
    <mergeCell ref="N53:O53"/>
    <mergeCell ref="U53:V53"/>
    <mergeCell ref="G65:H65"/>
    <mergeCell ref="N65:O65"/>
    <mergeCell ref="U65:V65"/>
    <mergeCell ref="G67:H67"/>
    <mergeCell ref="N67:O67"/>
    <mergeCell ref="U67:V67"/>
    <mergeCell ref="G79:H79"/>
    <mergeCell ref="N79:O79"/>
    <mergeCell ref="U79:V79"/>
    <mergeCell ref="G81:H81"/>
    <mergeCell ref="N81:O81"/>
    <mergeCell ref="U81:V81"/>
  </mergeCells>
  <pageMargins left="0.41" right="0.35" top="0.74803149606299213" bottom="0.74803149606299213" header="0.31496062992125984" footer="0.31496062992125984"/>
  <pageSetup paperSize="9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AC227"/>
  <sheetViews>
    <sheetView zoomScale="70" zoomScaleNormal="70" workbookViewId="0">
      <selection activeCell="AB2" sqref="AB2"/>
    </sheetView>
  </sheetViews>
  <sheetFormatPr defaultRowHeight="12.75" x14ac:dyDescent="0.2"/>
  <cols>
    <col min="1" max="4" width="9.140625" style="153"/>
    <col min="5" max="6" width="9.140625" style="152"/>
    <col min="7" max="7" width="1.85546875" style="153" customWidth="1"/>
    <col min="8" max="9" width="9.140625" style="154"/>
    <col min="10" max="11" width="9.140625" style="210"/>
    <col min="12" max="12" width="2.7109375" style="153" customWidth="1"/>
    <col min="13" max="13" width="9.140625" style="153"/>
    <col min="14" max="15" width="9.140625" style="152"/>
    <col min="16" max="16" width="2" style="153" customWidth="1"/>
    <col min="17" max="18" width="9.140625" style="153"/>
    <col min="19" max="20" width="9.140625" style="204"/>
    <col min="21" max="21" width="3.5703125" style="153" customWidth="1"/>
    <col min="22" max="22" width="9.140625" style="153"/>
    <col min="23" max="24" width="9.140625" style="152"/>
    <col min="25" max="25" width="7.7109375" style="153" customWidth="1"/>
    <col min="26" max="16384" width="9.140625" style="153"/>
  </cols>
  <sheetData>
    <row r="1" spans="1:29" ht="13.5" thickBot="1" x14ac:dyDescent="0.25">
      <c r="B1" s="195"/>
      <c r="C1" s="195"/>
      <c r="D1" s="195"/>
      <c r="E1" s="212"/>
      <c r="F1" s="212"/>
      <c r="G1" s="195"/>
      <c r="H1" s="213"/>
      <c r="I1" s="213"/>
      <c r="J1" s="214"/>
      <c r="K1" s="214"/>
      <c r="L1" s="195"/>
      <c r="M1" s="195"/>
      <c r="N1" s="212"/>
      <c r="O1" s="212"/>
      <c r="P1" s="195"/>
      <c r="Q1" s="195"/>
      <c r="R1" s="195"/>
      <c r="S1" s="246"/>
      <c r="T1" s="246"/>
      <c r="U1" s="195"/>
      <c r="V1" s="195"/>
      <c r="W1" s="212"/>
      <c r="X1" s="212"/>
      <c r="Y1" s="195"/>
      <c r="Z1" s="195"/>
      <c r="AA1" s="195"/>
      <c r="AB1" s="195"/>
    </row>
    <row r="2" spans="1:29" x14ac:dyDescent="0.2">
      <c r="A2" s="184"/>
      <c r="B2" s="218"/>
      <c r="C2" s="219"/>
      <c r="D2" s="219"/>
      <c r="E2" s="220"/>
      <c r="F2" s="220"/>
      <c r="G2" s="219"/>
      <c r="H2" s="221"/>
      <c r="I2" s="221"/>
      <c r="J2" s="327"/>
      <c r="K2" s="327"/>
      <c r="L2" s="219"/>
      <c r="M2" s="219"/>
      <c r="N2" s="220"/>
      <c r="O2" s="220"/>
      <c r="P2" s="219"/>
      <c r="Q2" s="219"/>
      <c r="R2" s="219"/>
      <c r="S2" s="289"/>
      <c r="T2" s="289"/>
      <c r="U2" s="219"/>
      <c r="V2" s="219"/>
      <c r="W2" s="220"/>
      <c r="X2" s="220"/>
      <c r="Y2" s="219"/>
      <c r="Z2" s="219"/>
      <c r="AA2" s="219"/>
      <c r="AB2" s="252"/>
      <c r="AC2" s="188"/>
    </row>
    <row r="3" spans="1:29" ht="13.5" thickBot="1" x14ac:dyDescent="0.25">
      <c r="A3" s="184"/>
      <c r="B3" s="223"/>
      <c r="C3" s="195"/>
      <c r="D3" s="195"/>
      <c r="E3" s="212"/>
      <c r="F3" s="212"/>
      <c r="G3" s="195"/>
      <c r="H3" s="213"/>
      <c r="I3" s="213"/>
      <c r="J3" s="214"/>
      <c r="K3" s="214"/>
      <c r="L3" s="195"/>
      <c r="M3" s="195"/>
      <c r="N3" s="212"/>
      <c r="O3" s="212"/>
      <c r="P3" s="195"/>
      <c r="Q3" s="195"/>
      <c r="R3" s="195"/>
      <c r="S3" s="246"/>
      <c r="T3" s="246"/>
      <c r="U3" s="195"/>
      <c r="V3" s="195"/>
      <c r="W3" s="212"/>
      <c r="X3" s="212"/>
      <c r="Y3" s="195"/>
      <c r="Z3" s="195"/>
      <c r="AA3" s="195"/>
      <c r="AB3" s="254"/>
      <c r="AC3" s="188"/>
    </row>
    <row r="4" spans="1:29" x14ac:dyDescent="0.2">
      <c r="A4" s="184"/>
      <c r="B4" s="328"/>
      <c r="C4" s="218"/>
      <c r="D4" s="219"/>
      <c r="E4" s="220"/>
      <c r="F4" s="220"/>
      <c r="G4" s="219"/>
      <c r="H4" s="221"/>
      <c r="I4" s="221"/>
      <c r="J4" s="222"/>
      <c r="K4" s="239"/>
      <c r="L4" s="218"/>
      <c r="M4" s="219"/>
      <c r="N4" s="220"/>
      <c r="O4" s="220"/>
      <c r="P4" s="219"/>
      <c r="Q4" s="219"/>
      <c r="R4" s="219"/>
      <c r="S4" s="248"/>
      <c r="T4" s="250"/>
      <c r="U4" s="218"/>
      <c r="V4" s="219"/>
      <c r="W4" s="220"/>
      <c r="X4" s="220"/>
      <c r="Y4" s="219"/>
      <c r="Z4" s="219"/>
      <c r="AA4" s="252"/>
      <c r="AB4" s="255"/>
      <c r="AC4" s="188"/>
    </row>
    <row r="5" spans="1:29" x14ac:dyDescent="0.2">
      <c r="A5" s="184"/>
      <c r="B5" s="328"/>
      <c r="C5" s="223"/>
      <c r="D5" s="151" t="s">
        <v>181</v>
      </c>
      <c r="J5" s="224"/>
      <c r="K5" s="240"/>
      <c r="L5" s="223"/>
      <c r="M5" s="151" t="s">
        <v>182</v>
      </c>
      <c r="Q5" s="154"/>
      <c r="R5" s="154"/>
      <c r="S5" s="224"/>
      <c r="T5" s="240"/>
      <c r="U5" s="223"/>
      <c r="V5" s="151" t="s">
        <v>183</v>
      </c>
      <c r="Z5" s="154"/>
      <c r="AA5" s="253"/>
      <c r="AB5" s="255"/>
      <c r="AC5" s="188"/>
    </row>
    <row r="6" spans="1:29" ht="6" customHeight="1" x14ac:dyDescent="0.2">
      <c r="A6" s="184"/>
      <c r="B6" s="328"/>
      <c r="C6" s="223"/>
      <c r="D6" s="151"/>
      <c r="J6" s="224"/>
      <c r="K6" s="240"/>
      <c r="L6" s="223"/>
      <c r="M6" s="151"/>
      <c r="Q6" s="154"/>
      <c r="R6" s="154"/>
      <c r="S6" s="224"/>
      <c r="T6" s="240"/>
      <c r="U6" s="223"/>
      <c r="V6" s="151"/>
      <c r="Z6" s="154"/>
      <c r="AA6" s="253"/>
      <c r="AB6" s="255"/>
      <c r="AC6" s="188"/>
    </row>
    <row r="7" spans="1:29" x14ac:dyDescent="0.2">
      <c r="A7" s="184"/>
      <c r="B7" s="328"/>
      <c r="C7" s="223"/>
      <c r="E7" s="189" t="s">
        <v>136</v>
      </c>
      <c r="F7" s="155" t="s">
        <v>137</v>
      </c>
      <c r="H7" s="189" t="s">
        <v>138</v>
      </c>
      <c r="I7" s="189" t="s">
        <v>139</v>
      </c>
      <c r="J7" s="225"/>
      <c r="K7" s="241"/>
      <c r="L7" s="223"/>
      <c r="N7" s="189" t="s">
        <v>136</v>
      </c>
      <c r="O7" s="155" t="s">
        <v>137</v>
      </c>
      <c r="Q7" s="189" t="s">
        <v>138</v>
      </c>
      <c r="R7" s="189" t="s">
        <v>139</v>
      </c>
      <c r="S7" s="225"/>
      <c r="T7" s="241"/>
      <c r="U7" s="223"/>
      <c r="W7" s="189" t="s">
        <v>136</v>
      </c>
      <c r="X7" s="189" t="s">
        <v>138</v>
      </c>
      <c r="Y7" s="189" t="s">
        <v>139</v>
      </c>
      <c r="Z7" s="195"/>
      <c r="AA7" s="254"/>
      <c r="AB7" s="255"/>
      <c r="AC7" s="188"/>
    </row>
    <row r="8" spans="1:29" x14ac:dyDescent="0.2">
      <c r="A8" s="184"/>
      <c r="B8" s="328"/>
      <c r="C8" s="223"/>
      <c r="D8" s="190" t="s">
        <v>140</v>
      </c>
      <c r="E8" s="191">
        <f>'Dashboard Conf Page'!G15</f>
        <v>0</v>
      </c>
      <c r="F8" s="185">
        <v>0</v>
      </c>
      <c r="G8" s="184"/>
      <c r="H8" s="187">
        <f>50-(50*COS(RADIANS(F10)))</f>
        <v>97.552825814757682</v>
      </c>
      <c r="I8" s="187">
        <f>50*SIN(RADIANS(F10))</f>
        <v>15.450849718747376</v>
      </c>
      <c r="J8" s="226"/>
      <c r="K8" s="206"/>
      <c r="L8" s="223"/>
      <c r="M8" s="190" t="s">
        <v>140</v>
      </c>
      <c r="N8" s="191">
        <f>'Dashboard Conf Page'!N15</f>
        <v>0</v>
      </c>
      <c r="O8" s="185">
        <v>0</v>
      </c>
      <c r="P8" s="184"/>
      <c r="Q8" s="187">
        <f>50-(50*COS(RADIANS(O10)))</f>
        <v>40.630934270713773</v>
      </c>
      <c r="R8" s="187">
        <f>50*SIN(RADIANS(O10))</f>
        <v>49.114362536434435</v>
      </c>
      <c r="S8" s="226"/>
      <c r="T8" s="206"/>
      <c r="U8" s="223"/>
      <c r="V8" s="190" t="s">
        <v>140</v>
      </c>
      <c r="W8" s="192">
        <f>'Dashboard Conf Page'!W15</f>
        <v>0</v>
      </c>
      <c r="X8" s="187">
        <v>0</v>
      </c>
      <c r="Y8" s="200">
        <f ca="1">IF(E123=1,'Dashboard Conf Page'!U13,RAND())</f>
        <v>0.76920802489834617</v>
      </c>
      <c r="Z8" s="201">
        <f ca="1">Y8</f>
        <v>0.76920802489834617</v>
      </c>
      <c r="AA8" s="255"/>
      <c r="AB8" s="255"/>
      <c r="AC8" s="188"/>
    </row>
    <row r="9" spans="1:29" x14ac:dyDescent="0.2">
      <c r="A9" s="184"/>
      <c r="B9" s="328"/>
      <c r="C9" s="223"/>
      <c r="D9" s="190" t="s">
        <v>141</v>
      </c>
      <c r="E9" s="191">
        <f>'Dashboard Conf Page'!G17</f>
        <v>10</v>
      </c>
      <c r="F9" s="185">
        <v>180</v>
      </c>
      <c r="G9" s="184"/>
      <c r="H9" s="187">
        <f>50-(2*COS(RADIANS(F10+90)))</f>
        <v>50.618033988749893</v>
      </c>
      <c r="I9" s="187">
        <f>2*SIN(RADIANS(F10+90))</f>
        <v>-1.9021130325903071</v>
      </c>
      <c r="J9" s="226"/>
      <c r="K9" s="206"/>
      <c r="L9" s="223"/>
      <c r="M9" s="190" t="s">
        <v>141</v>
      </c>
      <c r="N9" s="191">
        <f>'Dashboard Conf Page'!N17</f>
        <v>50</v>
      </c>
      <c r="O9" s="185">
        <v>180</v>
      </c>
      <c r="P9" s="184"/>
      <c r="Q9" s="187">
        <f>50-(2*COS(RADIANS(O10+90)))</f>
        <v>51.964574501457378</v>
      </c>
      <c r="R9" s="187">
        <f>2*SIN(RADIANS(O10+90))</f>
        <v>0.37476262917145003</v>
      </c>
      <c r="S9" s="226"/>
      <c r="T9" s="206"/>
      <c r="U9" s="223"/>
      <c r="V9" s="190" t="s">
        <v>141</v>
      </c>
      <c r="W9" s="191">
        <f>'Dashboard Conf Page'!W17</f>
        <v>0</v>
      </c>
      <c r="X9" s="196"/>
      <c r="Y9" s="197"/>
      <c r="Z9" s="198"/>
      <c r="AA9" s="254"/>
      <c r="AB9" s="255"/>
      <c r="AC9" s="188"/>
    </row>
    <row r="10" spans="1:29" x14ac:dyDescent="0.2">
      <c r="A10" s="184"/>
      <c r="B10" s="328"/>
      <c r="C10" s="223"/>
      <c r="D10" s="190" t="s">
        <v>142</v>
      </c>
      <c r="E10" s="191">
        <f>'Dashboard Conf Page'!G13</f>
        <v>9</v>
      </c>
      <c r="F10" s="185">
        <f>((E10-E8)/(E9-E8))*180</f>
        <v>162</v>
      </c>
      <c r="G10" s="184"/>
      <c r="H10" s="187">
        <f>50-(2*COS(RADIANS(F10-90)))</f>
        <v>49.381966011250107</v>
      </c>
      <c r="I10" s="187">
        <f>2*SIN(RADIANS(F10-90))</f>
        <v>1.9021130325903071</v>
      </c>
      <c r="J10" s="226"/>
      <c r="K10" s="206"/>
      <c r="L10" s="223"/>
      <c r="M10" s="190" t="s">
        <v>142</v>
      </c>
      <c r="N10" s="191">
        <f>'Dashboard Conf Page'!N13</f>
        <v>22</v>
      </c>
      <c r="O10" s="185">
        <f>((N10-N8)/(N9-N8))*180</f>
        <v>79.2</v>
      </c>
      <c r="P10" s="184"/>
      <c r="Q10" s="187">
        <f>50-(2*COS(RADIANS(O10-90)))</f>
        <v>48.035425498542622</v>
      </c>
      <c r="R10" s="187">
        <f>2*SIN(RADIANS(O10-90))</f>
        <v>-0.37476262917144915</v>
      </c>
      <c r="S10" s="226"/>
      <c r="T10" s="206"/>
      <c r="U10" s="223"/>
      <c r="V10" s="190" t="s">
        <v>142</v>
      </c>
      <c r="W10" s="194">
        <f>'Dashboard Conf Page'!U13</f>
        <v>0.86</v>
      </c>
      <c r="X10" s="193"/>
      <c r="Y10" s="202" t="str">
        <f ca="1">IF(Y8&gt;0.5,CHAR(241),CHAR(242))</f>
        <v>ñ</v>
      </c>
      <c r="Z10" s="188"/>
      <c r="AA10" s="254"/>
      <c r="AB10" s="255"/>
      <c r="AC10" s="188"/>
    </row>
    <row r="11" spans="1:29" x14ac:dyDescent="0.2">
      <c r="A11" s="184"/>
      <c r="B11" s="328"/>
      <c r="C11" s="223"/>
      <c r="D11" s="184" t="s">
        <v>143</v>
      </c>
      <c r="E11" s="187">
        <f>((E$9-E$8)/5)+E$8</f>
        <v>2</v>
      </c>
      <c r="F11" s="185"/>
      <c r="G11" s="184"/>
      <c r="H11" s="187">
        <f>H8</f>
        <v>97.552825814757682</v>
      </c>
      <c r="I11" s="187">
        <f>I8</f>
        <v>15.450849718747376</v>
      </c>
      <c r="J11" s="226"/>
      <c r="K11" s="206"/>
      <c r="L11" s="223"/>
      <c r="M11" s="184" t="s">
        <v>143</v>
      </c>
      <c r="N11" s="187">
        <f>((N$9-N$8)/5)+N$8</f>
        <v>10</v>
      </c>
      <c r="O11" s="185"/>
      <c r="P11" s="184"/>
      <c r="Q11" s="187">
        <f>Q8</f>
        <v>40.630934270713773</v>
      </c>
      <c r="R11" s="187">
        <f>R8</f>
        <v>49.114362536434435</v>
      </c>
      <c r="S11" s="226"/>
      <c r="T11" s="206"/>
      <c r="U11" s="223"/>
      <c r="V11" s="184" t="s">
        <v>143</v>
      </c>
      <c r="W11" s="187">
        <f>(W$9-W$8)/5</f>
        <v>0</v>
      </c>
      <c r="X11" s="185"/>
      <c r="Y11" s="199"/>
      <c r="AA11" s="254"/>
      <c r="AB11" s="255"/>
      <c r="AC11" s="188"/>
    </row>
    <row r="12" spans="1:29" x14ac:dyDescent="0.2">
      <c r="A12" s="184"/>
      <c r="B12" s="328"/>
      <c r="C12" s="223"/>
      <c r="D12" s="184" t="s">
        <v>144</v>
      </c>
      <c r="E12" s="187">
        <f>((E$9-E$8)*2/5)+E$8</f>
        <v>4</v>
      </c>
      <c r="F12" s="185"/>
      <c r="G12" s="184"/>
      <c r="H12" s="187">
        <v>50</v>
      </c>
      <c r="I12" s="187">
        <v>0</v>
      </c>
      <c r="J12" s="226"/>
      <c r="K12" s="206"/>
      <c r="L12" s="223"/>
      <c r="M12" s="184" t="s">
        <v>144</v>
      </c>
      <c r="N12" s="187">
        <f>((N$9-N$8)*2/5)+N$8</f>
        <v>20</v>
      </c>
      <c r="O12" s="185"/>
      <c r="P12" s="184"/>
      <c r="Q12" s="187">
        <v>50</v>
      </c>
      <c r="R12" s="187">
        <v>0</v>
      </c>
      <c r="S12" s="226"/>
      <c r="T12" s="206"/>
      <c r="U12" s="223"/>
      <c r="V12" s="184" t="s">
        <v>144</v>
      </c>
      <c r="W12" s="187">
        <f>(W$9-W$8)*2/5</f>
        <v>0</v>
      </c>
      <c r="X12" s="185"/>
      <c r="Y12" s="152"/>
      <c r="AA12" s="254"/>
      <c r="AB12" s="255"/>
      <c r="AC12" s="188"/>
    </row>
    <row r="13" spans="1:29" x14ac:dyDescent="0.2">
      <c r="A13" s="184"/>
      <c r="B13" s="328"/>
      <c r="C13" s="223"/>
      <c r="D13" s="184" t="s">
        <v>145</v>
      </c>
      <c r="E13" s="187">
        <f>((E$9-E$8)*3/5) + E$8</f>
        <v>6</v>
      </c>
      <c r="F13" s="185"/>
      <c r="H13" s="186"/>
      <c r="I13" s="186"/>
      <c r="J13" s="227"/>
      <c r="K13" s="242"/>
      <c r="L13" s="223"/>
      <c r="M13" s="184" t="s">
        <v>145</v>
      </c>
      <c r="N13" s="187">
        <f>((N$9-N$8)*3/5) + N$8</f>
        <v>30</v>
      </c>
      <c r="O13" s="185"/>
      <c r="Q13" s="186"/>
      <c r="R13" s="186"/>
      <c r="S13" s="227"/>
      <c r="T13" s="242"/>
      <c r="U13" s="223"/>
      <c r="V13" s="184" t="s">
        <v>145</v>
      </c>
      <c r="W13" s="187">
        <f>(W$9-W$8)*3/5</f>
        <v>0</v>
      </c>
      <c r="X13" s="188"/>
      <c r="Y13" s="152"/>
      <c r="Z13" s="152"/>
      <c r="AA13" s="254"/>
      <c r="AB13" s="255"/>
      <c r="AC13" s="188"/>
    </row>
    <row r="14" spans="1:29" x14ac:dyDescent="0.2">
      <c r="A14" s="184"/>
      <c r="B14" s="328"/>
      <c r="C14" s="223"/>
      <c r="D14" s="184" t="s">
        <v>146</v>
      </c>
      <c r="E14" s="187">
        <f>((E$9-E$8)*4/5) + E$8</f>
        <v>8</v>
      </c>
      <c r="F14" s="185"/>
      <c r="H14" s="152"/>
      <c r="I14" s="152"/>
      <c r="J14" s="228"/>
      <c r="K14" s="243"/>
      <c r="L14" s="223"/>
      <c r="M14" s="184" t="s">
        <v>146</v>
      </c>
      <c r="N14" s="187">
        <f>((N$9-N$8)*4/5) + N$8</f>
        <v>40</v>
      </c>
      <c r="O14" s="185"/>
      <c r="Q14" s="152"/>
      <c r="R14" s="152"/>
      <c r="S14" s="228"/>
      <c r="T14" s="243"/>
      <c r="U14" s="223"/>
      <c r="V14" s="184" t="s">
        <v>146</v>
      </c>
      <c r="W14" s="187">
        <f>(W$9-W$8)*4/5</f>
        <v>0</v>
      </c>
      <c r="X14" s="188"/>
      <c r="Y14" s="152"/>
      <c r="Z14" s="152"/>
      <c r="AA14" s="254"/>
      <c r="AB14" s="255"/>
      <c r="AC14" s="188"/>
    </row>
    <row r="15" spans="1:29" s="204" customFormat="1" x14ac:dyDescent="0.2">
      <c r="A15" s="205"/>
      <c r="B15" s="329"/>
      <c r="C15" s="229"/>
      <c r="D15" s="205"/>
      <c r="E15" s="206"/>
      <c r="F15" s="207"/>
      <c r="H15" s="208"/>
      <c r="I15" s="208"/>
      <c r="J15" s="228"/>
      <c r="K15" s="243"/>
      <c r="L15" s="229"/>
      <c r="M15" s="205"/>
      <c r="N15" s="206"/>
      <c r="O15" s="207"/>
      <c r="Q15" s="208"/>
      <c r="R15" s="208"/>
      <c r="S15" s="228"/>
      <c r="T15" s="243"/>
      <c r="U15" s="229"/>
      <c r="V15" s="205"/>
      <c r="W15" s="206"/>
      <c r="X15" s="209"/>
      <c r="Y15" s="208"/>
      <c r="Z15" s="208"/>
      <c r="AA15" s="256"/>
      <c r="AB15" s="330"/>
      <c r="AC15" s="209"/>
    </row>
    <row r="16" spans="1:29" ht="6.75" customHeight="1" thickBot="1" x14ac:dyDescent="0.25">
      <c r="A16" s="184"/>
      <c r="B16" s="328"/>
      <c r="C16" s="230"/>
      <c r="D16" s="231"/>
      <c r="E16" s="232"/>
      <c r="F16" s="233"/>
      <c r="G16" s="231"/>
      <c r="H16" s="234"/>
      <c r="I16" s="234"/>
      <c r="J16" s="235"/>
      <c r="K16" s="244"/>
      <c r="L16" s="230"/>
      <c r="M16" s="231"/>
      <c r="N16" s="232"/>
      <c r="O16" s="233"/>
      <c r="P16" s="231"/>
      <c r="Q16" s="231"/>
      <c r="R16" s="231"/>
      <c r="S16" s="249"/>
      <c r="T16" s="251"/>
      <c r="U16" s="230"/>
      <c r="V16" s="231"/>
      <c r="W16" s="232"/>
      <c r="X16" s="233"/>
      <c r="Y16" s="231"/>
      <c r="Z16" s="231"/>
      <c r="AA16" s="257"/>
      <c r="AB16" s="255"/>
      <c r="AC16" s="188"/>
    </row>
    <row r="17" spans="1:29" s="204" customFormat="1" ht="6.75" customHeight="1" thickBot="1" x14ac:dyDescent="0.25">
      <c r="A17" s="205"/>
      <c r="B17" s="329"/>
      <c r="C17" s="258"/>
      <c r="D17" s="259"/>
      <c r="E17" s="260"/>
      <c r="F17" s="260"/>
      <c r="G17" s="259"/>
      <c r="H17" s="261"/>
      <c r="I17" s="261"/>
      <c r="J17" s="238"/>
      <c r="K17" s="245"/>
      <c r="L17" s="258"/>
      <c r="M17" s="259"/>
      <c r="N17" s="260"/>
      <c r="O17" s="260"/>
      <c r="P17" s="259"/>
      <c r="Q17" s="259"/>
      <c r="R17" s="259"/>
      <c r="S17" s="259"/>
      <c r="T17" s="247"/>
      <c r="U17" s="259"/>
      <c r="V17" s="259"/>
      <c r="W17" s="260"/>
      <c r="X17" s="260"/>
      <c r="Y17" s="259"/>
      <c r="Z17" s="259"/>
      <c r="AA17" s="259"/>
      <c r="AB17" s="256"/>
      <c r="AC17" s="209"/>
    </row>
    <row r="18" spans="1:29" ht="12.75" customHeight="1" x14ac:dyDescent="0.2">
      <c r="A18" s="184"/>
      <c r="B18" s="328"/>
      <c r="C18" s="267"/>
      <c r="D18" s="268"/>
      <c r="E18" s="269"/>
      <c r="F18" s="269"/>
      <c r="G18" s="268"/>
      <c r="H18" s="270"/>
      <c r="I18" s="270"/>
      <c r="J18" s="263"/>
      <c r="K18" s="245"/>
      <c r="L18" s="218"/>
      <c r="M18" s="219"/>
      <c r="N18" s="220"/>
      <c r="O18" s="220"/>
      <c r="P18" s="219"/>
      <c r="Q18" s="219"/>
      <c r="R18" s="219"/>
      <c r="S18" s="248"/>
      <c r="T18" s="272"/>
      <c r="U18" s="218"/>
      <c r="V18" s="219"/>
      <c r="W18" s="220"/>
      <c r="X18" s="220"/>
      <c r="Y18" s="219"/>
      <c r="Z18" s="219"/>
      <c r="AA18" s="252"/>
      <c r="AB18" s="255"/>
      <c r="AC18" s="188"/>
    </row>
    <row r="19" spans="1:29" x14ac:dyDescent="0.2">
      <c r="A19" s="184"/>
      <c r="B19" s="328"/>
      <c r="C19" s="264"/>
      <c r="D19" s="215" t="s">
        <v>184</v>
      </c>
      <c r="E19" s="186"/>
      <c r="F19" s="186"/>
      <c r="G19" s="198"/>
      <c r="H19" s="216"/>
      <c r="I19" s="216"/>
      <c r="J19" s="265"/>
      <c r="K19" s="239"/>
      <c r="L19" s="223"/>
      <c r="M19" s="151" t="s">
        <v>185</v>
      </c>
      <c r="Q19" s="154"/>
      <c r="R19" s="154"/>
      <c r="S19" s="224"/>
      <c r="T19" s="240"/>
      <c r="U19" s="223"/>
      <c r="V19" s="151" t="s">
        <v>186</v>
      </c>
      <c r="Z19" s="154"/>
      <c r="AA19" s="253"/>
      <c r="AB19" s="255"/>
      <c r="AC19" s="188"/>
    </row>
    <row r="20" spans="1:29" ht="6" customHeight="1" x14ac:dyDescent="0.2">
      <c r="A20" s="184"/>
      <c r="B20" s="328"/>
      <c r="C20" s="223"/>
      <c r="D20" s="151"/>
      <c r="J20" s="224"/>
      <c r="K20" s="240"/>
      <c r="L20" s="223"/>
      <c r="M20" s="151"/>
      <c r="Q20" s="154"/>
      <c r="R20" s="154"/>
      <c r="S20" s="224"/>
      <c r="T20" s="240"/>
      <c r="U20" s="223"/>
      <c r="V20" s="151"/>
      <c r="Z20" s="154"/>
      <c r="AA20" s="253"/>
      <c r="AB20" s="255"/>
      <c r="AC20" s="188"/>
    </row>
    <row r="21" spans="1:29" x14ac:dyDescent="0.2">
      <c r="A21" s="184"/>
      <c r="B21" s="328"/>
      <c r="C21" s="223"/>
      <c r="E21" s="155" t="s">
        <v>136</v>
      </c>
      <c r="F21" s="155" t="s">
        <v>137</v>
      </c>
      <c r="H21" s="155" t="s">
        <v>138</v>
      </c>
      <c r="I21" s="155" t="s">
        <v>139</v>
      </c>
      <c r="J21" s="266"/>
      <c r="K21" s="271"/>
      <c r="L21" s="223"/>
      <c r="N21" s="155" t="s">
        <v>136</v>
      </c>
      <c r="O21" s="155" t="s">
        <v>137</v>
      </c>
      <c r="Q21" s="155" t="s">
        <v>138</v>
      </c>
      <c r="R21" s="155" t="s">
        <v>139</v>
      </c>
      <c r="S21" s="266"/>
      <c r="T21" s="271"/>
      <c r="U21" s="223"/>
      <c r="W21" s="189" t="s">
        <v>136</v>
      </c>
      <c r="X21" s="189" t="s">
        <v>138</v>
      </c>
      <c r="Y21" s="189" t="s">
        <v>139</v>
      </c>
      <c r="Z21" s="195"/>
      <c r="AA21" s="254"/>
      <c r="AB21" s="255"/>
      <c r="AC21" s="188"/>
    </row>
    <row r="22" spans="1:29" x14ac:dyDescent="0.2">
      <c r="A22" s="184"/>
      <c r="B22" s="328"/>
      <c r="C22" s="223"/>
      <c r="D22" s="151" t="s">
        <v>140</v>
      </c>
      <c r="E22" s="191">
        <f>'Dashboard Conf Page'!G29</f>
        <v>0</v>
      </c>
      <c r="F22" s="185">
        <v>0</v>
      </c>
      <c r="G22" s="184"/>
      <c r="H22" s="187">
        <f>50-(50*COS(RADIANS(F24)))</f>
        <v>90.450849718747364</v>
      </c>
      <c r="I22" s="187">
        <f>50*SIN(RADIANS(F24))</f>
        <v>29.389262614623661</v>
      </c>
      <c r="J22" s="226"/>
      <c r="K22" s="206"/>
      <c r="L22" s="223"/>
      <c r="M22" s="190" t="s">
        <v>140</v>
      </c>
      <c r="N22" s="191">
        <f>'Dashboard Conf Page'!N29</f>
        <v>0</v>
      </c>
      <c r="O22" s="185">
        <v>0</v>
      </c>
      <c r="P22" s="184"/>
      <c r="Q22" s="187">
        <f>50-(50*COS(RADIANS(O24)))</f>
        <v>76.791339748949838</v>
      </c>
      <c r="R22" s="187">
        <f>50*SIN(RADIANS(O24))</f>
        <v>42.216396275100749</v>
      </c>
      <c r="S22" s="226"/>
      <c r="T22" s="206"/>
      <c r="U22" s="223"/>
      <c r="V22" s="190" t="s">
        <v>140</v>
      </c>
      <c r="W22" s="191">
        <f>'Dashboard Conf Page'!U29</f>
        <v>0</v>
      </c>
      <c r="X22" s="203">
        <v>0</v>
      </c>
      <c r="Y22" s="200">
        <f ca="1">IF(E123=1,'Dashboard Conf Page'!U27,RAND())</f>
        <v>0.34912054449709207</v>
      </c>
      <c r="Z22" s="201">
        <f ca="1">Y22</f>
        <v>0.34912054449709207</v>
      </c>
      <c r="AA22" s="255"/>
      <c r="AB22" s="255"/>
      <c r="AC22" s="188"/>
    </row>
    <row r="23" spans="1:29" x14ac:dyDescent="0.2">
      <c r="A23" s="184"/>
      <c r="B23" s="328"/>
      <c r="C23" s="223"/>
      <c r="D23" s="151" t="s">
        <v>141</v>
      </c>
      <c r="E23" s="191">
        <f>'Dashboard Conf Page'!G31</f>
        <v>10</v>
      </c>
      <c r="F23" s="185">
        <v>180</v>
      </c>
      <c r="G23" s="184"/>
      <c r="H23" s="187">
        <f>50-(2*COS(RADIANS(F24+90)))</f>
        <v>51.175570504584947</v>
      </c>
      <c r="I23" s="187">
        <f>2*SIN(RADIANS(F24+90))</f>
        <v>-1.6180339887498947</v>
      </c>
      <c r="J23" s="226"/>
      <c r="K23" s="206"/>
      <c r="L23" s="223"/>
      <c r="M23" s="190" t="s">
        <v>141</v>
      </c>
      <c r="N23" s="191">
        <f>'Dashboard Conf Page'!N31</f>
        <v>50</v>
      </c>
      <c r="O23" s="185">
        <v>180</v>
      </c>
      <c r="P23" s="184"/>
      <c r="Q23" s="187">
        <f>50-(2*COS(RADIANS(O24+90)))</f>
        <v>51.688655851004029</v>
      </c>
      <c r="R23" s="187">
        <f>2*SIN(RADIANS(O24+90))</f>
        <v>-1.0716535899579935</v>
      </c>
      <c r="S23" s="226"/>
      <c r="T23" s="206"/>
      <c r="U23" s="223"/>
      <c r="V23" s="190" t="s">
        <v>141</v>
      </c>
      <c r="W23" s="191">
        <f>'Dashboard Conf Page'!U31</f>
        <v>100</v>
      </c>
      <c r="X23" s="196"/>
      <c r="Y23" s="197"/>
      <c r="Z23" s="198"/>
      <c r="AA23" s="254"/>
      <c r="AB23" s="255"/>
      <c r="AC23" s="188"/>
    </row>
    <row r="24" spans="1:29" x14ac:dyDescent="0.2">
      <c r="A24" s="184"/>
      <c r="B24" s="328"/>
      <c r="C24" s="223"/>
      <c r="D24" s="151" t="s">
        <v>142</v>
      </c>
      <c r="E24" s="191">
        <f>'Dashboard Conf Page'!G27</f>
        <v>8</v>
      </c>
      <c r="F24" s="185">
        <f>((E24-E22)/(E23-E22))*180</f>
        <v>144</v>
      </c>
      <c r="G24" s="184"/>
      <c r="H24" s="187">
        <f>50-(2*COS(RADIANS(F24-90)))</f>
        <v>48.824429495415053</v>
      </c>
      <c r="I24" s="187">
        <f>2*SIN(RADIANS(F24-90))</f>
        <v>1.6180339887498949</v>
      </c>
      <c r="J24" s="226"/>
      <c r="K24" s="206"/>
      <c r="L24" s="223"/>
      <c r="M24" s="190" t="s">
        <v>142</v>
      </c>
      <c r="N24" s="191">
        <f>'Dashboard Conf Page'!N27</f>
        <v>34</v>
      </c>
      <c r="O24" s="185">
        <f>((N24-N22)/(N23-N22))*180</f>
        <v>122.4</v>
      </c>
      <c r="P24" s="184"/>
      <c r="Q24" s="187">
        <f>50-(2*COS(RADIANS(O24-90)))</f>
        <v>48.311344148995971</v>
      </c>
      <c r="R24" s="187">
        <f>2*SIN(RADIANS(O24-90))</f>
        <v>1.0716535899579935</v>
      </c>
      <c r="S24" s="226"/>
      <c r="T24" s="206"/>
      <c r="U24" s="223"/>
      <c r="V24" s="190" t="s">
        <v>142</v>
      </c>
      <c r="W24" s="191">
        <f>'Dashboard Conf Page'!U27</f>
        <v>0.04</v>
      </c>
      <c r="X24" s="193"/>
      <c r="Y24" s="202" t="str">
        <f ca="1">IF(Y22&gt;0.5,CHAR(241),CHAR(242))</f>
        <v>ò</v>
      </c>
      <c r="Z24" s="188"/>
      <c r="AA24" s="254"/>
      <c r="AB24" s="255"/>
      <c r="AC24" s="188"/>
    </row>
    <row r="25" spans="1:29" x14ac:dyDescent="0.2">
      <c r="A25" s="184"/>
      <c r="B25" s="328"/>
      <c r="C25" s="223"/>
      <c r="D25" s="153" t="s">
        <v>143</v>
      </c>
      <c r="E25" s="187">
        <f>((E$23-E$22)/5)+E$22</f>
        <v>2</v>
      </c>
      <c r="F25" s="185"/>
      <c r="G25" s="184"/>
      <c r="H25" s="187">
        <f>H22</f>
        <v>90.450849718747364</v>
      </c>
      <c r="I25" s="187">
        <f>I22</f>
        <v>29.389262614623661</v>
      </c>
      <c r="J25" s="226"/>
      <c r="K25" s="206"/>
      <c r="L25" s="223"/>
      <c r="M25" s="184" t="s">
        <v>143</v>
      </c>
      <c r="N25" s="187">
        <f>((N$23-N$22)/5)+N$22</f>
        <v>10</v>
      </c>
      <c r="O25" s="185"/>
      <c r="P25" s="184"/>
      <c r="Q25" s="187">
        <f>Q22</f>
        <v>76.791339748949838</v>
      </c>
      <c r="R25" s="187">
        <f>R22</f>
        <v>42.216396275100749</v>
      </c>
      <c r="S25" s="226"/>
      <c r="T25" s="206"/>
      <c r="U25" s="223"/>
      <c r="V25" s="184" t="s">
        <v>143</v>
      </c>
      <c r="W25" s="187">
        <f>(W$23-W$22)/5</f>
        <v>20</v>
      </c>
      <c r="X25" s="185"/>
      <c r="Y25" s="186"/>
      <c r="AA25" s="254"/>
      <c r="AB25" s="255"/>
      <c r="AC25" s="188"/>
    </row>
    <row r="26" spans="1:29" x14ac:dyDescent="0.2">
      <c r="A26" s="184"/>
      <c r="B26" s="328"/>
      <c r="C26" s="223"/>
      <c r="D26" s="153" t="s">
        <v>144</v>
      </c>
      <c r="E26" s="187">
        <f>((E$23-E$22)*2/5)+E$22</f>
        <v>4</v>
      </c>
      <c r="F26" s="185"/>
      <c r="G26" s="184"/>
      <c r="H26" s="187">
        <v>50</v>
      </c>
      <c r="I26" s="187">
        <v>0</v>
      </c>
      <c r="J26" s="226"/>
      <c r="K26" s="206"/>
      <c r="L26" s="223"/>
      <c r="M26" s="184" t="s">
        <v>144</v>
      </c>
      <c r="N26" s="187">
        <f>((N$23-N$22)*2/5)+N$22</f>
        <v>20</v>
      </c>
      <c r="O26" s="185"/>
      <c r="P26" s="184"/>
      <c r="Q26" s="187">
        <v>50</v>
      </c>
      <c r="R26" s="187">
        <v>0</v>
      </c>
      <c r="S26" s="226"/>
      <c r="T26" s="206"/>
      <c r="U26" s="223"/>
      <c r="V26" s="184" t="s">
        <v>144</v>
      </c>
      <c r="W26" s="187">
        <f>(W$23-W$22)*2/5</f>
        <v>40</v>
      </c>
      <c r="X26" s="185"/>
      <c r="Y26" s="152"/>
      <c r="AA26" s="254"/>
      <c r="AB26" s="255"/>
      <c r="AC26" s="188"/>
    </row>
    <row r="27" spans="1:29" x14ac:dyDescent="0.2">
      <c r="A27" s="184"/>
      <c r="B27" s="328"/>
      <c r="C27" s="223"/>
      <c r="D27" s="153" t="s">
        <v>145</v>
      </c>
      <c r="E27" s="187">
        <f>((E$23-E$22)*3/5) + E$22</f>
        <v>6</v>
      </c>
      <c r="F27" s="185"/>
      <c r="H27" s="186"/>
      <c r="I27" s="186"/>
      <c r="J27" s="227"/>
      <c r="K27" s="242"/>
      <c r="L27" s="223"/>
      <c r="M27" s="184" t="s">
        <v>145</v>
      </c>
      <c r="N27" s="187">
        <f>((N$23-N$22)*3/5) + N$22</f>
        <v>30</v>
      </c>
      <c r="O27" s="185"/>
      <c r="Q27" s="186"/>
      <c r="R27" s="186"/>
      <c r="S27" s="227"/>
      <c r="T27" s="242"/>
      <c r="U27" s="223"/>
      <c r="V27" s="184" t="s">
        <v>145</v>
      </c>
      <c r="W27" s="187">
        <f>(W$23-W$22)*3/5</f>
        <v>60</v>
      </c>
      <c r="X27" s="188"/>
      <c r="Y27" s="152"/>
      <c r="Z27" s="152"/>
      <c r="AA27" s="254"/>
      <c r="AB27" s="255"/>
      <c r="AC27" s="188"/>
    </row>
    <row r="28" spans="1:29" x14ac:dyDescent="0.2">
      <c r="A28" s="184"/>
      <c r="B28" s="328"/>
      <c r="C28" s="223"/>
      <c r="D28" s="153" t="s">
        <v>146</v>
      </c>
      <c r="E28" s="187">
        <f>((E$23-E$22)*4/5) + E$22</f>
        <v>8</v>
      </c>
      <c r="F28" s="185"/>
      <c r="H28" s="152"/>
      <c r="I28" s="152"/>
      <c r="J28" s="228"/>
      <c r="K28" s="243"/>
      <c r="L28" s="223"/>
      <c r="M28" s="184" t="s">
        <v>146</v>
      </c>
      <c r="N28" s="187">
        <f>((N$23-N$22)*4/5) + N$22</f>
        <v>40</v>
      </c>
      <c r="O28" s="185"/>
      <c r="Q28" s="152"/>
      <c r="R28" s="152"/>
      <c r="S28" s="228"/>
      <c r="T28" s="243"/>
      <c r="U28" s="223"/>
      <c r="V28" s="184" t="s">
        <v>146</v>
      </c>
      <c r="W28" s="187">
        <f>(W$23-W$22)*4/5</f>
        <v>80</v>
      </c>
      <c r="X28" s="188"/>
      <c r="Y28" s="152"/>
      <c r="Z28" s="152"/>
      <c r="AA28" s="254"/>
      <c r="AB28" s="255"/>
      <c r="AC28" s="188"/>
    </row>
    <row r="29" spans="1:29" x14ac:dyDescent="0.2">
      <c r="A29" s="184"/>
      <c r="B29" s="328"/>
      <c r="C29" s="273"/>
      <c r="D29" s="195"/>
      <c r="E29" s="206"/>
      <c r="F29" s="274"/>
      <c r="G29" s="195"/>
      <c r="H29" s="212"/>
      <c r="I29" s="212"/>
      <c r="J29" s="275"/>
      <c r="K29" s="243"/>
      <c r="L29" s="273"/>
      <c r="M29" s="276"/>
      <c r="N29" s="206"/>
      <c r="O29" s="274"/>
      <c r="P29" s="195"/>
      <c r="Q29" s="212"/>
      <c r="R29" s="212"/>
      <c r="S29" s="275"/>
      <c r="T29" s="243"/>
      <c r="U29" s="273"/>
      <c r="V29" s="276"/>
      <c r="W29" s="206"/>
      <c r="X29" s="277"/>
      <c r="Y29" s="212"/>
      <c r="Z29" s="212"/>
      <c r="AA29" s="278"/>
      <c r="AB29" s="255"/>
      <c r="AC29" s="188"/>
    </row>
    <row r="30" spans="1:29" ht="6.75" customHeight="1" thickBot="1" x14ac:dyDescent="0.25">
      <c r="A30" s="184"/>
      <c r="B30" s="328"/>
      <c r="C30" s="230"/>
      <c r="D30" s="231"/>
      <c r="E30" s="233"/>
      <c r="F30" s="233"/>
      <c r="G30" s="231"/>
      <c r="H30" s="234"/>
      <c r="I30" s="234"/>
      <c r="J30" s="235"/>
      <c r="K30" s="240"/>
      <c r="L30" s="230"/>
      <c r="M30" s="231"/>
      <c r="N30" s="233"/>
      <c r="O30" s="233"/>
      <c r="P30" s="231"/>
      <c r="Q30" s="231"/>
      <c r="R30" s="231"/>
      <c r="S30" s="249"/>
      <c r="T30" s="272"/>
      <c r="U30" s="230"/>
      <c r="V30" s="231"/>
      <c r="W30" s="232"/>
      <c r="X30" s="233"/>
      <c r="Y30" s="231"/>
      <c r="Z30" s="231"/>
      <c r="AA30" s="257"/>
      <c r="AB30" s="255"/>
      <c r="AC30" s="188"/>
    </row>
    <row r="31" spans="1:29" s="204" customFormat="1" ht="6.75" customHeight="1" x14ac:dyDescent="0.2">
      <c r="A31" s="205"/>
      <c r="B31" s="329"/>
      <c r="C31" s="258"/>
      <c r="D31" s="259"/>
      <c r="E31" s="260"/>
      <c r="F31" s="260"/>
      <c r="G31" s="259"/>
      <c r="H31" s="261"/>
      <c r="I31" s="261"/>
      <c r="J31" s="238"/>
      <c r="K31" s="240"/>
      <c r="L31" s="258"/>
      <c r="M31" s="259"/>
      <c r="N31" s="260"/>
      <c r="O31" s="260"/>
      <c r="P31" s="259"/>
      <c r="Q31" s="259"/>
      <c r="R31" s="259"/>
      <c r="S31" s="283"/>
      <c r="T31" s="272"/>
      <c r="U31" s="258"/>
      <c r="V31" s="259"/>
      <c r="W31" s="260"/>
      <c r="X31" s="260"/>
      <c r="Y31" s="259"/>
      <c r="Z31" s="259"/>
      <c r="AA31" s="283"/>
      <c r="AB31" s="330"/>
      <c r="AC31" s="209"/>
    </row>
    <row r="32" spans="1:29" ht="6.75" customHeight="1" thickBot="1" x14ac:dyDescent="0.25">
      <c r="A32" s="184"/>
      <c r="B32" s="223"/>
      <c r="C32" s="236"/>
      <c r="D32" s="236"/>
      <c r="E32" s="197"/>
      <c r="F32" s="197"/>
      <c r="G32" s="236"/>
      <c r="H32" s="237"/>
      <c r="I32" s="237"/>
      <c r="J32" s="261"/>
      <c r="L32" s="236"/>
      <c r="M32" s="236"/>
      <c r="N32" s="197"/>
      <c r="O32" s="197"/>
      <c r="P32" s="236"/>
      <c r="Q32" s="236"/>
      <c r="R32" s="236"/>
      <c r="S32" s="259"/>
      <c r="U32" s="236"/>
      <c r="V32" s="236"/>
      <c r="W32" s="197"/>
      <c r="X32" s="197"/>
      <c r="Y32" s="236"/>
      <c r="Z32" s="236"/>
      <c r="AA32" s="236"/>
      <c r="AB32" s="254"/>
      <c r="AC32" s="188"/>
    </row>
    <row r="33" spans="1:29" ht="6.75" customHeight="1" x14ac:dyDescent="0.2">
      <c r="A33" s="184"/>
      <c r="B33" s="328"/>
      <c r="C33" s="218"/>
      <c r="D33" s="219"/>
      <c r="E33" s="220"/>
      <c r="F33" s="220"/>
      <c r="G33" s="219"/>
      <c r="H33" s="221"/>
      <c r="I33" s="221"/>
      <c r="J33" s="222"/>
      <c r="K33" s="240"/>
      <c r="L33" s="218"/>
      <c r="M33" s="219"/>
      <c r="N33" s="220"/>
      <c r="O33" s="220"/>
      <c r="P33" s="219"/>
      <c r="Q33" s="219"/>
      <c r="R33" s="219"/>
      <c r="S33" s="248"/>
      <c r="T33" s="272"/>
      <c r="U33" s="218"/>
      <c r="V33" s="219"/>
      <c r="W33" s="220"/>
      <c r="X33" s="220"/>
      <c r="Y33" s="219"/>
      <c r="Z33" s="219"/>
      <c r="AA33" s="252"/>
      <c r="AB33" s="255"/>
      <c r="AC33" s="188"/>
    </row>
    <row r="34" spans="1:29" x14ac:dyDescent="0.2">
      <c r="A34" s="184"/>
      <c r="B34" s="328"/>
      <c r="C34" s="223"/>
      <c r="D34" s="151" t="s">
        <v>187</v>
      </c>
      <c r="J34" s="224"/>
      <c r="K34" s="240"/>
      <c r="L34" s="223"/>
      <c r="M34" s="151" t="s">
        <v>188</v>
      </c>
      <c r="Q34" s="154"/>
      <c r="R34" s="154"/>
      <c r="S34" s="224"/>
      <c r="T34" s="240"/>
      <c r="U34" s="223"/>
      <c r="V34" s="151" t="s">
        <v>189</v>
      </c>
      <c r="Z34" s="154"/>
      <c r="AA34" s="253"/>
      <c r="AB34" s="255"/>
      <c r="AC34" s="188"/>
    </row>
    <row r="35" spans="1:29" ht="6" customHeight="1" x14ac:dyDescent="0.2">
      <c r="A35" s="184"/>
      <c r="B35" s="328"/>
      <c r="C35" s="223"/>
      <c r="D35" s="151"/>
      <c r="J35" s="224"/>
      <c r="K35" s="240"/>
      <c r="L35" s="223"/>
      <c r="M35" s="151"/>
      <c r="Q35" s="154"/>
      <c r="R35" s="154"/>
      <c r="S35" s="224"/>
      <c r="T35" s="240"/>
      <c r="U35" s="223"/>
      <c r="V35" s="151"/>
      <c r="Z35" s="154"/>
      <c r="AA35" s="253"/>
      <c r="AB35" s="255"/>
      <c r="AC35" s="188"/>
    </row>
    <row r="36" spans="1:29" x14ac:dyDescent="0.2">
      <c r="A36" s="184"/>
      <c r="B36" s="328"/>
      <c r="C36" s="223"/>
      <c r="E36" s="155" t="s">
        <v>136</v>
      </c>
      <c r="F36" s="155" t="s">
        <v>137</v>
      </c>
      <c r="H36" s="155" t="s">
        <v>138</v>
      </c>
      <c r="I36" s="155" t="s">
        <v>139</v>
      </c>
      <c r="J36" s="266"/>
      <c r="K36" s="271"/>
      <c r="L36" s="223"/>
      <c r="N36" s="155" t="s">
        <v>136</v>
      </c>
      <c r="O36" s="155" t="s">
        <v>137</v>
      </c>
      <c r="Q36" s="155" t="s">
        <v>138</v>
      </c>
      <c r="R36" s="155" t="s">
        <v>139</v>
      </c>
      <c r="S36" s="266"/>
      <c r="T36" s="271"/>
      <c r="U36" s="223"/>
      <c r="W36" s="189" t="s">
        <v>136</v>
      </c>
      <c r="X36" s="189" t="s">
        <v>138</v>
      </c>
      <c r="Y36" s="189" t="s">
        <v>139</v>
      </c>
      <c r="Z36" s="195"/>
      <c r="AA36" s="254"/>
      <c r="AB36" s="255"/>
      <c r="AC36" s="188"/>
    </row>
    <row r="37" spans="1:29" x14ac:dyDescent="0.2">
      <c r="A37" s="184"/>
      <c r="B37" s="328"/>
      <c r="C37" s="223"/>
      <c r="D37" s="151" t="s">
        <v>140</v>
      </c>
      <c r="E37" s="191">
        <f>'Dashboard Conf Page'!G43</f>
        <v>0</v>
      </c>
      <c r="F37" s="185">
        <v>0</v>
      </c>
      <c r="G37" s="184"/>
      <c r="H37" s="187">
        <f>50-(50*COS(RADIANS(F39)))</f>
        <v>87.505553481522981</v>
      </c>
      <c r="I37" s="187">
        <f>50*SIN(RADIANS(F39))</f>
        <v>33.065593266182589</v>
      </c>
      <c r="J37" s="226"/>
      <c r="K37" s="206"/>
      <c r="L37" s="223"/>
      <c r="M37" s="190" t="s">
        <v>140</v>
      </c>
      <c r="N37" s="191">
        <f>'Dashboard Conf Page'!N43</f>
        <v>0</v>
      </c>
      <c r="O37" s="185">
        <v>0</v>
      </c>
      <c r="P37" s="184"/>
      <c r="Q37" s="187">
        <f>50-(50*COS(RADIANS(O39)))</f>
        <v>5.8854386782523349</v>
      </c>
      <c r="R37" s="187">
        <f>50*SIN(RADIANS(O39))</f>
        <v>23.535196608266627</v>
      </c>
      <c r="S37" s="226"/>
      <c r="T37" s="206"/>
      <c r="U37" s="223"/>
      <c r="V37" s="190" t="s">
        <v>140</v>
      </c>
      <c r="W37" s="191">
        <f>'Dashboard Conf Page'!U43</f>
        <v>0</v>
      </c>
      <c r="X37" s="203">
        <v>0</v>
      </c>
      <c r="Y37" s="200">
        <f ca="1">IF(E123=1,'Dashboard Conf Page'!U69,RAND())</f>
        <v>0.89083085650925831</v>
      </c>
      <c r="Z37" s="201">
        <f ca="1">Y37</f>
        <v>0.89083085650925831</v>
      </c>
      <c r="AA37" s="255"/>
      <c r="AB37" s="255"/>
      <c r="AC37" s="188"/>
    </row>
    <row r="38" spans="1:29" x14ac:dyDescent="0.2">
      <c r="A38" s="184"/>
      <c r="B38" s="328"/>
      <c r="C38" s="223"/>
      <c r="D38" s="151" t="s">
        <v>141</v>
      </c>
      <c r="E38" s="191">
        <f>'Dashboard Conf Page'!G45</f>
        <v>10</v>
      </c>
      <c r="F38" s="185">
        <v>180</v>
      </c>
      <c r="G38" s="184"/>
      <c r="H38" s="187">
        <f>50-(2*COS(RADIANS(F39+90)))</f>
        <v>51.322623730647301</v>
      </c>
      <c r="I38" s="187">
        <f>2*SIN(RADIANS(F39+90))</f>
        <v>-1.500222139260919</v>
      </c>
      <c r="J38" s="226"/>
      <c r="K38" s="206"/>
      <c r="L38" s="223"/>
      <c r="M38" s="190" t="s">
        <v>141</v>
      </c>
      <c r="N38" s="191">
        <f>'Dashboard Conf Page'!N45</f>
        <v>50</v>
      </c>
      <c r="O38" s="185">
        <v>180</v>
      </c>
      <c r="P38" s="184"/>
      <c r="Q38" s="187">
        <f>50-(2*COS(RADIANS(O39+90)))</f>
        <v>50.941407864330664</v>
      </c>
      <c r="R38" s="187">
        <f>2*SIN(RADIANS(O39+90))</f>
        <v>1.7645824528699066</v>
      </c>
      <c r="S38" s="226"/>
      <c r="T38" s="206"/>
      <c r="U38" s="223"/>
      <c r="V38" s="190" t="s">
        <v>141</v>
      </c>
      <c r="W38" s="191">
        <f>'Dashboard Conf Page'!U45</f>
        <v>100</v>
      </c>
      <c r="X38" s="196"/>
      <c r="Y38" s="197"/>
      <c r="Z38" s="198"/>
      <c r="AA38" s="254"/>
      <c r="AB38" s="255"/>
      <c r="AC38" s="188"/>
    </row>
    <row r="39" spans="1:29" x14ac:dyDescent="0.2">
      <c r="A39" s="184"/>
      <c r="B39" s="328"/>
      <c r="C39" s="223"/>
      <c r="D39" s="151" t="s">
        <v>142</v>
      </c>
      <c r="E39" s="191">
        <f>'Dashboard Conf Page'!G41</f>
        <v>7.7</v>
      </c>
      <c r="F39" s="185">
        <f>((E39-E37)/(E38-E37))*180</f>
        <v>138.6</v>
      </c>
      <c r="G39" s="184"/>
      <c r="H39" s="187">
        <f>50-(2*COS(RADIANS(F39-90)))</f>
        <v>48.677376269352699</v>
      </c>
      <c r="I39" s="187">
        <f>2*SIN(RADIANS(F39-90))</f>
        <v>1.500222139260919</v>
      </c>
      <c r="J39" s="226"/>
      <c r="K39" s="206"/>
      <c r="L39" s="223"/>
      <c r="M39" s="190" t="s">
        <v>142</v>
      </c>
      <c r="N39" s="191">
        <f>'Dashboard Conf Page'!N41</f>
        <v>7.8</v>
      </c>
      <c r="O39" s="185">
        <f>((N39-N37)/(N38-N37))*180</f>
        <v>28.08</v>
      </c>
      <c r="P39" s="184"/>
      <c r="Q39" s="187">
        <f>50-(2*COS(RADIANS(O39-90)))</f>
        <v>49.058592135669336</v>
      </c>
      <c r="R39" s="187">
        <f>2*SIN(RADIANS(O39-90))</f>
        <v>-1.7645824528699066</v>
      </c>
      <c r="S39" s="226"/>
      <c r="T39" s="206"/>
      <c r="U39" s="223"/>
      <c r="V39" s="190" t="s">
        <v>142</v>
      </c>
      <c r="W39" s="191">
        <f>'Dashboard Conf Page'!U41</f>
        <v>0.255</v>
      </c>
      <c r="X39" s="193"/>
      <c r="Y39" s="202" t="str">
        <f ca="1">IF(Y37&gt;0.5,CHAR(241),CHAR(242))</f>
        <v>ñ</v>
      </c>
      <c r="Z39" s="188"/>
      <c r="AA39" s="254"/>
      <c r="AB39" s="255"/>
      <c r="AC39" s="188"/>
    </row>
    <row r="40" spans="1:29" x14ac:dyDescent="0.2">
      <c r="A40" s="184"/>
      <c r="B40" s="328"/>
      <c r="C40" s="223"/>
      <c r="D40" s="153" t="s">
        <v>143</v>
      </c>
      <c r="E40" s="187">
        <f>((E$38-E$37)/5)+E$37</f>
        <v>2</v>
      </c>
      <c r="F40" s="185"/>
      <c r="G40" s="184"/>
      <c r="H40" s="187">
        <f>H37</f>
        <v>87.505553481522981</v>
      </c>
      <c r="I40" s="187">
        <f>I37</f>
        <v>33.065593266182589</v>
      </c>
      <c r="J40" s="226"/>
      <c r="K40" s="206"/>
      <c r="L40" s="223"/>
      <c r="M40" s="184" t="s">
        <v>143</v>
      </c>
      <c r="N40" s="187">
        <f>((N$38-N$37)/5)+N$37</f>
        <v>10</v>
      </c>
      <c r="O40" s="185"/>
      <c r="P40" s="184"/>
      <c r="Q40" s="187">
        <f>Q37</f>
        <v>5.8854386782523349</v>
      </c>
      <c r="R40" s="187">
        <f>R37</f>
        <v>23.535196608266627</v>
      </c>
      <c r="S40" s="226"/>
      <c r="T40" s="206"/>
      <c r="U40" s="223"/>
      <c r="V40" s="184" t="s">
        <v>143</v>
      </c>
      <c r="W40" s="187">
        <f>(W$38-W$37)/5</f>
        <v>20</v>
      </c>
      <c r="X40" s="185"/>
      <c r="Y40" s="186"/>
      <c r="AA40" s="254"/>
      <c r="AB40" s="255"/>
      <c r="AC40" s="188"/>
    </row>
    <row r="41" spans="1:29" x14ac:dyDescent="0.2">
      <c r="A41" s="184"/>
      <c r="B41" s="328"/>
      <c r="C41" s="223"/>
      <c r="D41" s="153" t="s">
        <v>144</v>
      </c>
      <c r="E41" s="187">
        <f>((E$38-E$37)*2/5)+E$37</f>
        <v>4</v>
      </c>
      <c r="F41" s="185"/>
      <c r="G41" s="184"/>
      <c r="H41" s="187">
        <v>50</v>
      </c>
      <c r="I41" s="187">
        <v>0</v>
      </c>
      <c r="J41" s="226"/>
      <c r="K41" s="206"/>
      <c r="L41" s="223"/>
      <c r="M41" s="184" t="s">
        <v>144</v>
      </c>
      <c r="N41" s="187">
        <f>((N$38-N$37)*2/5)+N$37</f>
        <v>20</v>
      </c>
      <c r="O41" s="185"/>
      <c r="P41" s="184"/>
      <c r="Q41" s="187">
        <v>50</v>
      </c>
      <c r="R41" s="187">
        <v>0</v>
      </c>
      <c r="S41" s="226"/>
      <c r="T41" s="206"/>
      <c r="U41" s="223"/>
      <c r="V41" s="184" t="s">
        <v>144</v>
      </c>
      <c r="W41" s="187">
        <f>(W$38-W$37)*2/5</f>
        <v>40</v>
      </c>
      <c r="X41" s="185"/>
      <c r="Y41" s="152"/>
      <c r="AA41" s="254"/>
      <c r="AB41" s="255"/>
      <c r="AC41" s="188"/>
    </row>
    <row r="42" spans="1:29" x14ac:dyDescent="0.2">
      <c r="A42" s="184"/>
      <c r="B42" s="328"/>
      <c r="C42" s="223"/>
      <c r="D42" s="153" t="s">
        <v>145</v>
      </c>
      <c r="E42" s="187">
        <f>((E$38-E$37)*3/5) + E$37</f>
        <v>6</v>
      </c>
      <c r="F42" s="185"/>
      <c r="H42" s="186"/>
      <c r="I42" s="186"/>
      <c r="J42" s="227"/>
      <c r="K42" s="242"/>
      <c r="L42" s="223"/>
      <c r="M42" s="184" t="s">
        <v>145</v>
      </c>
      <c r="N42" s="187">
        <f>((N$38-N$37)*3/5) + N$37</f>
        <v>30</v>
      </c>
      <c r="O42" s="185"/>
      <c r="Q42" s="186"/>
      <c r="R42" s="186"/>
      <c r="S42" s="227"/>
      <c r="T42" s="242"/>
      <c r="U42" s="223"/>
      <c r="V42" s="184" t="s">
        <v>145</v>
      </c>
      <c r="W42" s="187">
        <f>(W$38-W$37)*3/5</f>
        <v>60</v>
      </c>
      <c r="X42" s="188"/>
      <c r="Y42" s="152"/>
      <c r="Z42" s="152"/>
      <c r="AA42" s="254"/>
      <c r="AB42" s="255"/>
      <c r="AC42" s="188"/>
    </row>
    <row r="43" spans="1:29" x14ac:dyDescent="0.2">
      <c r="A43" s="184"/>
      <c r="B43" s="328"/>
      <c r="C43" s="223"/>
      <c r="D43" s="153" t="s">
        <v>146</v>
      </c>
      <c r="E43" s="187">
        <f>((E$38-E$37)*4/5) + E$37</f>
        <v>8</v>
      </c>
      <c r="F43" s="185"/>
      <c r="H43" s="152"/>
      <c r="I43" s="152"/>
      <c r="J43" s="228"/>
      <c r="K43" s="243"/>
      <c r="L43" s="223"/>
      <c r="M43" s="184" t="s">
        <v>146</v>
      </c>
      <c r="N43" s="187">
        <f>((N$38-N$37)*4/5) + N$37</f>
        <v>40</v>
      </c>
      <c r="O43" s="185"/>
      <c r="Q43" s="152"/>
      <c r="R43" s="152"/>
      <c r="S43" s="228"/>
      <c r="T43" s="243"/>
      <c r="U43" s="223"/>
      <c r="V43" s="184" t="s">
        <v>146</v>
      </c>
      <c r="W43" s="187">
        <f>(W$38-W$37)*4/5</f>
        <v>80</v>
      </c>
      <c r="X43" s="188"/>
      <c r="Y43" s="152"/>
      <c r="Z43" s="152"/>
      <c r="AA43" s="254"/>
      <c r="AB43" s="255"/>
      <c r="AC43" s="188"/>
    </row>
    <row r="44" spans="1:29" s="204" customFormat="1" ht="13.5" thickBot="1" x14ac:dyDescent="0.25">
      <c r="A44" s="205"/>
      <c r="B44" s="329"/>
      <c r="C44" s="279"/>
      <c r="D44" s="246"/>
      <c r="E44" s="206"/>
      <c r="F44" s="280"/>
      <c r="G44" s="246"/>
      <c r="H44" s="281"/>
      <c r="I44" s="281"/>
      <c r="J44" s="275"/>
      <c r="K44" s="243"/>
      <c r="L44" s="229"/>
      <c r="M44" s="205"/>
      <c r="N44" s="206"/>
      <c r="O44" s="207"/>
      <c r="Q44" s="208"/>
      <c r="R44" s="208"/>
      <c r="S44" s="228"/>
      <c r="T44" s="243"/>
      <c r="U44" s="284"/>
      <c r="V44" s="285"/>
      <c r="W44" s="286"/>
      <c r="X44" s="291"/>
      <c r="Y44" s="287"/>
      <c r="Z44" s="287"/>
      <c r="AA44" s="249"/>
      <c r="AB44" s="330"/>
      <c r="AC44" s="209"/>
    </row>
    <row r="45" spans="1:29" ht="6.75" customHeight="1" thickBot="1" x14ac:dyDescent="0.25">
      <c r="A45" s="184"/>
      <c r="B45" s="328"/>
      <c r="C45" s="230"/>
      <c r="D45" s="231"/>
      <c r="E45" s="233"/>
      <c r="F45" s="233"/>
      <c r="G45" s="231"/>
      <c r="H45" s="234"/>
      <c r="I45" s="234"/>
      <c r="J45" s="235"/>
      <c r="K45" s="240"/>
      <c r="L45" s="230"/>
      <c r="M45" s="231"/>
      <c r="N45" s="233"/>
      <c r="O45" s="233"/>
      <c r="P45" s="231"/>
      <c r="Q45" s="231"/>
      <c r="R45" s="231"/>
      <c r="S45" s="249"/>
      <c r="T45" s="209"/>
      <c r="U45" s="198"/>
      <c r="V45" s="198"/>
      <c r="W45" s="186"/>
      <c r="X45" s="186"/>
      <c r="Y45" s="198"/>
      <c r="Z45" s="198"/>
      <c r="AA45" s="198"/>
      <c r="AB45" s="254"/>
      <c r="AC45" s="188"/>
    </row>
    <row r="46" spans="1:29" s="204" customFormat="1" ht="6.75" customHeight="1" x14ac:dyDescent="0.2">
      <c r="A46" s="205"/>
      <c r="B46" s="329"/>
      <c r="C46" s="258"/>
      <c r="D46" s="259"/>
      <c r="E46" s="260"/>
      <c r="F46" s="260"/>
      <c r="G46" s="259"/>
      <c r="H46" s="261"/>
      <c r="I46" s="261"/>
      <c r="J46" s="238"/>
      <c r="K46" s="240"/>
      <c r="L46" s="258"/>
      <c r="M46" s="259"/>
      <c r="N46" s="260"/>
      <c r="O46" s="260"/>
      <c r="P46" s="259"/>
      <c r="Q46" s="259"/>
      <c r="R46" s="259"/>
      <c r="S46" s="283"/>
      <c r="T46" s="209"/>
      <c r="W46" s="211"/>
      <c r="X46" s="208"/>
      <c r="AB46" s="256"/>
      <c r="AC46" s="209"/>
    </row>
    <row r="47" spans="1:29" ht="6.75" customHeight="1" thickBot="1" x14ac:dyDescent="0.25">
      <c r="A47" s="184"/>
      <c r="B47" s="223"/>
      <c r="C47" s="236"/>
      <c r="D47" s="236"/>
      <c r="E47" s="197"/>
      <c r="F47" s="197"/>
      <c r="G47" s="236"/>
      <c r="H47" s="237"/>
      <c r="I47" s="237"/>
      <c r="J47" s="261"/>
      <c r="L47" s="236"/>
      <c r="M47" s="236"/>
      <c r="N47" s="197"/>
      <c r="O47" s="197"/>
      <c r="P47" s="236"/>
      <c r="Q47" s="236"/>
      <c r="R47" s="236"/>
      <c r="S47" s="259"/>
      <c r="U47" s="195"/>
      <c r="V47" s="195"/>
      <c r="W47" s="197"/>
      <c r="X47" s="212"/>
      <c r="Y47" s="195"/>
      <c r="Z47" s="195"/>
      <c r="AA47" s="195"/>
      <c r="AB47" s="254"/>
      <c r="AC47" s="188"/>
    </row>
    <row r="48" spans="1:29" ht="6.75" customHeight="1" x14ac:dyDescent="0.2">
      <c r="A48" s="184"/>
      <c r="B48" s="328"/>
      <c r="C48" s="218"/>
      <c r="D48" s="219"/>
      <c r="E48" s="220"/>
      <c r="F48" s="220"/>
      <c r="G48" s="219"/>
      <c r="H48" s="221"/>
      <c r="I48" s="221"/>
      <c r="J48" s="222"/>
      <c r="K48" s="240"/>
      <c r="L48" s="218"/>
      <c r="M48" s="219"/>
      <c r="N48" s="220"/>
      <c r="O48" s="220"/>
      <c r="P48" s="219"/>
      <c r="Q48" s="219"/>
      <c r="R48" s="219"/>
      <c r="S48" s="248"/>
      <c r="T48" s="272"/>
      <c r="U48" s="218"/>
      <c r="V48" s="219"/>
      <c r="W48" s="220"/>
      <c r="X48" s="220"/>
      <c r="Y48" s="219"/>
      <c r="Z48" s="219"/>
      <c r="AA48" s="252"/>
      <c r="AB48" s="255"/>
      <c r="AC48" s="188"/>
    </row>
    <row r="49" spans="1:29" x14ac:dyDescent="0.2">
      <c r="A49" s="184"/>
      <c r="B49" s="328"/>
      <c r="C49" s="223"/>
      <c r="D49" s="151" t="s">
        <v>190</v>
      </c>
      <c r="J49" s="224"/>
      <c r="K49" s="240"/>
      <c r="L49" s="223"/>
      <c r="M49" s="151" t="s">
        <v>191</v>
      </c>
      <c r="Q49" s="154"/>
      <c r="R49" s="154"/>
      <c r="S49" s="224"/>
      <c r="T49" s="240"/>
      <c r="U49" s="223"/>
      <c r="V49" s="151" t="s">
        <v>192</v>
      </c>
      <c r="Z49" s="154"/>
      <c r="AA49" s="253"/>
      <c r="AB49" s="255"/>
      <c r="AC49" s="188"/>
    </row>
    <row r="50" spans="1:29" ht="6" customHeight="1" x14ac:dyDescent="0.2">
      <c r="A50" s="184"/>
      <c r="B50" s="328"/>
      <c r="C50" s="223"/>
      <c r="D50" s="151"/>
      <c r="J50" s="224"/>
      <c r="K50" s="240"/>
      <c r="L50" s="223"/>
      <c r="M50" s="151"/>
      <c r="Q50" s="154"/>
      <c r="R50" s="154"/>
      <c r="S50" s="224"/>
      <c r="T50" s="240"/>
      <c r="U50" s="223"/>
      <c r="V50" s="151"/>
      <c r="Z50" s="154"/>
      <c r="AA50" s="253"/>
      <c r="AB50" s="255"/>
      <c r="AC50" s="188"/>
    </row>
    <row r="51" spans="1:29" x14ac:dyDescent="0.2">
      <c r="A51" s="184"/>
      <c r="B51" s="328"/>
      <c r="C51" s="223"/>
      <c r="E51" s="155" t="s">
        <v>136</v>
      </c>
      <c r="F51" s="155" t="s">
        <v>137</v>
      </c>
      <c r="H51" s="155" t="s">
        <v>138</v>
      </c>
      <c r="I51" s="155" t="s">
        <v>139</v>
      </c>
      <c r="J51" s="266"/>
      <c r="K51" s="271"/>
      <c r="L51" s="223"/>
      <c r="N51" s="155" t="s">
        <v>136</v>
      </c>
      <c r="O51" s="155" t="s">
        <v>137</v>
      </c>
      <c r="Q51" s="155" t="s">
        <v>138</v>
      </c>
      <c r="R51" s="155" t="s">
        <v>139</v>
      </c>
      <c r="S51" s="266"/>
      <c r="T51" s="271"/>
      <c r="U51" s="223"/>
      <c r="W51" s="189" t="s">
        <v>136</v>
      </c>
      <c r="X51" s="189" t="s">
        <v>138</v>
      </c>
      <c r="Y51" s="189" t="s">
        <v>139</v>
      </c>
      <c r="Z51" s="195"/>
      <c r="AA51" s="254"/>
      <c r="AB51" s="255"/>
      <c r="AC51" s="188"/>
    </row>
    <row r="52" spans="1:29" x14ac:dyDescent="0.2">
      <c r="A52" s="184"/>
      <c r="B52" s="328"/>
      <c r="C52" s="223"/>
      <c r="D52" s="151" t="s">
        <v>140</v>
      </c>
      <c r="E52" s="191">
        <f>'Dashboard Conf Page'!G57</f>
        <v>0</v>
      </c>
      <c r="F52" s="185">
        <v>0</v>
      </c>
      <c r="G52" s="184"/>
      <c r="H52" s="187">
        <f>50-(50*COS(RADIANS(F54)))</f>
        <v>97.552825814757682</v>
      </c>
      <c r="I52" s="187">
        <f>50*SIN(RADIANS(F54))</f>
        <v>15.450849718747376</v>
      </c>
      <c r="J52" s="226"/>
      <c r="K52" s="206"/>
      <c r="L52" s="223"/>
      <c r="M52" s="190" t="s">
        <v>140</v>
      </c>
      <c r="N52" s="191">
        <f>'Dashboard Conf Page'!N57</f>
        <v>0</v>
      </c>
      <c r="O52" s="185">
        <v>0</v>
      </c>
      <c r="P52" s="184"/>
      <c r="Q52" s="187">
        <f>50-(50*COS(RADIANS(O54)))</f>
        <v>90.265394285556084</v>
      </c>
      <c r="R52" s="187">
        <f>50*SIN(RADIANS(O54))</f>
        <v>29.642841008052969</v>
      </c>
      <c r="S52" s="226"/>
      <c r="T52" s="206"/>
      <c r="U52" s="223"/>
      <c r="V52" s="190" t="s">
        <v>140</v>
      </c>
      <c r="W52" s="191">
        <f>'Dashboard Conf Page'!U57</f>
        <v>0</v>
      </c>
      <c r="X52" s="203">
        <v>0</v>
      </c>
      <c r="Y52" s="200">
        <f ca="1">IF(E123=1,'Dashboard Conf Page'!U83,RAND())</f>
        <v>0.56043997960369274</v>
      </c>
      <c r="Z52" s="201">
        <f ca="1">Y52</f>
        <v>0.56043997960369274</v>
      </c>
      <c r="AA52" s="255"/>
      <c r="AB52" s="255"/>
      <c r="AC52" s="188"/>
    </row>
    <row r="53" spans="1:29" x14ac:dyDescent="0.2">
      <c r="A53" s="184"/>
      <c r="B53" s="328"/>
      <c r="C53" s="223"/>
      <c r="D53" s="151" t="s">
        <v>141</v>
      </c>
      <c r="E53" s="191">
        <f>'Dashboard Conf Page'!G59</f>
        <v>10</v>
      </c>
      <c r="F53" s="185">
        <v>180</v>
      </c>
      <c r="G53" s="184"/>
      <c r="H53" s="187">
        <f>50-(2*COS(RADIANS(F54+90)))</f>
        <v>50.618033988749893</v>
      </c>
      <c r="I53" s="187">
        <f>2*SIN(RADIANS(F54+90))</f>
        <v>-1.9021130325903071</v>
      </c>
      <c r="J53" s="226"/>
      <c r="K53" s="206"/>
      <c r="L53" s="223"/>
      <c r="M53" s="190" t="s">
        <v>141</v>
      </c>
      <c r="N53" s="191">
        <f>'Dashboard Conf Page'!N59</f>
        <v>50</v>
      </c>
      <c r="O53" s="185">
        <v>180</v>
      </c>
      <c r="P53" s="184"/>
      <c r="Q53" s="187">
        <f>50-(2*COS(RADIANS(O54+90)))</f>
        <v>51.18571364032212</v>
      </c>
      <c r="R53" s="187">
        <f>2*SIN(RADIANS(O54+90))</f>
        <v>-1.6106157714222431</v>
      </c>
      <c r="S53" s="226"/>
      <c r="T53" s="206"/>
      <c r="U53" s="223"/>
      <c r="V53" s="190" t="s">
        <v>141</v>
      </c>
      <c r="W53" s="191">
        <f>'Dashboard Conf Page'!U59</f>
        <v>100</v>
      </c>
      <c r="X53" s="196"/>
      <c r="Y53" s="197"/>
      <c r="Z53" s="198"/>
      <c r="AA53" s="254"/>
      <c r="AB53" s="255"/>
      <c r="AC53" s="188"/>
    </row>
    <row r="54" spans="1:29" x14ac:dyDescent="0.2">
      <c r="A54" s="184"/>
      <c r="B54" s="328"/>
      <c r="C54" s="223"/>
      <c r="D54" s="151" t="s">
        <v>142</v>
      </c>
      <c r="E54" s="191">
        <f>'Dashboard Conf Page'!G55</f>
        <v>9</v>
      </c>
      <c r="F54" s="185">
        <f>((E54-E52)/(E53-E52))*180</f>
        <v>162</v>
      </c>
      <c r="G54" s="184"/>
      <c r="H54" s="187">
        <f>50-(2*COS(RADIANS(F54-90)))</f>
        <v>49.381966011250107</v>
      </c>
      <c r="I54" s="187">
        <f>2*SIN(RADIANS(F54-90))</f>
        <v>1.9021130325903071</v>
      </c>
      <c r="J54" s="226"/>
      <c r="K54" s="206"/>
      <c r="L54" s="223"/>
      <c r="M54" s="190" t="s">
        <v>142</v>
      </c>
      <c r="N54" s="191">
        <f>'Dashboard Conf Page'!N55</f>
        <v>39.9</v>
      </c>
      <c r="O54" s="185">
        <f>((N54-N52)/(N53-N52))*180</f>
        <v>143.63999999999999</v>
      </c>
      <c r="P54" s="184"/>
      <c r="Q54" s="187">
        <f>50-(2*COS(RADIANS(O54-90)))</f>
        <v>48.81428635967788</v>
      </c>
      <c r="R54" s="187">
        <f>2*SIN(RADIANS(O54-90))</f>
        <v>1.6106157714222438</v>
      </c>
      <c r="S54" s="226"/>
      <c r="T54" s="206"/>
      <c r="U54" s="223"/>
      <c r="V54" s="190" t="s">
        <v>142</v>
      </c>
      <c r="W54" s="191">
        <f>'Dashboard Conf Page'!U55</f>
        <v>0.45</v>
      </c>
      <c r="X54" s="193"/>
      <c r="Y54" s="202" t="str">
        <f ca="1">IF(Y52&gt;0.5,CHAR(241),CHAR(242))</f>
        <v>ñ</v>
      </c>
      <c r="Z54" s="188"/>
      <c r="AA54" s="254"/>
      <c r="AB54" s="255"/>
      <c r="AC54" s="188"/>
    </row>
    <row r="55" spans="1:29" x14ac:dyDescent="0.2">
      <c r="A55" s="184"/>
      <c r="B55" s="328"/>
      <c r="C55" s="223"/>
      <c r="D55" s="153" t="s">
        <v>143</v>
      </c>
      <c r="E55" s="187">
        <f>((E$53-E$52)/5)+E$52</f>
        <v>2</v>
      </c>
      <c r="F55" s="185"/>
      <c r="G55" s="184"/>
      <c r="H55" s="187">
        <f>H52</f>
        <v>97.552825814757682</v>
      </c>
      <c r="I55" s="187">
        <f>I52</f>
        <v>15.450849718747376</v>
      </c>
      <c r="J55" s="226"/>
      <c r="K55" s="206"/>
      <c r="L55" s="223"/>
      <c r="M55" s="184" t="s">
        <v>143</v>
      </c>
      <c r="N55" s="187">
        <f>((N$53-N$52)/5)+N$52</f>
        <v>10</v>
      </c>
      <c r="O55" s="185"/>
      <c r="P55" s="184"/>
      <c r="Q55" s="187">
        <f>Q52</f>
        <v>90.265394285556084</v>
      </c>
      <c r="R55" s="187">
        <f>R52</f>
        <v>29.642841008052969</v>
      </c>
      <c r="S55" s="226"/>
      <c r="T55" s="206"/>
      <c r="U55" s="223"/>
      <c r="V55" s="184" t="s">
        <v>143</v>
      </c>
      <c r="W55" s="187">
        <f>(W$53-W$52)/5</f>
        <v>20</v>
      </c>
      <c r="X55" s="185"/>
      <c r="Y55" s="186"/>
      <c r="AA55" s="254"/>
      <c r="AB55" s="255"/>
      <c r="AC55" s="188"/>
    </row>
    <row r="56" spans="1:29" x14ac:dyDescent="0.2">
      <c r="A56" s="184"/>
      <c r="B56" s="328"/>
      <c r="C56" s="223"/>
      <c r="D56" s="153" t="s">
        <v>144</v>
      </c>
      <c r="E56" s="187">
        <f>((E$53-E$52)*2/5)+E$52</f>
        <v>4</v>
      </c>
      <c r="F56" s="185"/>
      <c r="G56" s="184"/>
      <c r="H56" s="187">
        <v>50</v>
      </c>
      <c r="I56" s="187">
        <v>0</v>
      </c>
      <c r="J56" s="226"/>
      <c r="K56" s="206"/>
      <c r="L56" s="223"/>
      <c r="M56" s="184" t="s">
        <v>144</v>
      </c>
      <c r="N56" s="187">
        <f>((N$53-N$52)*2/5)+N$52</f>
        <v>20</v>
      </c>
      <c r="O56" s="185"/>
      <c r="P56" s="184"/>
      <c r="Q56" s="187">
        <v>50</v>
      </c>
      <c r="R56" s="187">
        <v>0</v>
      </c>
      <c r="S56" s="226"/>
      <c r="T56" s="206"/>
      <c r="U56" s="223"/>
      <c r="V56" s="184" t="s">
        <v>144</v>
      </c>
      <c r="W56" s="187">
        <f>(W$53-W$52)*2/5</f>
        <v>40</v>
      </c>
      <c r="X56" s="185"/>
      <c r="Y56" s="152"/>
      <c r="AA56" s="254"/>
      <c r="AB56" s="255"/>
      <c r="AC56" s="188"/>
    </row>
    <row r="57" spans="1:29" x14ac:dyDescent="0.2">
      <c r="A57" s="184"/>
      <c r="B57" s="328"/>
      <c r="C57" s="223"/>
      <c r="D57" s="153" t="s">
        <v>145</v>
      </c>
      <c r="E57" s="187">
        <f>((E$53-E$52)*3/5) + E$52</f>
        <v>6</v>
      </c>
      <c r="F57" s="185"/>
      <c r="H57" s="186"/>
      <c r="I57" s="186"/>
      <c r="J57" s="227"/>
      <c r="K57" s="242"/>
      <c r="L57" s="223"/>
      <c r="M57" s="184" t="s">
        <v>145</v>
      </c>
      <c r="N57" s="187">
        <f>((N$53-N$52)*3/5) + N$52</f>
        <v>30</v>
      </c>
      <c r="O57" s="185"/>
      <c r="Q57" s="186"/>
      <c r="R57" s="186"/>
      <c r="S57" s="227"/>
      <c r="T57" s="242"/>
      <c r="U57" s="223"/>
      <c r="V57" s="184" t="s">
        <v>145</v>
      </c>
      <c r="W57" s="187">
        <f>(W$53-W$52)*3/5</f>
        <v>60</v>
      </c>
      <c r="X57" s="188"/>
      <c r="Y57" s="152"/>
      <c r="Z57" s="152"/>
      <c r="AA57" s="254"/>
      <c r="AB57" s="255"/>
      <c r="AC57" s="188"/>
    </row>
    <row r="58" spans="1:29" x14ac:dyDescent="0.2">
      <c r="A58" s="184"/>
      <c r="B58" s="328"/>
      <c r="C58" s="223"/>
      <c r="D58" s="153" t="s">
        <v>146</v>
      </c>
      <c r="E58" s="187">
        <f>((E$53-E$52)*4/5) + E$52</f>
        <v>8</v>
      </c>
      <c r="F58" s="185"/>
      <c r="H58" s="152"/>
      <c r="I58" s="152"/>
      <c r="J58" s="228"/>
      <c r="K58" s="243"/>
      <c r="L58" s="223"/>
      <c r="M58" s="184" t="s">
        <v>146</v>
      </c>
      <c r="N58" s="187">
        <f>((N$53-N$52)*4/5) + N$52</f>
        <v>40</v>
      </c>
      <c r="O58" s="185"/>
      <c r="Q58" s="152"/>
      <c r="R58" s="152"/>
      <c r="S58" s="228"/>
      <c r="T58" s="243"/>
      <c r="U58" s="223"/>
      <c r="V58" s="184" t="s">
        <v>146</v>
      </c>
      <c r="W58" s="187">
        <f>(W$53-W$52)*4/5</f>
        <v>80</v>
      </c>
      <c r="X58" s="188"/>
      <c r="Y58" s="152"/>
      <c r="Z58" s="152"/>
      <c r="AA58" s="254"/>
      <c r="AB58" s="255"/>
      <c r="AC58" s="188"/>
    </row>
    <row r="59" spans="1:29" ht="12.75" customHeight="1" x14ac:dyDescent="0.2">
      <c r="A59" s="184"/>
      <c r="B59" s="328"/>
      <c r="C59" s="223"/>
      <c r="J59" s="224"/>
      <c r="K59" s="240"/>
      <c r="L59" s="223"/>
      <c r="S59" s="256"/>
      <c r="T59" s="272"/>
      <c r="U59" s="223"/>
      <c r="W59" s="186"/>
      <c r="AA59" s="254"/>
      <c r="AB59" s="255"/>
      <c r="AC59" s="188"/>
    </row>
    <row r="60" spans="1:29" ht="6.75" customHeight="1" thickBot="1" x14ac:dyDescent="0.25">
      <c r="A60" s="184"/>
      <c r="B60" s="328"/>
      <c r="C60" s="230"/>
      <c r="D60" s="231"/>
      <c r="E60" s="233"/>
      <c r="F60" s="233"/>
      <c r="G60" s="231"/>
      <c r="H60" s="234"/>
      <c r="I60" s="234"/>
      <c r="J60" s="235"/>
      <c r="K60" s="240"/>
      <c r="L60" s="230"/>
      <c r="M60" s="231"/>
      <c r="N60" s="233"/>
      <c r="O60" s="233"/>
      <c r="P60" s="231"/>
      <c r="Q60" s="231"/>
      <c r="R60" s="231"/>
      <c r="S60" s="249"/>
      <c r="T60" s="272"/>
      <c r="U60" s="230"/>
      <c r="V60" s="231"/>
      <c r="W60" s="232"/>
      <c r="X60" s="233"/>
      <c r="Y60" s="231"/>
      <c r="Z60" s="231"/>
      <c r="AA60" s="257"/>
      <c r="AB60" s="255"/>
      <c r="AC60" s="188"/>
    </row>
    <row r="61" spans="1:29" s="204" customFormat="1" ht="6.75" customHeight="1" x14ac:dyDescent="0.2">
      <c r="A61" s="205"/>
      <c r="B61" s="329"/>
      <c r="C61" s="258"/>
      <c r="D61" s="259"/>
      <c r="E61" s="260"/>
      <c r="F61" s="260"/>
      <c r="G61" s="259"/>
      <c r="H61" s="261"/>
      <c r="I61" s="261"/>
      <c r="J61" s="238"/>
      <c r="K61" s="262"/>
      <c r="L61" s="247"/>
      <c r="M61" s="247"/>
      <c r="N61" s="211"/>
      <c r="O61" s="211"/>
      <c r="P61" s="247"/>
      <c r="Q61" s="247"/>
      <c r="R61" s="247"/>
      <c r="S61" s="247"/>
      <c r="U61" s="247"/>
      <c r="V61" s="247"/>
      <c r="W61" s="211"/>
      <c r="X61" s="211"/>
      <c r="Y61" s="247"/>
      <c r="Z61" s="247"/>
      <c r="AA61" s="247"/>
      <c r="AB61" s="256"/>
      <c r="AC61" s="209"/>
    </row>
    <row r="62" spans="1:29" s="204" customFormat="1" ht="6.75" customHeight="1" thickBot="1" x14ac:dyDescent="0.25">
      <c r="A62" s="205"/>
      <c r="B62" s="329"/>
      <c r="C62" s="258"/>
      <c r="D62" s="259"/>
      <c r="E62" s="260"/>
      <c r="F62" s="260"/>
      <c r="G62" s="259"/>
      <c r="H62" s="261"/>
      <c r="I62" s="261"/>
      <c r="J62" s="238"/>
      <c r="K62" s="262"/>
      <c r="L62" s="246"/>
      <c r="M62" s="246"/>
      <c r="N62" s="281"/>
      <c r="O62" s="281"/>
      <c r="P62" s="246"/>
      <c r="Q62" s="246"/>
      <c r="R62" s="246"/>
      <c r="S62" s="246"/>
      <c r="U62" s="246"/>
      <c r="V62" s="246"/>
      <c r="W62" s="260"/>
      <c r="X62" s="281"/>
      <c r="Y62" s="246"/>
      <c r="Z62" s="246"/>
      <c r="AA62" s="246"/>
      <c r="AB62" s="256"/>
      <c r="AC62" s="209"/>
    </row>
    <row r="63" spans="1:29" s="204" customFormat="1" ht="6.75" customHeight="1" x14ac:dyDescent="0.2">
      <c r="A63" s="205"/>
      <c r="B63" s="329"/>
      <c r="C63" s="267"/>
      <c r="D63" s="268"/>
      <c r="E63" s="269"/>
      <c r="F63" s="269"/>
      <c r="G63" s="268"/>
      <c r="H63" s="270"/>
      <c r="I63" s="270"/>
      <c r="J63" s="263"/>
      <c r="K63" s="240"/>
      <c r="L63" s="288"/>
      <c r="M63" s="289"/>
      <c r="N63" s="290"/>
      <c r="O63" s="290"/>
      <c r="P63" s="289"/>
      <c r="Q63" s="289"/>
      <c r="R63" s="289"/>
      <c r="S63" s="248"/>
      <c r="T63" s="272"/>
      <c r="U63" s="288"/>
      <c r="V63" s="289"/>
      <c r="W63" s="290"/>
      <c r="X63" s="290"/>
      <c r="Y63" s="289"/>
      <c r="Z63" s="289"/>
      <c r="AA63" s="248"/>
      <c r="AB63" s="330"/>
      <c r="AC63" s="209"/>
    </row>
    <row r="64" spans="1:29" x14ac:dyDescent="0.2">
      <c r="A64" s="184"/>
      <c r="B64" s="328"/>
      <c r="C64" s="264"/>
      <c r="D64" s="215" t="s">
        <v>193</v>
      </c>
      <c r="E64" s="186"/>
      <c r="F64" s="186"/>
      <c r="G64" s="198"/>
      <c r="H64" s="216"/>
      <c r="I64" s="216"/>
      <c r="J64" s="265"/>
      <c r="K64" s="240"/>
      <c r="L64" s="223"/>
      <c r="M64" s="151" t="s">
        <v>194</v>
      </c>
      <c r="Q64" s="154"/>
      <c r="R64" s="154"/>
      <c r="S64" s="224"/>
      <c r="T64" s="240"/>
      <c r="U64" s="223"/>
      <c r="V64" s="151" t="s">
        <v>195</v>
      </c>
      <c r="Z64" s="154"/>
      <c r="AA64" s="253"/>
      <c r="AB64" s="255"/>
      <c r="AC64" s="188"/>
    </row>
    <row r="65" spans="1:29" ht="6" customHeight="1" x14ac:dyDescent="0.2">
      <c r="A65" s="184"/>
      <c r="B65" s="328"/>
      <c r="C65" s="223"/>
      <c r="D65" s="151"/>
      <c r="J65" s="224"/>
      <c r="K65" s="240"/>
      <c r="L65" s="223"/>
      <c r="M65" s="151"/>
      <c r="Q65" s="154"/>
      <c r="R65" s="154"/>
      <c r="S65" s="224"/>
      <c r="T65" s="240"/>
      <c r="U65" s="223"/>
      <c r="V65" s="151"/>
      <c r="Z65" s="154"/>
      <c r="AA65" s="253"/>
      <c r="AB65" s="255"/>
      <c r="AC65" s="188"/>
    </row>
    <row r="66" spans="1:29" x14ac:dyDescent="0.2">
      <c r="A66" s="184"/>
      <c r="B66" s="328"/>
      <c r="C66" s="223"/>
      <c r="E66" s="155" t="s">
        <v>136</v>
      </c>
      <c r="F66" s="155" t="s">
        <v>137</v>
      </c>
      <c r="H66" s="155" t="s">
        <v>138</v>
      </c>
      <c r="I66" s="155" t="s">
        <v>139</v>
      </c>
      <c r="J66" s="266"/>
      <c r="K66" s="271"/>
      <c r="L66" s="223"/>
      <c r="N66" s="155" t="s">
        <v>136</v>
      </c>
      <c r="O66" s="155" t="s">
        <v>137</v>
      </c>
      <c r="Q66" s="155" t="s">
        <v>138</v>
      </c>
      <c r="R66" s="155" t="s">
        <v>139</v>
      </c>
      <c r="S66" s="266"/>
      <c r="T66" s="271"/>
      <c r="U66" s="223"/>
      <c r="W66" s="189" t="s">
        <v>136</v>
      </c>
      <c r="X66" s="189" t="s">
        <v>138</v>
      </c>
      <c r="Y66" s="189" t="s">
        <v>139</v>
      </c>
      <c r="Z66" s="195"/>
      <c r="AA66" s="254"/>
      <c r="AB66" s="255"/>
      <c r="AC66" s="188"/>
    </row>
    <row r="67" spans="1:29" x14ac:dyDescent="0.2">
      <c r="A67" s="184"/>
      <c r="B67" s="328"/>
      <c r="C67" s="223"/>
      <c r="D67" s="151" t="s">
        <v>140</v>
      </c>
      <c r="E67" s="191">
        <f>'Dashboard Conf Page'!G71</f>
        <v>0</v>
      </c>
      <c r="F67" s="185">
        <v>0</v>
      </c>
      <c r="G67" s="184"/>
      <c r="H67" s="187">
        <f>50-(50*COS(RADIANS(F69)))</f>
        <v>87.505553481522981</v>
      </c>
      <c r="I67" s="187">
        <f>50*SIN(RADIANS(F69))</f>
        <v>33.065593266182589</v>
      </c>
      <c r="J67" s="226"/>
      <c r="K67" s="206"/>
      <c r="L67" s="223"/>
      <c r="M67" s="190" t="s">
        <v>140</v>
      </c>
      <c r="N67" s="191">
        <f>'Dashboard Conf Page'!N71</f>
        <v>0</v>
      </c>
      <c r="O67" s="185">
        <v>0</v>
      </c>
      <c r="P67" s="184"/>
      <c r="Q67" s="187">
        <f>50-(50*COS(RADIANS(O69)))</f>
        <v>5.8854386782523349</v>
      </c>
      <c r="R67" s="187">
        <f>50*SIN(RADIANS(O69))</f>
        <v>23.535196608266627</v>
      </c>
      <c r="S67" s="226"/>
      <c r="T67" s="206"/>
      <c r="U67" s="223"/>
      <c r="V67" s="190" t="s">
        <v>140</v>
      </c>
      <c r="W67" s="191">
        <f>'Dashboard Conf Page'!U71</f>
        <v>0</v>
      </c>
      <c r="X67" s="203">
        <v>0</v>
      </c>
      <c r="Y67" s="200">
        <f ca="1">IF(E145=1,'Dashboard Conf Page'!U93,RAND())</f>
        <v>0.66277182080769315</v>
      </c>
      <c r="Z67" s="201">
        <f ca="1">Y67</f>
        <v>0.66277182080769315</v>
      </c>
      <c r="AA67" s="255"/>
      <c r="AB67" s="255"/>
      <c r="AC67" s="188"/>
    </row>
    <row r="68" spans="1:29" x14ac:dyDescent="0.2">
      <c r="A68" s="184"/>
      <c r="B68" s="328"/>
      <c r="C68" s="223"/>
      <c r="D68" s="151" t="s">
        <v>141</v>
      </c>
      <c r="E68" s="191">
        <f>'Dashboard Conf Page'!G73</f>
        <v>10</v>
      </c>
      <c r="F68" s="185">
        <v>180</v>
      </c>
      <c r="G68" s="184"/>
      <c r="H68" s="187">
        <f>50-(2*COS(RADIANS(F69+90)))</f>
        <v>51.322623730647301</v>
      </c>
      <c r="I68" s="187">
        <f>2*SIN(RADIANS(F69+90))</f>
        <v>-1.500222139260919</v>
      </c>
      <c r="J68" s="226"/>
      <c r="K68" s="206"/>
      <c r="L68" s="223"/>
      <c r="M68" s="190" t="s">
        <v>141</v>
      </c>
      <c r="N68" s="191">
        <f>'Dashboard Conf Page'!N73</f>
        <v>50</v>
      </c>
      <c r="O68" s="185">
        <v>180</v>
      </c>
      <c r="P68" s="184"/>
      <c r="Q68" s="187">
        <f>50-(2*COS(RADIANS(O69+90)))</f>
        <v>50.941407864330664</v>
      </c>
      <c r="R68" s="187">
        <f>2*SIN(RADIANS(O69+90))</f>
        <v>1.7645824528699066</v>
      </c>
      <c r="S68" s="226"/>
      <c r="T68" s="206"/>
      <c r="U68" s="223"/>
      <c r="V68" s="190" t="s">
        <v>141</v>
      </c>
      <c r="W68" s="191">
        <f>'Dashboard Conf Page'!U73</f>
        <v>100</v>
      </c>
      <c r="X68" s="196"/>
      <c r="Y68" s="197"/>
      <c r="Z68" s="198"/>
      <c r="AA68" s="254"/>
      <c r="AB68" s="255"/>
      <c r="AC68" s="188"/>
    </row>
    <row r="69" spans="1:29" x14ac:dyDescent="0.2">
      <c r="A69" s="184"/>
      <c r="B69" s="328"/>
      <c r="C69" s="223"/>
      <c r="D69" s="151" t="s">
        <v>142</v>
      </c>
      <c r="E69" s="191">
        <f>'Dashboard Conf Page'!G69</f>
        <v>7.7</v>
      </c>
      <c r="F69" s="185">
        <f>((E69-E67)/(E68-E67))*180</f>
        <v>138.6</v>
      </c>
      <c r="G69" s="184"/>
      <c r="H69" s="187">
        <f>50-(2*COS(RADIANS(F69-90)))</f>
        <v>48.677376269352699</v>
      </c>
      <c r="I69" s="187">
        <f>2*SIN(RADIANS(F69-90))</f>
        <v>1.500222139260919</v>
      </c>
      <c r="J69" s="226"/>
      <c r="K69" s="206"/>
      <c r="L69" s="223"/>
      <c r="M69" s="190" t="s">
        <v>142</v>
      </c>
      <c r="N69" s="191">
        <f>'Dashboard Conf Page'!N69</f>
        <v>7.8</v>
      </c>
      <c r="O69" s="185">
        <f>((N69-N67)/(N68-N67))*180</f>
        <v>28.08</v>
      </c>
      <c r="P69" s="184"/>
      <c r="Q69" s="187">
        <f>50-(2*COS(RADIANS(O69-90)))</f>
        <v>49.058592135669336</v>
      </c>
      <c r="R69" s="187">
        <f>2*SIN(RADIANS(O69-90))</f>
        <v>-1.7645824528699066</v>
      </c>
      <c r="S69" s="226"/>
      <c r="T69" s="206"/>
      <c r="U69" s="223"/>
      <c r="V69" s="190" t="s">
        <v>142</v>
      </c>
      <c r="W69" s="191">
        <f>'Dashboard Conf Page'!U69</f>
        <v>0.92400000000000004</v>
      </c>
      <c r="X69" s="193"/>
      <c r="Y69" s="202" t="str">
        <f ca="1">IF(Y67&gt;0.5,CHAR(241),CHAR(242))</f>
        <v>ñ</v>
      </c>
      <c r="Z69" s="188"/>
      <c r="AA69" s="254"/>
      <c r="AB69" s="255"/>
      <c r="AC69" s="188"/>
    </row>
    <row r="70" spans="1:29" x14ac:dyDescent="0.2">
      <c r="A70" s="184"/>
      <c r="B70" s="328"/>
      <c r="C70" s="223"/>
      <c r="D70" s="153" t="s">
        <v>143</v>
      </c>
      <c r="E70" s="187">
        <f>((E$38-E$37)/5)+E$37</f>
        <v>2</v>
      </c>
      <c r="F70" s="185"/>
      <c r="G70" s="184"/>
      <c r="H70" s="187">
        <f>H67</f>
        <v>87.505553481522981</v>
      </c>
      <c r="I70" s="187">
        <f>I67</f>
        <v>33.065593266182589</v>
      </c>
      <c r="J70" s="226"/>
      <c r="K70" s="206"/>
      <c r="L70" s="223"/>
      <c r="M70" s="184" t="s">
        <v>143</v>
      </c>
      <c r="N70" s="187">
        <f>((N$38-N$37)/5)+N$37</f>
        <v>10</v>
      </c>
      <c r="O70" s="185"/>
      <c r="P70" s="184"/>
      <c r="Q70" s="187">
        <f>Q67</f>
        <v>5.8854386782523349</v>
      </c>
      <c r="R70" s="187">
        <f>R67</f>
        <v>23.535196608266627</v>
      </c>
      <c r="S70" s="226"/>
      <c r="T70" s="206"/>
      <c r="U70" s="223"/>
      <c r="V70" s="184" t="s">
        <v>143</v>
      </c>
      <c r="W70" s="187">
        <f>(W$68-W$67)/5</f>
        <v>20</v>
      </c>
      <c r="X70" s="185"/>
      <c r="Y70" s="186"/>
      <c r="AA70" s="254"/>
      <c r="AB70" s="255"/>
      <c r="AC70" s="188"/>
    </row>
    <row r="71" spans="1:29" x14ac:dyDescent="0.2">
      <c r="A71" s="184"/>
      <c r="B71" s="328"/>
      <c r="C71" s="223"/>
      <c r="D71" s="153" t="s">
        <v>144</v>
      </c>
      <c r="E71" s="187">
        <f>((E$38-E$37)*2/5)+E$37</f>
        <v>4</v>
      </c>
      <c r="F71" s="185"/>
      <c r="G71" s="184"/>
      <c r="H71" s="187">
        <v>50</v>
      </c>
      <c r="I71" s="187">
        <v>0</v>
      </c>
      <c r="J71" s="226"/>
      <c r="K71" s="206"/>
      <c r="L71" s="223"/>
      <c r="M71" s="184" t="s">
        <v>144</v>
      </c>
      <c r="N71" s="187">
        <f>((N$38-N$37)*2/5)+N$37</f>
        <v>20</v>
      </c>
      <c r="O71" s="185"/>
      <c r="P71" s="184"/>
      <c r="Q71" s="187">
        <v>50</v>
      </c>
      <c r="R71" s="187">
        <v>0</v>
      </c>
      <c r="S71" s="226"/>
      <c r="T71" s="206"/>
      <c r="U71" s="223"/>
      <c r="V71" s="184" t="s">
        <v>144</v>
      </c>
      <c r="W71" s="187">
        <f>(W$68-W$67)*2/5</f>
        <v>40</v>
      </c>
      <c r="X71" s="185"/>
      <c r="Y71" s="152"/>
      <c r="AA71" s="254"/>
      <c r="AB71" s="255"/>
      <c r="AC71" s="188"/>
    </row>
    <row r="72" spans="1:29" x14ac:dyDescent="0.2">
      <c r="A72" s="184"/>
      <c r="B72" s="328"/>
      <c r="C72" s="223"/>
      <c r="D72" s="153" t="s">
        <v>145</v>
      </c>
      <c r="E72" s="187">
        <f>((E$38-E$37)*3/5) + E$37</f>
        <v>6</v>
      </c>
      <c r="F72" s="185"/>
      <c r="H72" s="186"/>
      <c r="I72" s="186"/>
      <c r="J72" s="227"/>
      <c r="K72" s="242"/>
      <c r="L72" s="223"/>
      <c r="M72" s="184" t="s">
        <v>145</v>
      </c>
      <c r="N72" s="187">
        <f>((N$38-N$37)*3/5) + N$37</f>
        <v>30</v>
      </c>
      <c r="O72" s="185"/>
      <c r="Q72" s="186"/>
      <c r="R72" s="186"/>
      <c r="S72" s="227"/>
      <c r="T72" s="242"/>
      <c r="U72" s="223"/>
      <c r="V72" s="184" t="s">
        <v>145</v>
      </c>
      <c r="W72" s="187">
        <f>(W$68-W$67)*3/5</f>
        <v>60</v>
      </c>
      <c r="X72" s="188"/>
      <c r="Y72" s="152"/>
      <c r="Z72" s="152"/>
      <c r="AA72" s="254"/>
      <c r="AB72" s="255"/>
      <c r="AC72" s="188"/>
    </row>
    <row r="73" spans="1:29" x14ac:dyDescent="0.2">
      <c r="A73" s="184"/>
      <c r="B73" s="328"/>
      <c r="C73" s="223"/>
      <c r="D73" s="153" t="s">
        <v>146</v>
      </c>
      <c r="E73" s="187">
        <f>((E$38-E$37)*4/5) + E$37</f>
        <v>8</v>
      </c>
      <c r="F73" s="185"/>
      <c r="H73" s="152"/>
      <c r="I73" s="152"/>
      <c r="J73" s="228"/>
      <c r="K73" s="243"/>
      <c r="L73" s="223"/>
      <c r="M73" s="184" t="s">
        <v>146</v>
      </c>
      <c r="N73" s="187">
        <f>((N$38-N$37)*4/5) + N$37</f>
        <v>40</v>
      </c>
      <c r="O73" s="185"/>
      <c r="Q73" s="152"/>
      <c r="R73" s="152"/>
      <c r="S73" s="228"/>
      <c r="T73" s="243"/>
      <c r="U73" s="223"/>
      <c r="V73" s="184" t="s">
        <v>146</v>
      </c>
      <c r="W73" s="187">
        <f>(W$68-W$67)*4/5</f>
        <v>80</v>
      </c>
      <c r="X73" s="188"/>
      <c r="Y73" s="152"/>
      <c r="Z73" s="152"/>
      <c r="AA73" s="254"/>
      <c r="AB73" s="255"/>
      <c r="AC73" s="188"/>
    </row>
    <row r="74" spans="1:29" s="204" customFormat="1" x14ac:dyDescent="0.2">
      <c r="A74" s="205"/>
      <c r="B74" s="329"/>
      <c r="C74" s="229"/>
      <c r="E74" s="206"/>
      <c r="F74" s="207"/>
      <c r="H74" s="208"/>
      <c r="I74" s="208"/>
      <c r="J74" s="228"/>
      <c r="K74" s="243"/>
      <c r="L74" s="229"/>
      <c r="M74" s="205"/>
      <c r="N74" s="206"/>
      <c r="O74" s="207"/>
      <c r="Q74" s="208"/>
      <c r="R74" s="208"/>
      <c r="S74" s="228"/>
      <c r="T74" s="243"/>
      <c r="U74" s="279"/>
      <c r="V74" s="324"/>
      <c r="W74" s="206"/>
      <c r="X74" s="325"/>
      <c r="Y74" s="281"/>
      <c r="Z74" s="281"/>
      <c r="AA74" s="326"/>
      <c r="AB74" s="330"/>
      <c r="AC74" s="209"/>
    </row>
    <row r="75" spans="1:29" ht="6.75" customHeight="1" thickBot="1" x14ac:dyDescent="0.25">
      <c r="A75" s="184"/>
      <c r="B75" s="328"/>
      <c r="C75" s="223"/>
      <c r="J75" s="224"/>
      <c r="K75" s="240"/>
      <c r="L75" s="223"/>
      <c r="S75" s="256"/>
      <c r="T75" s="272"/>
      <c r="U75" s="230"/>
      <c r="V75" s="231"/>
      <c r="W75" s="232"/>
      <c r="X75" s="233"/>
      <c r="Y75" s="231"/>
      <c r="Z75" s="231"/>
      <c r="AA75" s="257"/>
      <c r="AB75" s="255"/>
      <c r="AC75" s="188"/>
    </row>
    <row r="76" spans="1:29" ht="6.75" customHeight="1" thickBot="1" x14ac:dyDescent="0.25">
      <c r="A76" s="184"/>
      <c r="B76" s="328"/>
      <c r="C76" s="230"/>
      <c r="D76" s="231"/>
      <c r="E76" s="233"/>
      <c r="F76" s="233"/>
      <c r="G76" s="231"/>
      <c r="H76" s="234"/>
      <c r="I76" s="234"/>
      <c r="J76" s="235"/>
      <c r="K76" s="240"/>
      <c r="L76" s="230"/>
      <c r="M76" s="231"/>
      <c r="N76" s="233"/>
      <c r="O76" s="233"/>
      <c r="P76" s="231"/>
      <c r="Q76" s="231"/>
      <c r="R76" s="231"/>
      <c r="S76" s="249"/>
      <c r="T76" s="209"/>
      <c r="U76" s="198"/>
      <c r="V76" s="198"/>
      <c r="W76" s="186"/>
      <c r="X76" s="186"/>
      <c r="Y76" s="198"/>
      <c r="Z76" s="198"/>
      <c r="AA76" s="198"/>
      <c r="AB76" s="254"/>
      <c r="AC76" s="188"/>
    </row>
    <row r="77" spans="1:29" s="204" customFormat="1" ht="6.75" customHeight="1" x14ac:dyDescent="0.2">
      <c r="A77" s="205"/>
      <c r="B77" s="329"/>
      <c r="C77" s="258"/>
      <c r="D77" s="259"/>
      <c r="E77" s="260"/>
      <c r="F77" s="260"/>
      <c r="G77" s="259"/>
      <c r="H77" s="261"/>
      <c r="I77" s="261"/>
      <c r="J77" s="238"/>
      <c r="K77" s="262"/>
      <c r="L77" s="247"/>
      <c r="M77" s="247"/>
      <c r="N77" s="211"/>
      <c r="O77" s="211"/>
      <c r="P77" s="247"/>
      <c r="Q77" s="247"/>
      <c r="R77" s="247"/>
      <c r="S77" s="247"/>
      <c r="W77" s="211"/>
      <c r="X77" s="208"/>
      <c r="AB77" s="256"/>
      <c r="AC77" s="209"/>
    </row>
    <row r="78" spans="1:29" s="204" customFormat="1" ht="6.75" customHeight="1" thickBot="1" x14ac:dyDescent="0.25">
      <c r="A78" s="205"/>
      <c r="B78" s="329"/>
      <c r="C78" s="258"/>
      <c r="D78" s="259"/>
      <c r="E78" s="260"/>
      <c r="F78" s="260"/>
      <c r="G78" s="259"/>
      <c r="H78" s="261"/>
      <c r="I78" s="261"/>
      <c r="J78" s="238"/>
      <c r="K78" s="262"/>
      <c r="L78" s="246"/>
      <c r="M78" s="246"/>
      <c r="N78" s="281"/>
      <c r="O78" s="281"/>
      <c r="P78" s="246"/>
      <c r="Q78" s="246"/>
      <c r="R78" s="246"/>
      <c r="S78" s="246"/>
      <c r="U78" s="246"/>
      <c r="V78" s="246"/>
      <c r="W78" s="260"/>
      <c r="X78" s="281"/>
      <c r="Y78" s="246"/>
      <c r="Z78" s="246"/>
      <c r="AA78" s="246"/>
      <c r="AB78" s="256"/>
      <c r="AC78" s="209"/>
    </row>
    <row r="79" spans="1:29" ht="6.75" customHeight="1" x14ac:dyDescent="0.2">
      <c r="A79" s="184"/>
      <c r="B79" s="328"/>
      <c r="C79" s="218"/>
      <c r="D79" s="219"/>
      <c r="E79" s="220"/>
      <c r="F79" s="220"/>
      <c r="G79" s="219"/>
      <c r="H79" s="221"/>
      <c r="I79" s="221"/>
      <c r="J79" s="222"/>
      <c r="K79" s="240"/>
      <c r="L79" s="218"/>
      <c r="M79" s="219"/>
      <c r="N79" s="220"/>
      <c r="O79" s="220"/>
      <c r="P79" s="219"/>
      <c r="Q79" s="219"/>
      <c r="R79" s="219"/>
      <c r="S79" s="248"/>
      <c r="T79" s="272"/>
      <c r="U79" s="218"/>
      <c r="V79" s="219"/>
      <c r="W79" s="220"/>
      <c r="X79" s="220"/>
      <c r="Y79" s="219"/>
      <c r="Z79" s="219"/>
      <c r="AA79" s="252"/>
      <c r="AB79" s="255"/>
      <c r="AC79" s="188"/>
    </row>
    <row r="80" spans="1:29" x14ac:dyDescent="0.2">
      <c r="A80" s="184"/>
      <c r="B80" s="328"/>
      <c r="C80" s="223"/>
      <c r="D80" s="151" t="s">
        <v>196</v>
      </c>
      <c r="J80" s="224"/>
      <c r="K80" s="240"/>
      <c r="L80" s="223"/>
      <c r="M80" s="151" t="s">
        <v>197</v>
      </c>
      <c r="Q80" s="154"/>
      <c r="R80" s="154"/>
      <c r="S80" s="224"/>
      <c r="T80" s="240"/>
      <c r="U80" s="223"/>
      <c r="V80" s="151" t="s">
        <v>198</v>
      </c>
      <c r="Z80" s="154"/>
      <c r="AA80" s="253"/>
      <c r="AB80" s="255"/>
      <c r="AC80" s="188"/>
    </row>
    <row r="81" spans="1:29" ht="6" customHeight="1" x14ac:dyDescent="0.2">
      <c r="A81" s="184"/>
      <c r="B81" s="328"/>
      <c r="C81" s="223"/>
      <c r="D81" s="151"/>
      <c r="J81" s="224"/>
      <c r="K81" s="240"/>
      <c r="L81" s="223"/>
      <c r="M81" s="151"/>
      <c r="Q81" s="154"/>
      <c r="R81" s="154"/>
      <c r="S81" s="224"/>
      <c r="T81" s="240"/>
      <c r="U81" s="223"/>
      <c r="V81" s="151"/>
      <c r="Z81" s="154"/>
      <c r="AA81" s="253"/>
      <c r="AB81" s="255"/>
      <c r="AC81" s="188"/>
    </row>
    <row r="82" spans="1:29" x14ac:dyDescent="0.2">
      <c r="A82" s="184"/>
      <c r="B82" s="328"/>
      <c r="C82" s="223"/>
      <c r="E82" s="155" t="s">
        <v>136</v>
      </c>
      <c r="F82" s="155" t="s">
        <v>137</v>
      </c>
      <c r="H82" s="155" t="s">
        <v>138</v>
      </c>
      <c r="I82" s="155" t="s">
        <v>139</v>
      </c>
      <c r="J82" s="266"/>
      <c r="K82" s="271"/>
      <c r="L82" s="223"/>
      <c r="N82" s="155" t="s">
        <v>136</v>
      </c>
      <c r="O82" s="155" t="s">
        <v>137</v>
      </c>
      <c r="Q82" s="155" t="s">
        <v>138</v>
      </c>
      <c r="R82" s="155" t="s">
        <v>139</v>
      </c>
      <c r="S82" s="266"/>
      <c r="T82" s="271"/>
      <c r="U82" s="223"/>
      <c r="W82" s="189" t="s">
        <v>136</v>
      </c>
      <c r="X82" s="189" t="s">
        <v>138</v>
      </c>
      <c r="Y82" s="189" t="s">
        <v>139</v>
      </c>
      <c r="Z82" s="195"/>
      <c r="AA82" s="254"/>
      <c r="AB82" s="255"/>
      <c r="AC82" s="188"/>
    </row>
    <row r="83" spans="1:29" x14ac:dyDescent="0.2">
      <c r="A83" s="184"/>
      <c r="B83" s="328"/>
      <c r="C83" s="223"/>
      <c r="D83" s="151" t="s">
        <v>140</v>
      </c>
      <c r="E83" s="191">
        <f>'Dashboard Conf Page'!G85</f>
        <v>0</v>
      </c>
      <c r="F83" s="185">
        <v>0</v>
      </c>
      <c r="G83" s="184"/>
      <c r="H83" s="187">
        <f>50-(50*COS(RADIANS(F85)))</f>
        <v>97.552825814757682</v>
      </c>
      <c r="I83" s="187">
        <f>50*SIN(RADIANS(F85))</f>
        <v>15.450849718747376</v>
      </c>
      <c r="J83" s="226"/>
      <c r="K83" s="206"/>
      <c r="L83" s="223"/>
      <c r="M83" s="190" t="s">
        <v>140</v>
      </c>
      <c r="N83" s="191">
        <f>'Dashboard Conf Page'!N85</f>
        <v>0</v>
      </c>
      <c r="O83" s="185">
        <v>0</v>
      </c>
      <c r="P83" s="184"/>
      <c r="Q83" s="187">
        <f>50-(50*COS(RADIANS(O85)))</f>
        <v>90.265394285556084</v>
      </c>
      <c r="R83" s="187">
        <f>50*SIN(RADIANS(O85))</f>
        <v>29.642841008052969</v>
      </c>
      <c r="S83" s="226"/>
      <c r="T83" s="206"/>
      <c r="U83" s="223"/>
      <c r="V83" s="190" t="s">
        <v>140</v>
      </c>
      <c r="W83" s="191">
        <f>'Dashboard Conf Page'!U83</f>
        <v>0.60799999999999998</v>
      </c>
      <c r="X83" s="203">
        <v>0</v>
      </c>
      <c r="Y83" s="200">
        <f ca="1">IF(E145=1,'Dashboard Conf Page'!U105,RAND())</f>
        <v>0.85637109283454171</v>
      </c>
      <c r="Z83" s="201">
        <f ca="1">Y83</f>
        <v>0.85637109283454171</v>
      </c>
      <c r="AA83" s="255"/>
      <c r="AB83" s="255"/>
      <c r="AC83" s="188"/>
    </row>
    <row r="84" spans="1:29" x14ac:dyDescent="0.2">
      <c r="A84" s="184"/>
      <c r="B84" s="328"/>
      <c r="C84" s="223"/>
      <c r="D84" s="151" t="s">
        <v>141</v>
      </c>
      <c r="E84" s="191">
        <f>'Dashboard Conf Page'!G87</f>
        <v>10</v>
      </c>
      <c r="F84" s="185">
        <v>180</v>
      </c>
      <c r="G84" s="184"/>
      <c r="H84" s="187">
        <f>50-(2*COS(RADIANS(F85+90)))</f>
        <v>50.618033988749893</v>
      </c>
      <c r="I84" s="187">
        <f>2*SIN(RADIANS(F85+90))</f>
        <v>-1.9021130325903071</v>
      </c>
      <c r="J84" s="226"/>
      <c r="K84" s="206"/>
      <c r="L84" s="223"/>
      <c r="M84" s="190" t="s">
        <v>141</v>
      </c>
      <c r="N84" s="191">
        <f>'Dashboard Conf Page'!N87</f>
        <v>50</v>
      </c>
      <c r="O84" s="185">
        <v>180</v>
      </c>
      <c r="P84" s="184"/>
      <c r="Q84" s="187">
        <f>50-(2*COS(RADIANS(O85+90)))</f>
        <v>51.18571364032212</v>
      </c>
      <c r="R84" s="187">
        <f>2*SIN(RADIANS(O85+90))</f>
        <v>-1.6106157714222431</v>
      </c>
      <c r="S84" s="226"/>
      <c r="T84" s="206"/>
      <c r="U84" s="223"/>
      <c r="V84" s="190" t="s">
        <v>141</v>
      </c>
      <c r="W84" s="191">
        <f>'Dashboard Conf Page'!U87</f>
        <v>100</v>
      </c>
      <c r="X84" s="196"/>
      <c r="Y84" s="197"/>
      <c r="Z84" s="198"/>
      <c r="AA84" s="254"/>
      <c r="AB84" s="255"/>
      <c r="AC84" s="188"/>
    </row>
    <row r="85" spans="1:29" x14ac:dyDescent="0.2">
      <c r="A85" s="184"/>
      <c r="B85" s="328"/>
      <c r="C85" s="223"/>
      <c r="D85" s="151" t="s">
        <v>142</v>
      </c>
      <c r="E85" s="191">
        <f>'Dashboard Conf Page'!G83</f>
        <v>9</v>
      </c>
      <c r="F85" s="185">
        <f>((E85-E83)/(E84-E83))*180</f>
        <v>162</v>
      </c>
      <c r="G85" s="184"/>
      <c r="H85" s="187">
        <f>50-(2*COS(RADIANS(F85-90)))</f>
        <v>49.381966011250107</v>
      </c>
      <c r="I85" s="187">
        <f>2*SIN(RADIANS(F85-90))</f>
        <v>1.9021130325903071</v>
      </c>
      <c r="J85" s="226"/>
      <c r="K85" s="206"/>
      <c r="L85" s="223"/>
      <c r="M85" s="190" t="s">
        <v>142</v>
      </c>
      <c r="N85" s="191">
        <f>'Dashboard Conf Page'!N83</f>
        <v>39.9</v>
      </c>
      <c r="O85" s="185">
        <f>((N85-N83)/(N84-N83))*180</f>
        <v>143.63999999999999</v>
      </c>
      <c r="P85" s="184"/>
      <c r="Q85" s="187">
        <f>50-(2*COS(RADIANS(O85-90)))</f>
        <v>48.81428635967788</v>
      </c>
      <c r="R85" s="187">
        <f>2*SIN(RADIANS(O85-90))</f>
        <v>1.6106157714222438</v>
      </c>
      <c r="S85" s="226"/>
      <c r="T85" s="206"/>
      <c r="U85" s="223"/>
      <c r="V85" s="190" t="s">
        <v>142</v>
      </c>
      <c r="W85" s="191">
        <f>'Dashboard Conf Page'!U83</f>
        <v>0.60799999999999998</v>
      </c>
      <c r="X85" s="193"/>
      <c r="Y85" s="202" t="str">
        <f ca="1">IF(Y83&gt;0.5,CHAR(241),CHAR(242))</f>
        <v>ñ</v>
      </c>
      <c r="Z85" s="188"/>
      <c r="AA85" s="254"/>
      <c r="AB85" s="255"/>
      <c r="AC85" s="188"/>
    </row>
    <row r="86" spans="1:29" x14ac:dyDescent="0.2">
      <c r="A86" s="184"/>
      <c r="B86" s="328"/>
      <c r="C86" s="223"/>
      <c r="D86" s="153" t="s">
        <v>143</v>
      </c>
      <c r="E86" s="187">
        <f>((E$53-E$52)/5)+E$52</f>
        <v>2</v>
      </c>
      <c r="F86" s="185"/>
      <c r="G86" s="184"/>
      <c r="H86" s="187">
        <f>H83</f>
        <v>97.552825814757682</v>
      </c>
      <c r="I86" s="187">
        <f>I83</f>
        <v>15.450849718747376</v>
      </c>
      <c r="J86" s="226"/>
      <c r="K86" s="206"/>
      <c r="L86" s="223"/>
      <c r="M86" s="184" t="s">
        <v>143</v>
      </c>
      <c r="N86" s="187">
        <f>((N$53-N$52)/5)+N$52</f>
        <v>10</v>
      </c>
      <c r="O86" s="185"/>
      <c r="P86" s="184"/>
      <c r="Q86" s="187">
        <f>Q83</f>
        <v>90.265394285556084</v>
      </c>
      <c r="R86" s="187">
        <f>R83</f>
        <v>29.642841008052969</v>
      </c>
      <c r="S86" s="226"/>
      <c r="T86" s="206"/>
      <c r="U86" s="223"/>
      <c r="V86" s="184" t="s">
        <v>143</v>
      </c>
      <c r="W86" s="187">
        <f>(W$84-W$83)/5</f>
        <v>19.878399999999999</v>
      </c>
      <c r="X86" s="185"/>
      <c r="Y86" s="186"/>
      <c r="AA86" s="254"/>
      <c r="AB86" s="255"/>
      <c r="AC86" s="188"/>
    </row>
    <row r="87" spans="1:29" x14ac:dyDescent="0.2">
      <c r="A87" s="184"/>
      <c r="B87" s="328"/>
      <c r="C87" s="223"/>
      <c r="D87" s="153" t="s">
        <v>144</v>
      </c>
      <c r="E87" s="187">
        <f>((E$53-E$52)*2/5)+E$52</f>
        <v>4</v>
      </c>
      <c r="F87" s="185"/>
      <c r="G87" s="184"/>
      <c r="H87" s="187">
        <v>50</v>
      </c>
      <c r="I87" s="187">
        <v>0</v>
      </c>
      <c r="J87" s="226"/>
      <c r="K87" s="206"/>
      <c r="L87" s="223"/>
      <c r="M87" s="184" t="s">
        <v>144</v>
      </c>
      <c r="N87" s="187">
        <f>((N$53-N$52)*2/5)+N$52</f>
        <v>20</v>
      </c>
      <c r="O87" s="185"/>
      <c r="P87" s="184"/>
      <c r="Q87" s="187">
        <v>50</v>
      </c>
      <c r="R87" s="187">
        <v>0</v>
      </c>
      <c r="S87" s="226"/>
      <c r="T87" s="206"/>
      <c r="U87" s="223"/>
      <c r="V87" s="184" t="s">
        <v>144</v>
      </c>
      <c r="W87" s="187">
        <f>(W$84-W$83)*2/5</f>
        <v>39.756799999999998</v>
      </c>
      <c r="X87" s="185"/>
      <c r="Y87" s="152"/>
      <c r="AA87" s="254"/>
      <c r="AB87" s="255"/>
      <c r="AC87" s="188"/>
    </row>
    <row r="88" spans="1:29" x14ac:dyDescent="0.2">
      <c r="A88" s="184"/>
      <c r="B88" s="328"/>
      <c r="C88" s="223"/>
      <c r="D88" s="153" t="s">
        <v>145</v>
      </c>
      <c r="E88" s="187">
        <f>((E$53-E$52)*3/5) + E$52</f>
        <v>6</v>
      </c>
      <c r="F88" s="185"/>
      <c r="H88" s="186"/>
      <c r="I88" s="186"/>
      <c r="J88" s="227"/>
      <c r="K88" s="242"/>
      <c r="L88" s="223"/>
      <c r="M88" s="184" t="s">
        <v>145</v>
      </c>
      <c r="N88" s="187">
        <f>((N$53-N$52)*3/5) + N$52</f>
        <v>30</v>
      </c>
      <c r="O88" s="185"/>
      <c r="Q88" s="186"/>
      <c r="R88" s="186"/>
      <c r="S88" s="227"/>
      <c r="T88" s="242"/>
      <c r="U88" s="223"/>
      <c r="V88" s="184" t="s">
        <v>145</v>
      </c>
      <c r="W88" s="187">
        <f>(W$84-W$83)*3/5</f>
        <v>59.635199999999998</v>
      </c>
      <c r="X88" s="188"/>
      <c r="Y88" s="152"/>
      <c r="Z88" s="152"/>
      <c r="AA88" s="254"/>
      <c r="AB88" s="255"/>
      <c r="AC88" s="188"/>
    </row>
    <row r="89" spans="1:29" x14ac:dyDescent="0.2">
      <c r="A89" s="184"/>
      <c r="B89" s="328"/>
      <c r="C89" s="223"/>
      <c r="D89" s="153" t="s">
        <v>146</v>
      </c>
      <c r="E89" s="187">
        <f>((E$53-E$52)*4/5) + E$52</f>
        <v>8</v>
      </c>
      <c r="F89" s="185"/>
      <c r="H89" s="152"/>
      <c r="I89" s="152"/>
      <c r="J89" s="228"/>
      <c r="K89" s="243"/>
      <c r="L89" s="223"/>
      <c r="M89" s="184" t="s">
        <v>146</v>
      </c>
      <c r="N89" s="187">
        <f>((N$53-N$52)*4/5) + N$52</f>
        <v>40</v>
      </c>
      <c r="O89" s="185"/>
      <c r="Q89" s="152"/>
      <c r="R89" s="152"/>
      <c r="S89" s="228"/>
      <c r="T89" s="243"/>
      <c r="U89" s="223"/>
      <c r="V89" s="184" t="s">
        <v>146</v>
      </c>
      <c r="W89" s="187">
        <f>(W$84-W$83)*4/5</f>
        <v>79.513599999999997</v>
      </c>
      <c r="X89" s="188"/>
      <c r="Y89" s="152"/>
      <c r="Z89" s="152"/>
      <c r="AA89" s="254"/>
      <c r="AB89" s="255"/>
      <c r="AC89" s="188"/>
    </row>
    <row r="90" spans="1:29" ht="6.75" customHeight="1" x14ac:dyDescent="0.2">
      <c r="A90" s="184"/>
      <c r="B90" s="328"/>
      <c r="C90" s="223"/>
      <c r="J90" s="224"/>
      <c r="K90" s="240"/>
      <c r="L90" s="223"/>
      <c r="S90" s="256"/>
      <c r="T90" s="272"/>
      <c r="U90" s="223"/>
      <c r="W90" s="186"/>
      <c r="AA90" s="254"/>
      <c r="AB90" s="255"/>
      <c r="AC90" s="188"/>
    </row>
    <row r="91" spans="1:29" ht="13.5" thickBot="1" x14ac:dyDescent="0.25">
      <c r="A91" s="184"/>
      <c r="B91" s="328"/>
      <c r="C91" s="230"/>
      <c r="D91" s="282"/>
      <c r="E91" s="233"/>
      <c r="F91" s="233"/>
      <c r="G91" s="231"/>
      <c r="H91" s="234"/>
      <c r="I91" s="234"/>
      <c r="J91" s="235"/>
      <c r="K91" s="240"/>
      <c r="L91" s="230"/>
      <c r="M91" s="282"/>
      <c r="N91" s="233"/>
      <c r="O91" s="233"/>
      <c r="P91" s="231"/>
      <c r="Q91" s="234"/>
      <c r="R91" s="234"/>
      <c r="S91" s="235"/>
      <c r="T91" s="240"/>
      <c r="U91" s="230"/>
      <c r="V91" s="282"/>
      <c r="W91" s="233"/>
      <c r="X91" s="233"/>
      <c r="Y91" s="231"/>
      <c r="Z91" s="234"/>
      <c r="AA91" s="292"/>
      <c r="AB91" s="255"/>
      <c r="AC91" s="188"/>
    </row>
    <row r="92" spans="1:29" x14ac:dyDescent="0.2">
      <c r="A92" s="184"/>
      <c r="B92" s="223"/>
      <c r="C92" s="198"/>
      <c r="D92" s="215"/>
      <c r="E92" s="186"/>
      <c r="F92" s="186"/>
      <c r="G92" s="198"/>
      <c r="H92" s="216"/>
      <c r="I92" s="216"/>
      <c r="J92" s="217"/>
      <c r="L92" s="198"/>
      <c r="M92" s="215"/>
      <c r="N92" s="186"/>
      <c r="O92" s="186"/>
      <c r="P92" s="198"/>
      <c r="Q92" s="216"/>
      <c r="R92" s="216"/>
      <c r="S92" s="217"/>
      <c r="T92" s="210"/>
      <c r="U92" s="198"/>
      <c r="V92" s="215"/>
      <c r="W92" s="186"/>
      <c r="X92" s="186"/>
      <c r="Y92" s="198"/>
      <c r="Z92" s="216"/>
      <c r="AA92" s="216"/>
      <c r="AB92" s="254"/>
      <c r="AC92" s="188"/>
    </row>
    <row r="93" spans="1:29" x14ac:dyDescent="0.2">
      <c r="A93" s="184"/>
      <c r="B93" s="223"/>
      <c r="D93" s="151"/>
      <c r="M93" s="151"/>
      <c r="Q93" s="154"/>
      <c r="R93" s="154"/>
      <c r="S93" s="210"/>
      <c r="T93" s="210"/>
      <c r="V93" s="151"/>
      <c r="Z93" s="154"/>
      <c r="AA93" s="154"/>
      <c r="AB93" s="254"/>
      <c r="AC93" s="188"/>
    </row>
    <row r="94" spans="1:29" ht="13.5" thickBot="1" x14ac:dyDescent="0.25">
      <c r="A94" s="184"/>
      <c r="B94" s="230"/>
      <c r="C94" s="231"/>
      <c r="D94" s="282"/>
      <c r="E94" s="233"/>
      <c r="F94" s="233"/>
      <c r="G94" s="231"/>
      <c r="H94" s="234"/>
      <c r="I94" s="234"/>
      <c r="J94" s="331"/>
      <c r="K94" s="331"/>
      <c r="L94" s="231"/>
      <c r="M94" s="282"/>
      <c r="N94" s="233"/>
      <c r="O94" s="233"/>
      <c r="P94" s="231"/>
      <c r="Q94" s="234"/>
      <c r="R94" s="234"/>
      <c r="S94" s="331"/>
      <c r="T94" s="331"/>
      <c r="U94" s="231"/>
      <c r="V94" s="282"/>
      <c r="W94" s="233"/>
      <c r="X94" s="233"/>
      <c r="Y94" s="231"/>
      <c r="Z94" s="234"/>
      <c r="AA94" s="234"/>
      <c r="AB94" s="257"/>
      <c r="AC94" s="188"/>
    </row>
    <row r="95" spans="1:29" x14ac:dyDescent="0.2">
      <c r="B95" s="198"/>
      <c r="C95" s="198"/>
      <c r="D95" s="215"/>
      <c r="E95" s="186"/>
      <c r="F95" s="186"/>
      <c r="G95" s="198"/>
      <c r="H95" s="216"/>
      <c r="I95" s="216"/>
      <c r="J95" s="217"/>
      <c r="K95" s="217"/>
      <c r="L95" s="198"/>
      <c r="M95" s="215"/>
      <c r="N95" s="186"/>
      <c r="O95" s="186"/>
      <c r="P95" s="198"/>
      <c r="Q95" s="216"/>
      <c r="R95" s="216"/>
      <c r="S95" s="217"/>
      <c r="T95" s="217"/>
      <c r="U95" s="198"/>
      <c r="V95" s="215"/>
      <c r="W95" s="186"/>
      <c r="X95" s="186"/>
      <c r="Y95" s="198"/>
      <c r="Z95" s="216"/>
      <c r="AA95" s="216"/>
      <c r="AB95" s="198"/>
    </row>
    <row r="96" spans="1:29" x14ac:dyDescent="0.2">
      <c r="D96" s="151"/>
      <c r="M96" s="151"/>
      <c r="Q96" s="154"/>
      <c r="R96" s="154"/>
      <c r="S96" s="210"/>
      <c r="T96" s="210"/>
      <c r="V96" s="151"/>
      <c r="Z96" s="154"/>
      <c r="AA96" s="154"/>
    </row>
    <row r="97" spans="4:27" x14ac:dyDescent="0.2">
      <c r="D97" s="151"/>
      <c r="M97" s="151"/>
      <c r="Q97" s="154"/>
      <c r="R97" s="154"/>
      <c r="S97" s="210"/>
      <c r="T97" s="210"/>
      <c r="V97" s="151"/>
      <c r="Z97" s="154"/>
      <c r="AA97" s="154"/>
    </row>
    <row r="98" spans="4:27" x14ac:dyDescent="0.2">
      <c r="D98" s="151"/>
      <c r="M98" s="151"/>
      <c r="Q98" s="154"/>
      <c r="R98" s="154"/>
      <c r="S98" s="210"/>
      <c r="T98" s="210"/>
      <c r="V98" s="151"/>
      <c r="Z98" s="154"/>
      <c r="AA98" s="154"/>
    </row>
    <row r="99" spans="4:27" x14ac:dyDescent="0.2">
      <c r="D99" s="151"/>
      <c r="M99" s="151"/>
      <c r="Q99" s="154"/>
      <c r="R99" s="154"/>
      <c r="S99" s="210"/>
      <c r="T99" s="210"/>
      <c r="V99" s="151"/>
      <c r="Z99" s="154"/>
      <c r="AA99" s="154"/>
    </row>
    <row r="100" spans="4:27" x14ac:dyDescent="0.2">
      <c r="D100" s="151"/>
      <c r="M100" s="151"/>
      <c r="Q100" s="154"/>
      <c r="R100" s="154"/>
      <c r="S100" s="210"/>
      <c r="T100" s="210"/>
      <c r="V100" s="151"/>
      <c r="Z100" s="154"/>
      <c r="AA100" s="154"/>
    </row>
    <row r="101" spans="4:27" x14ac:dyDescent="0.2">
      <c r="D101" s="151"/>
      <c r="M101" s="151"/>
      <c r="Q101" s="154"/>
      <c r="R101" s="154"/>
      <c r="S101" s="210"/>
      <c r="T101" s="210"/>
      <c r="V101" s="151"/>
      <c r="Z101" s="154"/>
      <c r="AA101" s="154"/>
    </row>
    <row r="102" spans="4:27" x14ac:dyDescent="0.2">
      <c r="D102" s="151"/>
      <c r="M102" s="151"/>
      <c r="Q102" s="154"/>
      <c r="R102" s="154"/>
      <c r="S102" s="210"/>
      <c r="T102" s="210"/>
      <c r="V102" s="151"/>
      <c r="Z102" s="154"/>
      <c r="AA102" s="154"/>
    </row>
    <row r="103" spans="4:27" x14ac:dyDescent="0.2">
      <c r="D103" s="151"/>
      <c r="M103" s="151"/>
      <c r="Q103" s="154"/>
      <c r="R103" s="154"/>
      <c r="S103" s="210"/>
      <c r="T103" s="210"/>
      <c r="V103" s="151"/>
      <c r="Z103" s="154"/>
      <c r="AA103" s="154"/>
    </row>
    <row r="104" spans="4:27" x14ac:dyDescent="0.2">
      <c r="D104" s="151"/>
      <c r="M104" s="151"/>
      <c r="Q104" s="154"/>
      <c r="R104" s="154"/>
      <c r="S104" s="210"/>
      <c r="T104" s="210"/>
      <c r="V104" s="151"/>
      <c r="Z104" s="154"/>
      <c r="AA104" s="154"/>
    </row>
    <row r="105" spans="4:27" x14ac:dyDescent="0.2">
      <c r="D105" s="151"/>
      <c r="M105" s="151"/>
      <c r="Q105" s="154"/>
      <c r="R105" s="154"/>
      <c r="S105" s="210"/>
      <c r="T105" s="210"/>
      <c r="V105" s="151"/>
      <c r="Z105" s="154"/>
      <c r="AA105" s="154"/>
    </row>
    <row r="106" spans="4:27" x14ac:dyDescent="0.2">
      <c r="D106" s="151"/>
      <c r="M106" s="151"/>
      <c r="Q106" s="154"/>
      <c r="R106" s="154"/>
      <c r="S106" s="210"/>
      <c r="T106" s="210"/>
      <c r="V106" s="151"/>
      <c r="Z106" s="154"/>
      <c r="AA106" s="154"/>
    </row>
    <row r="107" spans="4:27" x14ac:dyDescent="0.2">
      <c r="D107" s="151"/>
      <c r="M107" s="151"/>
      <c r="Q107" s="154"/>
      <c r="R107" s="154"/>
      <c r="S107" s="210"/>
      <c r="T107" s="210"/>
      <c r="V107" s="151"/>
      <c r="Z107" s="154"/>
      <c r="AA107" s="154"/>
    </row>
    <row r="108" spans="4:27" x14ac:dyDescent="0.2">
      <c r="D108" s="151"/>
      <c r="M108" s="151"/>
      <c r="Q108" s="154"/>
      <c r="R108" s="154"/>
      <c r="S108" s="210"/>
      <c r="T108" s="210"/>
      <c r="V108" s="151"/>
      <c r="Z108" s="154"/>
      <c r="AA108" s="154"/>
    </row>
    <row r="109" spans="4:27" x14ac:dyDescent="0.2">
      <c r="D109" s="151"/>
      <c r="M109" s="151"/>
      <c r="Q109" s="154"/>
      <c r="R109" s="154"/>
      <c r="S109" s="210"/>
      <c r="T109" s="210"/>
      <c r="V109" s="151"/>
      <c r="Z109" s="154"/>
      <c r="AA109" s="154"/>
    </row>
    <row r="110" spans="4:27" x14ac:dyDescent="0.2">
      <c r="D110" s="151"/>
      <c r="M110" s="151"/>
      <c r="Q110" s="154"/>
      <c r="R110" s="154"/>
      <c r="S110" s="210"/>
      <c r="T110" s="210"/>
      <c r="V110" s="151"/>
      <c r="Z110" s="154"/>
      <c r="AA110" s="154"/>
    </row>
    <row r="111" spans="4:27" x14ac:dyDescent="0.2">
      <c r="D111" s="151"/>
      <c r="M111" s="151"/>
      <c r="Q111" s="154"/>
      <c r="R111" s="154"/>
      <c r="S111" s="210"/>
      <c r="T111" s="210"/>
      <c r="V111" s="151"/>
      <c r="Z111" s="154"/>
      <c r="AA111" s="154"/>
    </row>
    <row r="112" spans="4:27" x14ac:dyDescent="0.2">
      <c r="D112" s="151"/>
      <c r="M112" s="151"/>
      <c r="Q112" s="154"/>
      <c r="R112" s="154"/>
      <c r="S112" s="210"/>
      <c r="T112" s="210"/>
      <c r="V112" s="151"/>
      <c r="Z112" s="154"/>
      <c r="AA112" s="154"/>
    </row>
    <row r="113" spans="4:27" x14ac:dyDescent="0.2">
      <c r="D113" s="151"/>
      <c r="M113" s="151"/>
      <c r="Q113" s="154"/>
      <c r="R113" s="154"/>
      <c r="S113" s="210"/>
      <c r="T113" s="210"/>
      <c r="V113" s="151"/>
      <c r="Z113" s="154"/>
      <c r="AA113" s="154"/>
    </row>
    <row r="114" spans="4:27" x14ac:dyDescent="0.2">
      <c r="D114" s="151"/>
      <c r="H114" s="152"/>
      <c r="I114" s="152"/>
      <c r="J114" s="208"/>
      <c r="K114" s="208"/>
      <c r="M114" s="151"/>
      <c r="Q114" s="152"/>
      <c r="R114" s="152"/>
      <c r="S114" s="208"/>
      <c r="T114" s="208"/>
      <c r="V114" s="151"/>
      <c r="Z114" s="152"/>
      <c r="AA114" s="152"/>
    </row>
    <row r="115" spans="4:27" x14ac:dyDescent="0.2">
      <c r="H115" s="152"/>
      <c r="I115" s="152"/>
      <c r="J115" s="208"/>
      <c r="K115" s="208"/>
      <c r="Q115" s="152"/>
      <c r="R115" s="152"/>
      <c r="S115" s="208"/>
      <c r="T115" s="208"/>
      <c r="Z115" s="152"/>
      <c r="AA115" s="152"/>
    </row>
    <row r="116" spans="4:27" x14ac:dyDescent="0.2">
      <c r="H116" s="152"/>
      <c r="I116" s="152"/>
      <c r="J116" s="208"/>
      <c r="K116" s="208"/>
      <c r="Q116" s="152"/>
      <c r="R116" s="152"/>
      <c r="S116" s="208"/>
      <c r="T116" s="208"/>
      <c r="Z116" s="152"/>
      <c r="AA116" s="152"/>
    </row>
    <row r="117" spans="4:27" ht="6.75" customHeight="1" x14ac:dyDescent="0.2"/>
    <row r="118" spans="4:27" x14ac:dyDescent="0.2">
      <c r="D118" s="151" t="s">
        <v>199</v>
      </c>
    </row>
    <row r="119" spans="4:27" x14ac:dyDescent="0.2">
      <c r="D119" s="153" t="s">
        <v>200</v>
      </c>
      <c r="E119" s="153">
        <f>'Dashboard Conf Page'!S2</f>
        <v>0</v>
      </c>
    </row>
    <row r="120" spans="4:27" x14ac:dyDescent="0.2">
      <c r="D120" s="153" t="s">
        <v>201</v>
      </c>
      <c r="E120" s="156">
        <f>'Dashboard Conf Page'!S4</f>
        <v>0</v>
      </c>
    </row>
    <row r="121" spans="4:27" x14ac:dyDescent="0.2">
      <c r="D121" s="153" t="s">
        <v>202</v>
      </c>
      <c r="E121" s="156" t="str">
        <f>DEC2HEX(SUM(F126:F225))</f>
        <v>90AB0</v>
      </c>
    </row>
    <row r="122" spans="4:27" x14ac:dyDescent="0.2">
      <c r="D122" s="153" t="s">
        <v>203</v>
      </c>
      <c r="E122" s="156" t="s">
        <v>204</v>
      </c>
    </row>
    <row r="123" spans="4:27" x14ac:dyDescent="0.2">
      <c r="D123" s="153" t="s">
        <v>205</v>
      </c>
      <c r="E123" s="156">
        <f>IF('Dashboard Conf Page'!S4='Dashboard Calculations '!E122,1,0)</f>
        <v>0</v>
      </c>
    </row>
    <row r="124" spans="4:27" x14ac:dyDescent="0.2">
      <c r="D124" s="153" t="s">
        <v>206</v>
      </c>
      <c r="E124" s="156">
        <v>12345</v>
      </c>
    </row>
    <row r="126" spans="4:27" x14ac:dyDescent="0.2">
      <c r="D126" s="157">
        <v>1</v>
      </c>
      <c r="E126" s="157" t="str">
        <f t="shared" ref="E126:E189" si="0">MID($E$119,D126,1)</f>
        <v>0</v>
      </c>
      <c r="F126" s="157">
        <f>IF(MID($E$119,D126,1)="","",CODE(MID($E$119,D126,1))*$E$124)</f>
        <v>592560</v>
      </c>
    </row>
    <row r="127" spans="4:27" x14ac:dyDescent="0.2">
      <c r="D127" s="157">
        <v>2</v>
      </c>
      <c r="E127" s="157" t="str">
        <f t="shared" si="0"/>
        <v/>
      </c>
      <c r="F127" s="157" t="str">
        <f t="shared" ref="F127:F190" si="1">IF(MID($E$119,D127,1)="","",CODE(MID($E$119,D127,1))*$E$124)</f>
        <v/>
      </c>
    </row>
    <row r="128" spans="4:27" x14ac:dyDescent="0.2">
      <c r="D128" s="157">
        <v>3</v>
      </c>
      <c r="E128" s="157" t="str">
        <f t="shared" si="0"/>
        <v/>
      </c>
      <c r="F128" s="157" t="str">
        <f t="shared" si="1"/>
        <v/>
      </c>
    </row>
    <row r="129" spans="4:6" x14ac:dyDescent="0.2">
      <c r="D129" s="157">
        <v>4</v>
      </c>
      <c r="E129" s="157" t="str">
        <f t="shared" si="0"/>
        <v/>
      </c>
      <c r="F129" s="157" t="str">
        <f t="shared" si="1"/>
        <v/>
      </c>
    </row>
    <row r="130" spans="4:6" x14ac:dyDescent="0.2">
      <c r="D130" s="157">
        <v>5</v>
      </c>
      <c r="E130" s="157" t="str">
        <f t="shared" si="0"/>
        <v/>
      </c>
      <c r="F130" s="157" t="str">
        <f t="shared" si="1"/>
        <v/>
      </c>
    </row>
    <row r="131" spans="4:6" x14ac:dyDescent="0.2">
      <c r="D131" s="157">
        <v>6</v>
      </c>
      <c r="E131" s="157" t="str">
        <f t="shared" si="0"/>
        <v/>
      </c>
      <c r="F131" s="157" t="str">
        <f t="shared" si="1"/>
        <v/>
      </c>
    </row>
    <row r="132" spans="4:6" x14ac:dyDescent="0.2">
      <c r="D132" s="157">
        <v>7</v>
      </c>
      <c r="E132" s="157" t="str">
        <f t="shared" si="0"/>
        <v/>
      </c>
      <c r="F132" s="157" t="str">
        <f t="shared" si="1"/>
        <v/>
      </c>
    </row>
    <row r="133" spans="4:6" x14ac:dyDescent="0.2">
      <c r="D133" s="157">
        <v>8</v>
      </c>
      <c r="E133" s="157" t="str">
        <f t="shared" si="0"/>
        <v/>
      </c>
      <c r="F133" s="157" t="str">
        <f t="shared" si="1"/>
        <v/>
      </c>
    </row>
    <row r="134" spans="4:6" x14ac:dyDescent="0.2">
      <c r="D134" s="157">
        <v>9</v>
      </c>
      <c r="E134" s="157" t="str">
        <f t="shared" si="0"/>
        <v/>
      </c>
      <c r="F134" s="157" t="str">
        <f t="shared" si="1"/>
        <v/>
      </c>
    </row>
    <row r="135" spans="4:6" x14ac:dyDescent="0.2">
      <c r="D135" s="157">
        <v>10</v>
      </c>
      <c r="E135" s="157" t="str">
        <f t="shared" si="0"/>
        <v/>
      </c>
      <c r="F135" s="157" t="str">
        <f t="shared" si="1"/>
        <v/>
      </c>
    </row>
    <row r="136" spans="4:6" x14ac:dyDescent="0.2">
      <c r="D136" s="157">
        <v>11</v>
      </c>
      <c r="E136" s="157" t="str">
        <f t="shared" si="0"/>
        <v/>
      </c>
      <c r="F136" s="157" t="str">
        <f t="shared" si="1"/>
        <v/>
      </c>
    </row>
    <row r="137" spans="4:6" x14ac:dyDescent="0.2">
      <c r="D137" s="157">
        <v>12</v>
      </c>
      <c r="E137" s="157" t="str">
        <f t="shared" si="0"/>
        <v/>
      </c>
      <c r="F137" s="157" t="str">
        <f t="shared" si="1"/>
        <v/>
      </c>
    </row>
    <row r="138" spans="4:6" x14ac:dyDescent="0.2">
      <c r="D138" s="157">
        <v>13</v>
      </c>
      <c r="E138" s="157" t="str">
        <f t="shared" si="0"/>
        <v/>
      </c>
      <c r="F138" s="157" t="str">
        <f t="shared" si="1"/>
        <v/>
      </c>
    </row>
    <row r="139" spans="4:6" x14ac:dyDescent="0.2">
      <c r="D139" s="157">
        <v>14</v>
      </c>
      <c r="E139" s="157" t="str">
        <f t="shared" si="0"/>
        <v/>
      </c>
      <c r="F139" s="157" t="str">
        <f t="shared" si="1"/>
        <v/>
      </c>
    </row>
    <row r="140" spans="4:6" x14ac:dyDescent="0.2">
      <c r="D140" s="157">
        <v>15</v>
      </c>
      <c r="E140" s="157" t="str">
        <f t="shared" si="0"/>
        <v/>
      </c>
      <c r="F140" s="157" t="str">
        <f t="shared" si="1"/>
        <v/>
      </c>
    </row>
    <row r="141" spans="4:6" x14ac:dyDescent="0.2">
      <c r="D141" s="157">
        <v>16</v>
      </c>
      <c r="E141" s="157" t="str">
        <f t="shared" si="0"/>
        <v/>
      </c>
      <c r="F141" s="157" t="str">
        <f t="shared" si="1"/>
        <v/>
      </c>
    </row>
    <row r="142" spans="4:6" x14ac:dyDescent="0.2">
      <c r="D142" s="157">
        <v>17</v>
      </c>
      <c r="E142" s="157" t="str">
        <f t="shared" si="0"/>
        <v/>
      </c>
      <c r="F142" s="157" t="str">
        <f t="shared" si="1"/>
        <v/>
      </c>
    </row>
    <row r="143" spans="4:6" x14ac:dyDescent="0.2">
      <c r="D143" s="157">
        <v>18</v>
      </c>
      <c r="E143" s="157" t="str">
        <f t="shared" si="0"/>
        <v/>
      </c>
      <c r="F143" s="157" t="str">
        <f t="shared" si="1"/>
        <v/>
      </c>
    </row>
    <row r="144" spans="4:6" x14ac:dyDescent="0.2">
      <c r="D144" s="157">
        <v>19</v>
      </c>
      <c r="E144" s="157" t="str">
        <f t="shared" si="0"/>
        <v/>
      </c>
      <c r="F144" s="157" t="str">
        <f t="shared" si="1"/>
        <v/>
      </c>
    </row>
    <row r="145" spans="4:6" x14ac:dyDescent="0.2">
      <c r="D145" s="157">
        <v>20</v>
      </c>
      <c r="E145" s="157" t="str">
        <f t="shared" si="0"/>
        <v/>
      </c>
      <c r="F145" s="157" t="str">
        <f t="shared" si="1"/>
        <v/>
      </c>
    </row>
    <row r="146" spans="4:6" x14ac:dyDescent="0.2">
      <c r="D146" s="157">
        <v>21</v>
      </c>
      <c r="E146" s="157" t="str">
        <f t="shared" si="0"/>
        <v/>
      </c>
      <c r="F146" s="157" t="str">
        <f t="shared" si="1"/>
        <v/>
      </c>
    </row>
    <row r="147" spans="4:6" x14ac:dyDescent="0.2">
      <c r="D147" s="157">
        <v>22</v>
      </c>
      <c r="E147" s="157" t="str">
        <f t="shared" si="0"/>
        <v/>
      </c>
      <c r="F147" s="157" t="str">
        <f t="shared" si="1"/>
        <v/>
      </c>
    </row>
    <row r="148" spans="4:6" x14ac:dyDescent="0.2">
      <c r="D148" s="157">
        <v>23</v>
      </c>
      <c r="E148" s="157" t="str">
        <f t="shared" si="0"/>
        <v/>
      </c>
      <c r="F148" s="157" t="str">
        <f t="shared" si="1"/>
        <v/>
      </c>
    </row>
    <row r="149" spans="4:6" x14ac:dyDescent="0.2">
      <c r="D149" s="157">
        <v>24</v>
      </c>
      <c r="E149" s="157" t="str">
        <f t="shared" si="0"/>
        <v/>
      </c>
      <c r="F149" s="157" t="str">
        <f t="shared" si="1"/>
        <v/>
      </c>
    </row>
    <row r="150" spans="4:6" x14ac:dyDescent="0.2">
      <c r="D150" s="157">
        <v>25</v>
      </c>
      <c r="E150" s="157" t="str">
        <f t="shared" si="0"/>
        <v/>
      </c>
      <c r="F150" s="157" t="str">
        <f t="shared" si="1"/>
        <v/>
      </c>
    </row>
    <row r="151" spans="4:6" x14ac:dyDescent="0.2">
      <c r="D151" s="157">
        <v>26</v>
      </c>
      <c r="E151" s="157" t="str">
        <f t="shared" si="0"/>
        <v/>
      </c>
      <c r="F151" s="157" t="str">
        <f t="shared" si="1"/>
        <v/>
      </c>
    </row>
    <row r="152" spans="4:6" x14ac:dyDescent="0.2">
      <c r="D152" s="157">
        <v>27</v>
      </c>
      <c r="E152" s="157" t="str">
        <f t="shared" si="0"/>
        <v/>
      </c>
      <c r="F152" s="157" t="str">
        <f t="shared" si="1"/>
        <v/>
      </c>
    </row>
    <row r="153" spans="4:6" x14ac:dyDescent="0.2">
      <c r="D153" s="157">
        <v>28</v>
      </c>
      <c r="E153" s="157" t="str">
        <f t="shared" si="0"/>
        <v/>
      </c>
      <c r="F153" s="157" t="str">
        <f t="shared" si="1"/>
        <v/>
      </c>
    </row>
    <row r="154" spans="4:6" x14ac:dyDescent="0.2">
      <c r="D154" s="157">
        <v>29</v>
      </c>
      <c r="E154" s="157" t="str">
        <f t="shared" si="0"/>
        <v/>
      </c>
      <c r="F154" s="157" t="str">
        <f t="shared" si="1"/>
        <v/>
      </c>
    </row>
    <row r="155" spans="4:6" x14ac:dyDescent="0.2">
      <c r="D155" s="157">
        <v>30</v>
      </c>
      <c r="E155" s="157" t="str">
        <f t="shared" si="0"/>
        <v/>
      </c>
      <c r="F155" s="157" t="str">
        <f t="shared" si="1"/>
        <v/>
      </c>
    </row>
    <row r="156" spans="4:6" x14ac:dyDescent="0.2">
      <c r="D156" s="157">
        <v>31</v>
      </c>
      <c r="E156" s="157" t="str">
        <f t="shared" si="0"/>
        <v/>
      </c>
      <c r="F156" s="157" t="str">
        <f t="shared" si="1"/>
        <v/>
      </c>
    </row>
    <row r="157" spans="4:6" x14ac:dyDescent="0.2">
      <c r="D157" s="157">
        <v>32</v>
      </c>
      <c r="E157" s="157" t="str">
        <f t="shared" si="0"/>
        <v/>
      </c>
      <c r="F157" s="157" t="str">
        <f t="shared" si="1"/>
        <v/>
      </c>
    </row>
    <row r="158" spans="4:6" x14ac:dyDescent="0.2">
      <c r="D158" s="157">
        <v>33</v>
      </c>
      <c r="E158" s="157" t="str">
        <f t="shared" si="0"/>
        <v/>
      </c>
      <c r="F158" s="157" t="str">
        <f t="shared" si="1"/>
        <v/>
      </c>
    </row>
    <row r="159" spans="4:6" x14ac:dyDescent="0.2">
      <c r="D159" s="157">
        <v>34</v>
      </c>
      <c r="E159" s="157" t="str">
        <f t="shared" si="0"/>
        <v/>
      </c>
      <c r="F159" s="157" t="str">
        <f t="shared" si="1"/>
        <v/>
      </c>
    </row>
    <row r="160" spans="4:6" x14ac:dyDescent="0.2">
      <c r="D160" s="157">
        <v>35</v>
      </c>
      <c r="E160" s="157" t="str">
        <f t="shared" si="0"/>
        <v/>
      </c>
      <c r="F160" s="157" t="str">
        <f t="shared" si="1"/>
        <v/>
      </c>
    </row>
    <row r="161" spans="4:6" x14ac:dyDescent="0.2">
      <c r="D161" s="157">
        <v>36</v>
      </c>
      <c r="E161" s="157" t="str">
        <f t="shared" si="0"/>
        <v/>
      </c>
      <c r="F161" s="157" t="str">
        <f t="shared" si="1"/>
        <v/>
      </c>
    </row>
    <row r="162" spans="4:6" x14ac:dyDescent="0.2">
      <c r="D162" s="157">
        <v>37</v>
      </c>
      <c r="E162" s="157" t="str">
        <f t="shared" si="0"/>
        <v/>
      </c>
      <c r="F162" s="157" t="str">
        <f t="shared" si="1"/>
        <v/>
      </c>
    </row>
    <row r="163" spans="4:6" x14ac:dyDescent="0.2">
      <c r="D163" s="157">
        <v>38</v>
      </c>
      <c r="E163" s="157" t="str">
        <f t="shared" si="0"/>
        <v/>
      </c>
      <c r="F163" s="157" t="str">
        <f t="shared" si="1"/>
        <v/>
      </c>
    </row>
    <row r="164" spans="4:6" x14ac:dyDescent="0.2">
      <c r="D164" s="157">
        <v>39</v>
      </c>
      <c r="E164" s="157" t="str">
        <f t="shared" si="0"/>
        <v/>
      </c>
      <c r="F164" s="157" t="str">
        <f t="shared" si="1"/>
        <v/>
      </c>
    </row>
    <row r="165" spans="4:6" x14ac:dyDescent="0.2">
      <c r="D165" s="157">
        <v>40</v>
      </c>
      <c r="E165" s="157" t="str">
        <f t="shared" si="0"/>
        <v/>
      </c>
      <c r="F165" s="157" t="str">
        <f t="shared" si="1"/>
        <v/>
      </c>
    </row>
    <row r="166" spans="4:6" x14ac:dyDescent="0.2">
      <c r="D166" s="157">
        <v>41</v>
      </c>
      <c r="E166" s="157" t="str">
        <f t="shared" si="0"/>
        <v/>
      </c>
      <c r="F166" s="157" t="str">
        <f t="shared" si="1"/>
        <v/>
      </c>
    </row>
    <row r="167" spans="4:6" x14ac:dyDescent="0.2">
      <c r="D167" s="157">
        <v>42</v>
      </c>
      <c r="E167" s="157" t="str">
        <f t="shared" si="0"/>
        <v/>
      </c>
      <c r="F167" s="157" t="str">
        <f t="shared" si="1"/>
        <v/>
      </c>
    </row>
    <row r="168" spans="4:6" x14ac:dyDescent="0.2">
      <c r="D168" s="157">
        <v>43</v>
      </c>
      <c r="E168" s="157" t="str">
        <f t="shared" si="0"/>
        <v/>
      </c>
      <c r="F168" s="157" t="str">
        <f t="shared" si="1"/>
        <v/>
      </c>
    </row>
    <row r="169" spans="4:6" x14ac:dyDescent="0.2">
      <c r="D169" s="157">
        <v>44</v>
      </c>
      <c r="E169" s="157" t="str">
        <f t="shared" si="0"/>
        <v/>
      </c>
      <c r="F169" s="157" t="str">
        <f t="shared" si="1"/>
        <v/>
      </c>
    </row>
    <row r="170" spans="4:6" x14ac:dyDescent="0.2">
      <c r="D170" s="157">
        <v>45</v>
      </c>
      <c r="E170" s="157" t="str">
        <f t="shared" si="0"/>
        <v/>
      </c>
      <c r="F170" s="157" t="str">
        <f t="shared" si="1"/>
        <v/>
      </c>
    </row>
    <row r="171" spans="4:6" x14ac:dyDescent="0.2">
      <c r="D171" s="157">
        <v>46</v>
      </c>
      <c r="E171" s="157" t="str">
        <f t="shared" si="0"/>
        <v/>
      </c>
      <c r="F171" s="157" t="str">
        <f t="shared" si="1"/>
        <v/>
      </c>
    </row>
    <row r="172" spans="4:6" x14ac:dyDescent="0.2">
      <c r="D172" s="157">
        <v>47</v>
      </c>
      <c r="E172" s="157" t="str">
        <f t="shared" si="0"/>
        <v/>
      </c>
      <c r="F172" s="157" t="str">
        <f t="shared" si="1"/>
        <v/>
      </c>
    </row>
    <row r="173" spans="4:6" x14ac:dyDescent="0.2">
      <c r="D173" s="157">
        <v>48</v>
      </c>
      <c r="E173" s="157" t="str">
        <f t="shared" si="0"/>
        <v/>
      </c>
      <c r="F173" s="157" t="str">
        <f t="shared" si="1"/>
        <v/>
      </c>
    </row>
    <row r="174" spans="4:6" x14ac:dyDescent="0.2">
      <c r="D174" s="157">
        <v>49</v>
      </c>
      <c r="E174" s="157" t="str">
        <f t="shared" si="0"/>
        <v/>
      </c>
      <c r="F174" s="157" t="str">
        <f t="shared" si="1"/>
        <v/>
      </c>
    </row>
    <row r="175" spans="4:6" x14ac:dyDescent="0.2">
      <c r="D175" s="157">
        <v>50</v>
      </c>
      <c r="E175" s="157" t="str">
        <f t="shared" si="0"/>
        <v/>
      </c>
      <c r="F175" s="157" t="str">
        <f t="shared" si="1"/>
        <v/>
      </c>
    </row>
    <row r="176" spans="4:6" x14ac:dyDescent="0.2">
      <c r="D176" s="157">
        <v>51</v>
      </c>
      <c r="E176" s="157" t="str">
        <f t="shared" si="0"/>
        <v/>
      </c>
      <c r="F176" s="157" t="str">
        <f t="shared" si="1"/>
        <v/>
      </c>
    </row>
    <row r="177" spans="4:6" x14ac:dyDescent="0.2">
      <c r="D177" s="157">
        <v>52</v>
      </c>
      <c r="E177" s="157" t="str">
        <f t="shared" si="0"/>
        <v/>
      </c>
      <c r="F177" s="157" t="str">
        <f t="shared" si="1"/>
        <v/>
      </c>
    </row>
    <row r="178" spans="4:6" x14ac:dyDescent="0.2">
      <c r="D178" s="157">
        <v>53</v>
      </c>
      <c r="E178" s="157" t="str">
        <f t="shared" si="0"/>
        <v/>
      </c>
      <c r="F178" s="157" t="str">
        <f t="shared" si="1"/>
        <v/>
      </c>
    </row>
    <row r="179" spans="4:6" x14ac:dyDescent="0.2">
      <c r="D179" s="157">
        <v>54</v>
      </c>
      <c r="E179" s="157" t="str">
        <f t="shared" si="0"/>
        <v/>
      </c>
      <c r="F179" s="157" t="str">
        <f t="shared" si="1"/>
        <v/>
      </c>
    </row>
    <row r="180" spans="4:6" x14ac:dyDescent="0.2">
      <c r="D180" s="157">
        <v>55</v>
      </c>
      <c r="E180" s="157" t="str">
        <f t="shared" si="0"/>
        <v/>
      </c>
      <c r="F180" s="157" t="str">
        <f t="shared" si="1"/>
        <v/>
      </c>
    </row>
    <row r="181" spans="4:6" x14ac:dyDescent="0.2">
      <c r="D181" s="157">
        <v>56</v>
      </c>
      <c r="E181" s="157" t="str">
        <f t="shared" si="0"/>
        <v/>
      </c>
      <c r="F181" s="157" t="str">
        <f t="shared" si="1"/>
        <v/>
      </c>
    </row>
    <row r="182" spans="4:6" x14ac:dyDescent="0.2">
      <c r="D182" s="157">
        <v>57</v>
      </c>
      <c r="E182" s="157" t="str">
        <f t="shared" si="0"/>
        <v/>
      </c>
      <c r="F182" s="157" t="str">
        <f t="shared" si="1"/>
        <v/>
      </c>
    </row>
    <row r="183" spans="4:6" x14ac:dyDescent="0.2">
      <c r="D183" s="157">
        <v>58</v>
      </c>
      <c r="E183" s="157" t="str">
        <f t="shared" si="0"/>
        <v/>
      </c>
      <c r="F183" s="157" t="str">
        <f t="shared" si="1"/>
        <v/>
      </c>
    </row>
    <row r="184" spans="4:6" x14ac:dyDescent="0.2">
      <c r="D184" s="157">
        <v>59</v>
      </c>
      <c r="E184" s="157" t="str">
        <f t="shared" si="0"/>
        <v/>
      </c>
      <c r="F184" s="157" t="str">
        <f t="shared" si="1"/>
        <v/>
      </c>
    </row>
    <row r="185" spans="4:6" x14ac:dyDescent="0.2">
      <c r="D185" s="157">
        <v>60</v>
      </c>
      <c r="E185" s="157" t="str">
        <f t="shared" si="0"/>
        <v/>
      </c>
      <c r="F185" s="157" t="str">
        <f t="shared" si="1"/>
        <v/>
      </c>
    </row>
    <row r="186" spans="4:6" x14ac:dyDescent="0.2">
      <c r="D186" s="157">
        <v>61</v>
      </c>
      <c r="E186" s="157" t="str">
        <f t="shared" si="0"/>
        <v/>
      </c>
      <c r="F186" s="157" t="str">
        <f t="shared" si="1"/>
        <v/>
      </c>
    </row>
    <row r="187" spans="4:6" x14ac:dyDescent="0.2">
      <c r="D187" s="157">
        <v>62</v>
      </c>
      <c r="E187" s="157" t="str">
        <f t="shared" si="0"/>
        <v/>
      </c>
      <c r="F187" s="157" t="str">
        <f t="shared" si="1"/>
        <v/>
      </c>
    </row>
    <row r="188" spans="4:6" x14ac:dyDescent="0.2">
      <c r="D188" s="157">
        <v>63</v>
      </c>
      <c r="E188" s="157" t="str">
        <f t="shared" si="0"/>
        <v/>
      </c>
      <c r="F188" s="157" t="str">
        <f t="shared" si="1"/>
        <v/>
      </c>
    </row>
    <row r="189" spans="4:6" x14ac:dyDescent="0.2">
      <c r="D189" s="157">
        <v>64</v>
      </c>
      <c r="E189" s="157" t="str">
        <f t="shared" si="0"/>
        <v/>
      </c>
      <c r="F189" s="157" t="str">
        <f t="shared" si="1"/>
        <v/>
      </c>
    </row>
    <row r="190" spans="4:6" x14ac:dyDescent="0.2">
      <c r="D190" s="157">
        <v>65</v>
      </c>
      <c r="E190" s="157" t="str">
        <f t="shared" ref="E190:E221" si="2">MID($E$119,D190,1)</f>
        <v/>
      </c>
      <c r="F190" s="157" t="str">
        <f t="shared" si="1"/>
        <v/>
      </c>
    </row>
    <row r="191" spans="4:6" x14ac:dyDescent="0.2">
      <c r="D191" s="157">
        <v>66</v>
      </c>
      <c r="E191" s="157" t="str">
        <f t="shared" si="2"/>
        <v/>
      </c>
      <c r="F191" s="157" t="str">
        <f t="shared" ref="F191:F225" si="3">IF(MID($E$119,D191,1)="","",CODE(MID($E$119,D191,1))*$E$124)</f>
        <v/>
      </c>
    </row>
    <row r="192" spans="4:6" x14ac:dyDescent="0.2">
      <c r="D192" s="157">
        <v>67</v>
      </c>
      <c r="E192" s="157" t="str">
        <f t="shared" si="2"/>
        <v/>
      </c>
      <c r="F192" s="157" t="str">
        <f t="shared" si="3"/>
        <v/>
      </c>
    </row>
    <row r="193" spans="4:6" x14ac:dyDescent="0.2">
      <c r="D193" s="157">
        <v>68</v>
      </c>
      <c r="E193" s="157" t="str">
        <f t="shared" si="2"/>
        <v/>
      </c>
      <c r="F193" s="157" t="str">
        <f t="shared" si="3"/>
        <v/>
      </c>
    </row>
    <row r="194" spans="4:6" x14ac:dyDescent="0.2">
      <c r="D194" s="157">
        <v>69</v>
      </c>
      <c r="E194" s="157" t="str">
        <f t="shared" si="2"/>
        <v/>
      </c>
      <c r="F194" s="157" t="str">
        <f t="shared" si="3"/>
        <v/>
      </c>
    </row>
    <row r="195" spans="4:6" x14ac:dyDescent="0.2">
      <c r="D195" s="157">
        <v>70</v>
      </c>
      <c r="E195" s="157" t="str">
        <f t="shared" si="2"/>
        <v/>
      </c>
      <c r="F195" s="157" t="str">
        <f t="shared" si="3"/>
        <v/>
      </c>
    </row>
    <row r="196" spans="4:6" x14ac:dyDescent="0.2">
      <c r="D196" s="157">
        <v>71</v>
      </c>
      <c r="E196" s="157" t="str">
        <f t="shared" si="2"/>
        <v/>
      </c>
      <c r="F196" s="157" t="str">
        <f t="shared" si="3"/>
        <v/>
      </c>
    </row>
    <row r="197" spans="4:6" x14ac:dyDescent="0.2">
      <c r="D197" s="157">
        <v>72</v>
      </c>
      <c r="E197" s="157" t="str">
        <f t="shared" si="2"/>
        <v/>
      </c>
      <c r="F197" s="157" t="str">
        <f t="shared" si="3"/>
        <v/>
      </c>
    </row>
    <row r="198" spans="4:6" x14ac:dyDescent="0.2">
      <c r="D198" s="157">
        <v>73</v>
      </c>
      <c r="E198" s="157" t="str">
        <f t="shared" si="2"/>
        <v/>
      </c>
      <c r="F198" s="157" t="str">
        <f t="shared" si="3"/>
        <v/>
      </c>
    </row>
    <row r="199" spans="4:6" x14ac:dyDescent="0.2">
      <c r="D199" s="157">
        <v>74</v>
      </c>
      <c r="E199" s="157" t="str">
        <f t="shared" si="2"/>
        <v/>
      </c>
      <c r="F199" s="157" t="str">
        <f t="shared" si="3"/>
        <v/>
      </c>
    </row>
    <row r="200" spans="4:6" x14ac:dyDescent="0.2">
      <c r="D200" s="157">
        <v>75</v>
      </c>
      <c r="E200" s="157" t="str">
        <f t="shared" si="2"/>
        <v/>
      </c>
      <c r="F200" s="157" t="str">
        <f t="shared" si="3"/>
        <v/>
      </c>
    </row>
    <row r="201" spans="4:6" x14ac:dyDescent="0.2">
      <c r="D201" s="157">
        <v>76</v>
      </c>
      <c r="E201" s="157" t="str">
        <f t="shared" si="2"/>
        <v/>
      </c>
      <c r="F201" s="157" t="str">
        <f t="shared" si="3"/>
        <v/>
      </c>
    </row>
    <row r="202" spans="4:6" x14ac:dyDescent="0.2">
      <c r="D202" s="157">
        <v>77</v>
      </c>
      <c r="E202" s="157" t="str">
        <f t="shared" si="2"/>
        <v/>
      </c>
      <c r="F202" s="157" t="str">
        <f t="shared" si="3"/>
        <v/>
      </c>
    </row>
    <row r="203" spans="4:6" x14ac:dyDescent="0.2">
      <c r="D203" s="157">
        <v>78</v>
      </c>
      <c r="E203" s="157" t="str">
        <f t="shared" si="2"/>
        <v/>
      </c>
      <c r="F203" s="157" t="str">
        <f t="shared" si="3"/>
        <v/>
      </c>
    </row>
    <row r="204" spans="4:6" x14ac:dyDescent="0.2">
      <c r="D204" s="157">
        <v>79</v>
      </c>
      <c r="E204" s="157" t="str">
        <f t="shared" si="2"/>
        <v/>
      </c>
      <c r="F204" s="157" t="str">
        <f t="shared" si="3"/>
        <v/>
      </c>
    </row>
    <row r="205" spans="4:6" x14ac:dyDescent="0.2">
      <c r="D205" s="157">
        <v>80</v>
      </c>
      <c r="E205" s="157" t="str">
        <f t="shared" si="2"/>
        <v/>
      </c>
      <c r="F205" s="157" t="str">
        <f t="shared" si="3"/>
        <v/>
      </c>
    </row>
    <row r="206" spans="4:6" x14ac:dyDescent="0.2">
      <c r="D206" s="157">
        <v>81</v>
      </c>
      <c r="E206" s="157" t="str">
        <f t="shared" si="2"/>
        <v/>
      </c>
      <c r="F206" s="157" t="str">
        <f t="shared" si="3"/>
        <v/>
      </c>
    </row>
    <row r="207" spans="4:6" x14ac:dyDescent="0.2">
      <c r="D207" s="157">
        <v>82</v>
      </c>
      <c r="E207" s="157" t="str">
        <f t="shared" si="2"/>
        <v/>
      </c>
      <c r="F207" s="157" t="str">
        <f t="shared" si="3"/>
        <v/>
      </c>
    </row>
    <row r="208" spans="4:6" x14ac:dyDescent="0.2">
      <c r="D208" s="157">
        <v>83</v>
      </c>
      <c r="E208" s="157" t="str">
        <f t="shared" si="2"/>
        <v/>
      </c>
      <c r="F208" s="157" t="str">
        <f t="shared" si="3"/>
        <v/>
      </c>
    </row>
    <row r="209" spans="4:6" x14ac:dyDescent="0.2">
      <c r="D209" s="157">
        <v>84</v>
      </c>
      <c r="E209" s="157" t="str">
        <f t="shared" si="2"/>
        <v/>
      </c>
      <c r="F209" s="157" t="str">
        <f t="shared" si="3"/>
        <v/>
      </c>
    </row>
    <row r="210" spans="4:6" x14ac:dyDescent="0.2">
      <c r="D210" s="157">
        <v>85</v>
      </c>
      <c r="E210" s="157" t="str">
        <f t="shared" si="2"/>
        <v/>
      </c>
      <c r="F210" s="157" t="str">
        <f t="shared" si="3"/>
        <v/>
      </c>
    </row>
    <row r="211" spans="4:6" x14ac:dyDescent="0.2">
      <c r="D211" s="157">
        <v>86</v>
      </c>
      <c r="E211" s="157" t="str">
        <f t="shared" si="2"/>
        <v/>
      </c>
      <c r="F211" s="157" t="str">
        <f t="shared" si="3"/>
        <v/>
      </c>
    </row>
    <row r="212" spans="4:6" x14ac:dyDescent="0.2">
      <c r="D212" s="157">
        <v>87</v>
      </c>
      <c r="E212" s="157" t="str">
        <f t="shared" si="2"/>
        <v/>
      </c>
      <c r="F212" s="157" t="str">
        <f t="shared" si="3"/>
        <v/>
      </c>
    </row>
    <row r="213" spans="4:6" x14ac:dyDescent="0.2">
      <c r="D213" s="157">
        <v>88</v>
      </c>
      <c r="E213" s="157" t="str">
        <f t="shared" si="2"/>
        <v/>
      </c>
      <c r="F213" s="157" t="str">
        <f t="shared" si="3"/>
        <v/>
      </c>
    </row>
    <row r="214" spans="4:6" x14ac:dyDescent="0.2">
      <c r="D214" s="157">
        <v>89</v>
      </c>
      <c r="E214" s="157" t="str">
        <f t="shared" si="2"/>
        <v/>
      </c>
      <c r="F214" s="157" t="str">
        <f t="shared" si="3"/>
        <v/>
      </c>
    </row>
    <row r="215" spans="4:6" x14ac:dyDescent="0.2">
      <c r="D215" s="157">
        <v>90</v>
      </c>
      <c r="E215" s="157" t="str">
        <f t="shared" si="2"/>
        <v/>
      </c>
      <c r="F215" s="157" t="str">
        <f t="shared" si="3"/>
        <v/>
      </c>
    </row>
    <row r="216" spans="4:6" x14ac:dyDescent="0.2">
      <c r="D216" s="157">
        <v>91</v>
      </c>
      <c r="E216" s="157" t="str">
        <f t="shared" si="2"/>
        <v/>
      </c>
      <c r="F216" s="157" t="str">
        <f t="shared" si="3"/>
        <v/>
      </c>
    </row>
    <row r="217" spans="4:6" x14ac:dyDescent="0.2">
      <c r="D217" s="157">
        <v>92</v>
      </c>
      <c r="E217" s="157" t="str">
        <f t="shared" si="2"/>
        <v/>
      </c>
      <c r="F217" s="157" t="str">
        <f t="shared" si="3"/>
        <v/>
      </c>
    </row>
    <row r="218" spans="4:6" x14ac:dyDescent="0.2">
      <c r="D218" s="157">
        <v>93</v>
      </c>
      <c r="E218" s="157" t="str">
        <f t="shared" si="2"/>
        <v/>
      </c>
      <c r="F218" s="157" t="str">
        <f t="shared" si="3"/>
        <v/>
      </c>
    </row>
    <row r="219" spans="4:6" x14ac:dyDescent="0.2">
      <c r="D219" s="157">
        <v>94</v>
      </c>
      <c r="E219" s="157" t="str">
        <f t="shared" si="2"/>
        <v/>
      </c>
      <c r="F219" s="157" t="str">
        <f t="shared" si="3"/>
        <v/>
      </c>
    </row>
    <row r="220" spans="4:6" x14ac:dyDescent="0.2">
      <c r="D220" s="157">
        <v>95</v>
      </c>
      <c r="E220" s="157" t="str">
        <f t="shared" si="2"/>
        <v/>
      </c>
      <c r="F220" s="157" t="str">
        <f t="shared" si="3"/>
        <v/>
      </c>
    </row>
    <row r="221" spans="4:6" x14ac:dyDescent="0.2">
      <c r="D221" s="157">
        <v>96</v>
      </c>
      <c r="E221" s="157" t="str">
        <f t="shared" si="2"/>
        <v/>
      </c>
      <c r="F221" s="157" t="str">
        <f t="shared" si="3"/>
        <v/>
      </c>
    </row>
    <row r="222" spans="4:6" x14ac:dyDescent="0.2">
      <c r="D222" s="157">
        <v>97</v>
      </c>
      <c r="E222" s="157" t="str">
        <f>MID($E$119,D222,1)</f>
        <v/>
      </c>
      <c r="F222" s="157" t="str">
        <f t="shared" si="3"/>
        <v/>
      </c>
    </row>
    <row r="223" spans="4:6" x14ac:dyDescent="0.2">
      <c r="D223" s="157">
        <v>98</v>
      </c>
      <c r="E223" s="157" t="str">
        <f>MID($E$119,D223,1)</f>
        <v/>
      </c>
      <c r="F223" s="157" t="str">
        <f t="shared" si="3"/>
        <v/>
      </c>
    </row>
    <row r="224" spans="4:6" x14ac:dyDescent="0.2">
      <c r="D224" s="157">
        <v>99</v>
      </c>
      <c r="E224" s="157" t="str">
        <f>MID($E$119,D224,1)</f>
        <v/>
      </c>
      <c r="F224" s="157" t="str">
        <f t="shared" si="3"/>
        <v/>
      </c>
    </row>
    <row r="225" spans="4:6" x14ac:dyDescent="0.2">
      <c r="D225" s="157">
        <v>100</v>
      </c>
      <c r="E225" s="157" t="str">
        <f>MID($E$119,D225,1)</f>
        <v/>
      </c>
      <c r="F225" s="157" t="str">
        <f t="shared" si="3"/>
        <v/>
      </c>
    </row>
    <row r="226" spans="4:6" x14ac:dyDescent="0.2">
      <c r="E226" s="157"/>
    </row>
    <row r="227" spans="4:6" x14ac:dyDescent="0.2">
      <c r="E227" s="157"/>
    </row>
  </sheetData>
  <pageMargins left="0.7" right="0.7" top="0.75" bottom="0.75" header="0.3" footer="0.3"/>
  <pageSetup paperSize="9" orientation="portrait" horizontalDpi="2400" verticalDpi="24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B55"/>
  <sheetViews>
    <sheetView zoomScale="60" zoomScaleNormal="60" workbookViewId="0">
      <selection activeCell="A37" sqref="A37"/>
    </sheetView>
  </sheetViews>
  <sheetFormatPr defaultRowHeight="12.75" x14ac:dyDescent="0.2"/>
  <cols>
    <col min="1" max="1" width="2.5703125" customWidth="1"/>
    <col min="2" max="2" width="24.85546875" customWidth="1"/>
  </cols>
  <sheetData>
    <row r="2" spans="2:2" ht="20.25" x14ac:dyDescent="0.3">
      <c r="B2" s="1" t="s">
        <v>88</v>
      </c>
    </row>
    <row r="3" spans="2:2" ht="13.5" thickBot="1" x14ac:dyDescent="0.25"/>
    <row r="4" spans="2:2" x14ac:dyDescent="0.2">
      <c r="B4" s="2" t="str">
        <f>CONCATENATE('My Database Page'!B8," - ",TEXT('My Database Page'!C8,"dd mmm JJJJ"))</f>
        <v>Week #1 - 02 jan 2017</v>
      </c>
    </row>
    <row r="5" spans="2:2" x14ac:dyDescent="0.2">
      <c r="B5" s="3" t="str">
        <f>CONCATENATE('My Database Page'!B9," - ",TEXT('My Database Page'!C9,"dd mmm JJJJ"))</f>
        <v>Week #2 - 09 jan 2017</v>
      </c>
    </row>
    <row r="6" spans="2:2" x14ac:dyDescent="0.2">
      <c r="B6" s="3" t="str">
        <f>CONCATENATE('My Database Page'!B10," - ",TEXT('My Database Page'!C10,"dd mmm JJJJ"))</f>
        <v>Week #3 - 16 jan 2017</v>
      </c>
    </row>
    <row r="7" spans="2:2" x14ac:dyDescent="0.2">
      <c r="B7" s="3" t="str">
        <f>CONCATENATE('My Database Page'!B11," - ",TEXT('My Database Page'!C11,"dd mmm JJJJ"))</f>
        <v>Week #4 - 23 jan 2017</v>
      </c>
    </row>
    <row r="8" spans="2:2" x14ac:dyDescent="0.2">
      <c r="B8" s="3" t="str">
        <f>CONCATENATE('My Database Page'!B12," - ",TEXT('My Database Page'!C12,"dd mmm JJJJ"))</f>
        <v>Week #5 - 30 jan 2017</v>
      </c>
    </row>
    <row r="9" spans="2:2" x14ac:dyDescent="0.2">
      <c r="B9" s="3" t="str">
        <f>CONCATENATE('My Database Page'!B13," - ",TEXT('My Database Page'!C13,"dd mmm JJJJ"))</f>
        <v>Week #6 - 06 feb 2017</v>
      </c>
    </row>
    <row r="10" spans="2:2" x14ac:dyDescent="0.2">
      <c r="B10" s="3" t="str">
        <f>CONCATENATE('My Database Page'!B14," - ",TEXT('My Database Page'!C14,"dd mmm JJJJ"))</f>
        <v>Week #7 - 13 feb 2017</v>
      </c>
    </row>
    <row r="11" spans="2:2" x14ac:dyDescent="0.2">
      <c r="B11" s="3" t="str">
        <f>CONCATENATE('My Database Page'!B15," - ",TEXT('My Database Page'!C15,"dd mmm JJJJ"))</f>
        <v>Week #8 - 20 feb 2017</v>
      </c>
    </row>
    <row r="12" spans="2:2" x14ac:dyDescent="0.2">
      <c r="B12" s="3" t="str">
        <f>CONCATENATE('My Database Page'!B16," - ",TEXT('My Database Page'!C16,"dd mmm JJJJ"))</f>
        <v>Week #9 - 27 feb 2017</v>
      </c>
    </row>
    <row r="13" spans="2:2" x14ac:dyDescent="0.2">
      <c r="B13" s="3" t="str">
        <f>CONCATENATE('My Database Page'!B17," - ",TEXT('My Database Page'!C17,"dd mmm JJJJ"))</f>
        <v>Week #10 - 06 mrt 2017</v>
      </c>
    </row>
    <row r="14" spans="2:2" x14ac:dyDescent="0.2">
      <c r="B14" s="3" t="str">
        <f>CONCATENATE('My Database Page'!B18," - ",TEXT('My Database Page'!C18,"dd mmm JJJJ"))</f>
        <v>Week #11 - 13 mrt 2017</v>
      </c>
    </row>
    <row r="15" spans="2:2" x14ac:dyDescent="0.2">
      <c r="B15" s="3" t="str">
        <f>CONCATENATE('My Database Page'!B19," - ",TEXT('My Database Page'!C19,"dd mmm JJJJ"))</f>
        <v>Week #12 - 20 mrt 2017</v>
      </c>
    </row>
    <row r="16" spans="2:2" x14ac:dyDescent="0.2">
      <c r="B16" s="3" t="str">
        <f>CONCATENATE('My Database Page'!B20," - ",TEXT('My Database Page'!C20,"dd mmm JJJJ"))</f>
        <v>Week #13 - 27 mrt 2017</v>
      </c>
    </row>
    <row r="17" spans="2:2" x14ac:dyDescent="0.2">
      <c r="B17" s="3" t="str">
        <f>CONCATENATE('My Database Page'!B21," - ",TEXT('My Database Page'!C21,"dd mmm JJJJ"))</f>
        <v>Week #14 - 03 apr 2017</v>
      </c>
    </row>
    <row r="18" spans="2:2" x14ac:dyDescent="0.2">
      <c r="B18" s="3" t="str">
        <f>CONCATENATE('My Database Page'!B22," - ",TEXT('My Database Page'!C22,"dd mmm JJJJ"))</f>
        <v>Week #15 - 10 apr 2017</v>
      </c>
    </row>
    <row r="19" spans="2:2" x14ac:dyDescent="0.2">
      <c r="B19" s="3" t="str">
        <f>CONCATENATE('My Database Page'!B23," - ",TEXT('My Database Page'!C23,"dd mmm JJJJ"))</f>
        <v>Week #16 - 17 apr 2017</v>
      </c>
    </row>
    <row r="20" spans="2:2" x14ac:dyDescent="0.2">
      <c r="B20" s="3" t="str">
        <f>CONCATENATE('My Database Page'!B24," - ",TEXT('My Database Page'!C24,"dd mmm JJJJ"))</f>
        <v>Week #17 - 24 apr 2017</v>
      </c>
    </row>
    <row r="21" spans="2:2" x14ac:dyDescent="0.2">
      <c r="B21" s="3" t="str">
        <f>CONCATENATE('My Database Page'!B25," - ",TEXT('My Database Page'!C25,"dd mmm JJJJ"))</f>
        <v>Week #18 - 01 mei 2017</v>
      </c>
    </row>
    <row r="22" spans="2:2" x14ac:dyDescent="0.2">
      <c r="B22" s="3" t="str">
        <f>CONCATENATE('My Database Page'!B26," - ",TEXT('My Database Page'!C26,"dd mmm JJJJ"))</f>
        <v>Week #19 - 08 mei 2017</v>
      </c>
    </row>
    <row r="23" spans="2:2" x14ac:dyDescent="0.2">
      <c r="B23" s="3" t="str">
        <f>CONCATENATE('My Database Page'!B27," - ",TEXT('My Database Page'!C27,"dd mmm JJJJ"))</f>
        <v>Week #20 - 15 mei 2017</v>
      </c>
    </row>
    <row r="24" spans="2:2" x14ac:dyDescent="0.2">
      <c r="B24" s="3" t="str">
        <f>CONCATENATE('My Database Page'!B28," - ",TEXT('My Database Page'!C28,"dd mmm JJJJ"))</f>
        <v>Week #21 - 22 mei 2017</v>
      </c>
    </row>
    <row r="25" spans="2:2" x14ac:dyDescent="0.2">
      <c r="B25" s="3" t="str">
        <f>CONCATENATE('My Database Page'!B29," - ",TEXT('My Database Page'!C29,"dd mmm JJJJ"))</f>
        <v>Week #22 - 29 mei 2017</v>
      </c>
    </row>
    <row r="26" spans="2:2" x14ac:dyDescent="0.2">
      <c r="B26" s="3" t="str">
        <f>CONCATENATE('My Database Page'!B30," - ",TEXT('My Database Page'!C30,"dd mmm JJJJ"))</f>
        <v>Week #23 - 05 jun 2017</v>
      </c>
    </row>
    <row r="27" spans="2:2" x14ac:dyDescent="0.2">
      <c r="B27" s="3" t="str">
        <f>CONCATENATE('My Database Page'!B31," - ",TEXT('My Database Page'!C31,"dd mmm JJJJ"))</f>
        <v>Week #24 - 12 jun 2017</v>
      </c>
    </row>
    <row r="28" spans="2:2" x14ac:dyDescent="0.2">
      <c r="B28" s="3" t="str">
        <f>CONCATENATE('My Database Page'!B32," - ",TEXT('My Database Page'!C32,"dd mmm JJJJ"))</f>
        <v>Week #25 - 19 jun 2017</v>
      </c>
    </row>
    <row r="29" spans="2:2" x14ac:dyDescent="0.2">
      <c r="B29" s="3" t="str">
        <f>CONCATENATE('My Database Page'!B33," - ",TEXT('My Database Page'!C33,"dd mmm JJJJ"))</f>
        <v>Week #26 - 26 jun 2017</v>
      </c>
    </row>
    <row r="30" spans="2:2" x14ac:dyDescent="0.2">
      <c r="B30" s="3" t="str">
        <f>CONCATENATE('My Database Page'!B34," - ",TEXT('My Database Page'!C34,"dd mmm JJJJ"))</f>
        <v>Week #27 - 03 jul 2017</v>
      </c>
    </row>
    <row r="31" spans="2:2" x14ac:dyDescent="0.2">
      <c r="B31" s="3" t="str">
        <f>CONCATENATE('My Database Page'!B35," - ",TEXT('My Database Page'!C35,"dd mmm JJJJ"))</f>
        <v>Week #28 - 10 jul 2017</v>
      </c>
    </row>
    <row r="32" spans="2:2" x14ac:dyDescent="0.2">
      <c r="B32" s="3" t="str">
        <f>CONCATENATE('My Database Page'!B36," - ",TEXT('My Database Page'!C36,"dd mmm JJJJ"))</f>
        <v>Week #29 - 17 jul 2017</v>
      </c>
    </row>
    <row r="33" spans="2:2" x14ac:dyDescent="0.2">
      <c r="B33" s="3" t="str">
        <f>CONCATENATE('My Database Page'!B37," - ",TEXT('My Database Page'!C37,"dd mmm JJJJ"))</f>
        <v>Week #30 - 24 jul 2017</v>
      </c>
    </row>
    <row r="34" spans="2:2" x14ac:dyDescent="0.2">
      <c r="B34" s="3" t="str">
        <f>CONCATENATE('My Database Page'!B38," - ",TEXT('My Database Page'!C38,"dd mmm JJJJ"))</f>
        <v>Week #31 - 31 jul 2017</v>
      </c>
    </row>
    <row r="35" spans="2:2" x14ac:dyDescent="0.2">
      <c r="B35" s="3" t="str">
        <f>CONCATENATE('My Database Page'!B39," - ",TEXT('My Database Page'!C39,"dd mmm JJJJ"))</f>
        <v>Week #32 - 07 aug 2017</v>
      </c>
    </row>
    <row r="36" spans="2:2" x14ac:dyDescent="0.2">
      <c r="B36" s="3" t="str">
        <f>CONCATENATE('My Database Page'!B40," - ",TEXT('My Database Page'!C40,"dd mmm JJJJ"))</f>
        <v>Week #33 - 14 aug 2017</v>
      </c>
    </row>
    <row r="37" spans="2:2" x14ac:dyDescent="0.2">
      <c r="B37" s="3" t="str">
        <f>CONCATENATE('My Database Page'!B41," - ",TEXT('My Database Page'!C41,"dd mmm JJJJ"))</f>
        <v>Week #34 - 21 aug 2017</v>
      </c>
    </row>
    <row r="38" spans="2:2" x14ac:dyDescent="0.2">
      <c r="B38" s="3" t="str">
        <f>CONCATENATE('My Database Page'!B42," - ",TEXT('My Database Page'!C42,"dd mmm JJJJ"))</f>
        <v>Week #35 - 28 aug 2017</v>
      </c>
    </row>
    <row r="39" spans="2:2" x14ac:dyDescent="0.2">
      <c r="B39" s="3" t="str">
        <f>CONCATENATE('My Database Page'!B43," - ",TEXT('My Database Page'!C43,"dd mmm JJJJ"))</f>
        <v>Week #36 - 04 sep 2017</v>
      </c>
    </row>
    <row r="40" spans="2:2" x14ac:dyDescent="0.2">
      <c r="B40" s="3" t="str">
        <f>CONCATENATE('My Database Page'!B44," - ",TEXT('My Database Page'!C44,"dd mmm JJJJ"))</f>
        <v>Week #37 - 11 sep 2017</v>
      </c>
    </row>
    <row r="41" spans="2:2" x14ac:dyDescent="0.2">
      <c r="B41" s="3" t="str">
        <f>CONCATENATE('My Database Page'!B45," - ",TEXT('My Database Page'!C45,"dd mmm JJJJ"))</f>
        <v>Week #38 - 18 sep 2017</v>
      </c>
    </row>
    <row r="42" spans="2:2" x14ac:dyDescent="0.2">
      <c r="B42" s="3" t="str">
        <f>CONCATENATE('My Database Page'!B46," - ",TEXT('My Database Page'!C46,"dd mmm JJJJ"))</f>
        <v>Week #39 - 25 sep 2017</v>
      </c>
    </row>
    <row r="43" spans="2:2" x14ac:dyDescent="0.2">
      <c r="B43" s="3" t="str">
        <f>CONCATENATE('My Database Page'!B47," - ",TEXT('My Database Page'!C47,"dd mmm JJJJ"))</f>
        <v>Week #40 - 02 okt 2017</v>
      </c>
    </row>
    <row r="44" spans="2:2" x14ac:dyDescent="0.2">
      <c r="B44" s="3" t="str">
        <f>CONCATENATE('My Database Page'!B48," - ",TEXT('My Database Page'!C48,"dd mmm JJJJ"))</f>
        <v>Week #41 - 09 okt 2017</v>
      </c>
    </row>
    <row r="45" spans="2:2" x14ac:dyDescent="0.2">
      <c r="B45" s="3" t="str">
        <f>CONCATENATE('My Database Page'!B49," - ",TEXT('My Database Page'!C49,"dd mmm JJJJ"))</f>
        <v>Week #42 - 16 okt 2017</v>
      </c>
    </row>
    <row r="46" spans="2:2" x14ac:dyDescent="0.2">
      <c r="B46" s="3" t="str">
        <f>CONCATENATE('My Database Page'!B50," - ",TEXT('My Database Page'!C50,"dd mmm JJJJ"))</f>
        <v>Week #43 - 23 okt 2017</v>
      </c>
    </row>
    <row r="47" spans="2:2" x14ac:dyDescent="0.2">
      <c r="B47" s="3" t="str">
        <f>CONCATENATE('My Database Page'!B51," - ",TEXT('My Database Page'!C51,"dd mmm JJJJ"))</f>
        <v>Week #44 - 30 okt 2017</v>
      </c>
    </row>
    <row r="48" spans="2:2" x14ac:dyDescent="0.2">
      <c r="B48" s="3" t="str">
        <f>CONCATENATE('My Database Page'!B52," - ",TEXT('My Database Page'!C52,"dd mmm JJJJ"))</f>
        <v>Week #45 - 06 nov 2017</v>
      </c>
    </row>
    <row r="49" spans="2:2" x14ac:dyDescent="0.2">
      <c r="B49" s="3" t="str">
        <f>CONCATENATE('My Database Page'!B53," - ",TEXT('My Database Page'!C53,"dd mmm JJJJ"))</f>
        <v>Week #46 - 13 nov 2017</v>
      </c>
    </row>
    <row r="50" spans="2:2" x14ac:dyDescent="0.2">
      <c r="B50" s="3" t="str">
        <f>CONCATENATE('My Database Page'!B54," - ",TEXT('My Database Page'!C54,"dd mmm JJJJ"))</f>
        <v>Week #47 - 20 nov 2017</v>
      </c>
    </row>
    <row r="51" spans="2:2" x14ac:dyDescent="0.2">
      <c r="B51" s="3" t="str">
        <f>CONCATENATE('My Database Page'!B55," - ",TEXT('My Database Page'!C55,"dd mmm JJJJ"))</f>
        <v>Week #48 - 27 nov 2017</v>
      </c>
    </row>
    <row r="52" spans="2:2" x14ac:dyDescent="0.2">
      <c r="B52" s="3" t="str">
        <f>CONCATENATE('My Database Page'!B56," - ",TEXT('My Database Page'!C56,"dd mmm JJJJ"))</f>
        <v>Week #49 - 04 dec 2017</v>
      </c>
    </row>
    <row r="53" spans="2:2" x14ac:dyDescent="0.2">
      <c r="B53" s="3" t="str">
        <f>CONCATENATE('My Database Page'!B57," - ",TEXT('My Database Page'!C57,"dd mmm JJJJ"))</f>
        <v>Week #50 - 11 dec 2017</v>
      </c>
    </row>
    <row r="54" spans="2:2" x14ac:dyDescent="0.2">
      <c r="B54" s="3" t="str">
        <f>CONCATENATE('My Database Page'!B58," - ",TEXT('My Database Page'!C58,"dd mmm JJJJ"))</f>
        <v>Week #51 - 18 dec 2017</v>
      </c>
    </row>
    <row r="55" spans="2:2" ht="13.5" thickBot="1" x14ac:dyDescent="0.25">
      <c r="B55" s="4" t="str">
        <f>CONCATENATE('My Database Page'!B59," - ",TEXT('My Database Page'!C59,"dd mmm JJJJ"))</f>
        <v>Week #52 - 25 dec 2017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3</vt:i4>
      </vt:variant>
    </vt:vector>
  </HeadingPairs>
  <TitlesOfParts>
    <vt:vector size="11" baseType="lpstr">
      <vt:lpstr>KPI Dashboard</vt:lpstr>
      <vt:lpstr>My Configuration Page</vt:lpstr>
      <vt:lpstr>My Calculations Page</vt:lpstr>
      <vt:lpstr>My Database Page</vt:lpstr>
      <vt:lpstr>Dashboard Page</vt:lpstr>
      <vt:lpstr>Dashboard Conf Page</vt:lpstr>
      <vt:lpstr>Dashboard Calculations </vt:lpstr>
      <vt:lpstr>My Dropdown List Page</vt:lpstr>
      <vt:lpstr>'Dashboard Conf Page'!Afdrukbereik</vt:lpstr>
      <vt:lpstr>'Dashboard Page'!Afdrukbereik</vt:lpstr>
      <vt:lpstr>'KPI Dashboard'!Afdrukbereik</vt:lpstr>
    </vt:vector>
  </TitlesOfParts>
  <Company>Pilkington plc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HDV</dc:creator>
  <cp:lastModifiedBy>Hans</cp:lastModifiedBy>
  <cp:lastPrinted>2012-05-12T12:50:00Z</cp:lastPrinted>
  <dcterms:created xsi:type="dcterms:W3CDTF">2012-04-11T13:56:21Z</dcterms:created>
  <dcterms:modified xsi:type="dcterms:W3CDTF">2017-03-08T09:40:18Z</dcterms:modified>
</cp:coreProperties>
</file>