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5990" activeTab="1"/>
  </bookViews>
  <sheets>
    <sheet name="Calculatie" sheetId="3" r:id="rId1"/>
    <sheet name="data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" i="2"/>
  <c r="P6" s="1"/>
  <c r="O10" a="1"/>
  <c r="E37"/>
  <c r="E17"/>
  <c r="D20" s="1"/>
  <c r="E20" s="1"/>
  <c r="D6"/>
  <c r="D7" s="1"/>
  <c r="E98"/>
  <c r="E99" s="1"/>
  <c r="M16" i="3" s="1"/>
  <c r="E94" i="2"/>
  <c r="E95" s="1"/>
  <c r="M12" i="3" s="1"/>
  <c r="B100" i="2"/>
  <c r="B96"/>
  <c r="E85"/>
  <c r="E86" s="1"/>
  <c r="J16" i="3" s="1"/>
  <c r="E81" i="2"/>
  <c r="E82" s="1"/>
  <c r="J12" i="3" s="1"/>
  <c r="B87" i="2"/>
  <c r="B83"/>
  <c r="E72"/>
  <c r="E73" s="1"/>
  <c r="E68"/>
  <c r="E69" s="1"/>
  <c r="E64"/>
  <c r="E65" s="1"/>
  <c r="G12" i="3" s="1"/>
  <c r="E53" i="2"/>
  <c r="E54" s="1"/>
  <c r="C21" i="3" s="1"/>
  <c r="E45" i="2"/>
  <c r="B57"/>
  <c r="B49"/>
  <c r="B41"/>
  <c r="O7" l="1" a="1"/>
  <c r="O7" s="1"/>
  <c r="O8" s="1" a="1"/>
  <c r="O8" s="1"/>
  <c r="G16" i="3"/>
  <c r="G21"/>
  <c r="D21" i="2"/>
  <c r="E21" s="1"/>
  <c r="E46"/>
  <c r="C16" i="3" s="1"/>
  <c r="D8" i="2"/>
  <c r="E8" s="1"/>
  <c r="E7"/>
  <c r="E6"/>
  <c r="O9" l="1" a="1"/>
  <c r="O9" s="1"/>
  <c r="P9" s="1"/>
  <c r="P7"/>
  <c r="P8"/>
  <c r="D22"/>
  <c r="E22" s="1"/>
  <c r="E23" s="1"/>
  <c r="E9"/>
  <c r="O10" l="1"/>
  <c r="P10" s="1"/>
  <c r="P11" s="1"/>
  <c r="C4" i="3"/>
  <c r="C2"/>
  <c r="E38" i="2"/>
  <c r="C12" i="3" s="1"/>
  <c r="J4" i="2"/>
  <c r="I25" s="1"/>
  <c r="C6" i="3" s="1"/>
  <c r="C8" l="1"/>
  <c r="H2" s="1"/>
</calcChain>
</file>

<file path=xl/sharedStrings.xml><?xml version="1.0" encoding="utf-8"?>
<sst xmlns="http://schemas.openxmlformats.org/spreadsheetml/2006/main" count="74" uniqueCount="42">
  <si>
    <t>Gira</t>
  </si>
  <si>
    <t>totaal</t>
  </si>
  <si>
    <t>Totaal Componenten</t>
  </si>
  <si>
    <t>Relais</t>
  </si>
  <si>
    <t>aantal nodig</t>
  </si>
  <si>
    <t>Aantal geschakelde kringen</t>
  </si>
  <si>
    <t>aantal gedimde kringen</t>
  </si>
  <si>
    <t>Aantal gedimde kringen</t>
  </si>
  <si>
    <t>aantal 2-voudige knoppen</t>
  </si>
  <si>
    <t>Prijs 2-voudige knop</t>
  </si>
  <si>
    <t>Prijs 6-voudige knop</t>
  </si>
  <si>
    <t>aantal 6-voudige knoppen</t>
  </si>
  <si>
    <t>aantal 4-voudige met themostaat</t>
  </si>
  <si>
    <t>Knoppen Gira</t>
  </si>
  <si>
    <t>Knoppen Hager Tebis</t>
  </si>
  <si>
    <t>2v-knoppen</t>
  </si>
  <si>
    <t>6v-knoppen</t>
  </si>
  <si>
    <t>4v-knoppen met thermostaat</t>
  </si>
  <si>
    <t>4v-knoppen</t>
  </si>
  <si>
    <t>WST312</t>
  </si>
  <si>
    <t>WST314</t>
  </si>
  <si>
    <t>WST316</t>
  </si>
  <si>
    <t>aantal 4-voudige knoppen</t>
  </si>
  <si>
    <t>Knoppen Basalte</t>
  </si>
  <si>
    <t>2v-knoppen met thermostaat</t>
  </si>
  <si>
    <t>Interfaces</t>
  </si>
  <si>
    <t>2-v interface</t>
  </si>
  <si>
    <t>4-v interface</t>
  </si>
  <si>
    <t>Interfaces+niko binnenwerk</t>
  </si>
  <si>
    <t>usu22</t>
  </si>
  <si>
    <t>usu42</t>
  </si>
  <si>
    <t xml:space="preserve">Kastcomponenten Gira </t>
  </si>
  <si>
    <t>Voeding</t>
  </si>
  <si>
    <t>totaal componenten</t>
  </si>
  <si>
    <t>Totaal Offerte</t>
  </si>
  <si>
    <t>Totaal Kastcomponenten</t>
  </si>
  <si>
    <t>AKS201603</t>
  </si>
  <si>
    <t>AKS121603</t>
  </si>
  <si>
    <t>AKS161603</t>
  </si>
  <si>
    <t>AKS081603</t>
  </si>
  <si>
    <t>AKS041603</t>
  </si>
  <si>
    <t>Totaal componenten</t>
  </si>
</sst>
</file>

<file path=xl/styles.xml><?xml version="1.0" encoding="utf-8"?>
<styleSheet xmlns="http://schemas.openxmlformats.org/spreadsheetml/2006/main">
  <numFmts count="2">
    <numFmt numFmtId="44" formatCode="_ &quot;€&quot;\ * #,##0.00_ ;_ &quot;€&quot;\ * \-#,##0.00_ ;_ &quot;€&quot;\ * &quot;-&quot;??_ ;_ @_ "/>
    <numFmt numFmtId="164" formatCode="&quot;€&quot;\ #,##0.00"/>
  </numFmts>
  <fonts count="3">
    <font>
      <sz val="11"/>
      <color theme="1"/>
      <name val="Calibri"/>
      <family val="2"/>
      <scheme val="minor"/>
    </font>
    <font>
      <b/>
      <i/>
      <u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ck">
        <color theme="5"/>
      </left>
      <right style="thick">
        <color theme="5"/>
      </right>
      <top style="thick">
        <color theme="5"/>
      </top>
      <bottom style="thick">
        <color theme="5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2" borderId="1" xfId="0" applyNumberFormat="1" applyFill="1" applyBorder="1"/>
    <xf numFmtId="0" fontId="0" fillId="0" borderId="0" xfId="0" applyBorder="1"/>
    <xf numFmtId="0" fontId="1" fillId="0" borderId="0" xfId="0" applyFont="1"/>
    <xf numFmtId="164" fontId="0" fillId="0" borderId="0" xfId="0" applyNumberFormat="1"/>
    <xf numFmtId="0" fontId="1" fillId="0" borderId="0" xfId="0" applyFont="1" applyBorder="1"/>
    <xf numFmtId="0" fontId="0" fillId="3" borderId="1" xfId="0" applyFill="1" applyBorder="1"/>
    <xf numFmtId="0" fontId="0" fillId="0" borderId="0" xfId="0" applyFill="1"/>
    <xf numFmtId="164" fontId="0" fillId="0" borderId="0" xfId="0" applyNumberFormat="1" applyFill="1"/>
    <xf numFmtId="164" fontId="0" fillId="0" borderId="0" xfId="0" applyNumberFormat="1" applyBorder="1"/>
    <xf numFmtId="0" fontId="0" fillId="0" borderId="0" xfId="0" applyFill="1" applyBorder="1"/>
    <xf numFmtId="164" fontId="0" fillId="0" borderId="0" xfId="0" applyNumberFormat="1" applyFill="1" applyBorder="1"/>
    <xf numFmtId="0" fontId="0" fillId="4" borderId="1" xfId="0" applyFill="1" applyBorder="1"/>
    <xf numFmtId="0" fontId="2" fillId="0" borderId="0" xfId="0" applyFont="1"/>
    <xf numFmtId="0" fontId="2" fillId="0" borderId="3" xfId="0" applyFont="1" applyBorder="1"/>
    <xf numFmtId="0" fontId="0" fillId="0" borderId="5" xfId="0" applyBorder="1"/>
    <xf numFmtId="0" fontId="0" fillId="0" borderId="6" xfId="0" applyFill="1" applyBorder="1"/>
    <xf numFmtId="0" fontId="0" fillId="0" borderId="7" xfId="0" applyBorder="1"/>
    <xf numFmtId="0" fontId="0" fillId="0" borderId="8" xfId="0" applyFill="1" applyBorder="1"/>
    <xf numFmtId="0" fontId="0" fillId="0" borderId="9" xfId="0" applyBorder="1"/>
    <xf numFmtId="164" fontId="0" fillId="0" borderId="5" xfId="0" applyNumberFormat="1" applyFill="1" applyBorder="1"/>
    <xf numFmtId="0" fontId="0" fillId="0" borderId="7" xfId="0" applyFill="1" applyBorder="1"/>
    <xf numFmtId="164" fontId="0" fillId="0" borderId="7" xfId="0" applyNumberFormat="1" applyFill="1" applyBorder="1"/>
    <xf numFmtId="0" fontId="0" fillId="0" borderId="6" xfId="0" applyBorder="1"/>
    <xf numFmtId="0" fontId="0" fillId="0" borderId="8" xfId="0" applyBorder="1"/>
    <xf numFmtId="0" fontId="2" fillId="0" borderId="4" xfId="0" applyFont="1" applyBorder="1"/>
    <xf numFmtId="0" fontId="0" fillId="0" borderId="2" xfId="0" applyFill="1" applyBorder="1"/>
    <xf numFmtId="0" fontId="0" fillId="0" borderId="4" xfId="0" applyFill="1" applyBorder="1"/>
    <xf numFmtId="0" fontId="2" fillId="0" borderId="3" xfId="0" applyFont="1" applyFill="1" applyBorder="1"/>
    <xf numFmtId="0" fontId="2" fillId="0" borderId="6" xfId="0" applyFont="1" applyFill="1" applyBorder="1"/>
    <xf numFmtId="0" fontId="0" fillId="0" borderId="10" xfId="0" applyFill="1" applyBorder="1"/>
    <xf numFmtId="0" fontId="0" fillId="0" borderId="10" xfId="0" applyBorder="1"/>
    <xf numFmtId="164" fontId="2" fillId="0" borderId="0" xfId="0" applyNumberFormat="1" applyFont="1"/>
    <xf numFmtId="44" fontId="0" fillId="0" borderId="1" xfId="0" applyNumberFormat="1" applyBorder="1"/>
    <xf numFmtId="0" fontId="0" fillId="0" borderId="11" xfId="0" applyBorder="1"/>
    <xf numFmtId="164" fontId="0" fillId="0" borderId="7" xfId="0" applyNumberFormat="1" applyBorder="1"/>
    <xf numFmtId="164" fontId="0" fillId="0" borderId="4" xfId="0" applyNumberFormat="1" applyFill="1" applyBorder="1"/>
    <xf numFmtId="0" fontId="0" fillId="0" borderId="4" xfId="0" applyBorder="1"/>
    <xf numFmtId="0" fontId="2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4" fontId="0" fillId="0" borderId="16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4" fontId="0" fillId="0" borderId="9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13</xdr:row>
      <xdr:rowOff>9525</xdr:rowOff>
    </xdr:from>
    <xdr:to>
      <xdr:col>0</xdr:col>
      <xdr:colOff>2171700</xdr:colOff>
      <xdr:row>13</xdr:row>
      <xdr:rowOff>1504950</xdr:rowOff>
    </xdr:to>
    <xdr:pic>
      <xdr:nvPicPr>
        <xdr:cNvPr id="1025" name="Picture 1" descr="Afbeeldingsresultaat voor gira 1 voudige tastsensor 5131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533525"/>
          <a:ext cx="1495425" cy="14954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628650</xdr:colOff>
      <xdr:row>17</xdr:row>
      <xdr:rowOff>28575</xdr:rowOff>
    </xdr:from>
    <xdr:to>
      <xdr:col>0</xdr:col>
      <xdr:colOff>2143125</xdr:colOff>
      <xdr:row>18</xdr:row>
      <xdr:rowOff>85725</xdr:rowOff>
    </xdr:to>
    <xdr:pic>
      <xdr:nvPicPr>
        <xdr:cNvPr id="1026" name="Picture 2" descr="Afbeeldingsresultaat voor gira 3voudige tastsenso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8650" y="3648075"/>
          <a:ext cx="1514475" cy="1514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609601</xdr:colOff>
      <xdr:row>22</xdr:row>
      <xdr:rowOff>38101</xdr:rowOff>
    </xdr:from>
    <xdr:to>
      <xdr:col>0</xdr:col>
      <xdr:colOff>2057401</xdr:colOff>
      <xdr:row>22</xdr:row>
      <xdr:rowOff>1485901</xdr:rowOff>
    </xdr:to>
    <xdr:pic>
      <xdr:nvPicPr>
        <xdr:cNvPr id="1027" name="Picture 3" descr="Afbeeldingsresultaat voor gira 3voudige tastsensor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9601" y="6076951"/>
          <a:ext cx="1447800" cy="144780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339144</xdr:colOff>
      <xdr:row>21</xdr:row>
      <xdr:rowOff>22806</xdr:rowOff>
    </xdr:from>
    <xdr:to>
      <xdr:col>4</xdr:col>
      <xdr:colOff>1510719</xdr:colOff>
      <xdr:row>22</xdr:row>
      <xdr:rowOff>1386894</xdr:rowOff>
    </xdr:to>
    <xdr:pic>
      <xdr:nvPicPr>
        <xdr:cNvPr id="10" name="Afbeelding 9" descr="wst316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rot="5400000">
          <a:off x="3781425" y="6848475"/>
          <a:ext cx="1564113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291519</xdr:colOff>
      <xdr:row>12</xdr:row>
      <xdr:rowOff>89481</xdr:rowOff>
    </xdr:from>
    <xdr:to>
      <xdr:col>4</xdr:col>
      <xdr:colOff>1463094</xdr:colOff>
      <xdr:row>13</xdr:row>
      <xdr:rowOff>1453569</xdr:rowOff>
    </xdr:to>
    <xdr:pic>
      <xdr:nvPicPr>
        <xdr:cNvPr id="11" name="Afbeelding 10" descr="wst312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 rot="5400000">
          <a:off x="3733800" y="2514600"/>
          <a:ext cx="1564113" cy="1171575"/>
        </a:xfrm>
        <a:prstGeom prst="rect">
          <a:avLst/>
        </a:prstGeom>
      </xdr:spPr>
    </xdr:pic>
    <xdr:clientData/>
  </xdr:twoCellAnchor>
  <xdr:twoCellAnchor editAs="oneCell">
    <xdr:from>
      <xdr:col>4</xdr:col>
      <xdr:colOff>262993</xdr:colOff>
      <xdr:row>16</xdr:row>
      <xdr:rowOff>51332</xdr:rowOff>
    </xdr:from>
    <xdr:to>
      <xdr:col>4</xdr:col>
      <xdr:colOff>1491718</xdr:colOff>
      <xdr:row>18</xdr:row>
      <xdr:rowOff>34393</xdr:rowOff>
    </xdr:to>
    <xdr:pic>
      <xdr:nvPicPr>
        <xdr:cNvPr id="12" name="Afbeelding 11" descr="wst314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 rot="5400000">
          <a:off x="3695700" y="4619625"/>
          <a:ext cx="1640411" cy="1228725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247651</xdr:colOff>
      <xdr:row>13</xdr:row>
      <xdr:rowOff>76200</xdr:rowOff>
    </xdr:from>
    <xdr:to>
      <xdr:col>7</xdr:col>
      <xdr:colOff>1491429</xdr:colOff>
      <xdr:row>13</xdr:row>
      <xdr:rowOff>1314450</xdr:rowOff>
    </xdr:to>
    <xdr:pic>
      <xdr:nvPicPr>
        <xdr:cNvPr id="13" name="Afbeelding 12" descr="bas20104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57951" y="2124075"/>
          <a:ext cx="1243778" cy="1238250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257175</xdr:colOff>
      <xdr:row>17</xdr:row>
      <xdr:rowOff>0</xdr:rowOff>
    </xdr:from>
    <xdr:to>
      <xdr:col>7</xdr:col>
      <xdr:colOff>1524000</xdr:colOff>
      <xdr:row>17</xdr:row>
      <xdr:rowOff>1258907</xdr:rowOff>
    </xdr:to>
    <xdr:pic>
      <xdr:nvPicPr>
        <xdr:cNvPr id="14" name="Afbeelding 13" descr="bas20204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467475" y="4181475"/>
          <a:ext cx="1266825" cy="1258907"/>
        </a:xfrm>
        <a:prstGeom prst="rect">
          <a:avLst/>
        </a:prstGeom>
      </xdr:spPr>
    </xdr:pic>
    <xdr:clientData/>
  </xdr:twoCellAnchor>
  <xdr:twoCellAnchor editAs="oneCell">
    <xdr:from>
      <xdr:col>10</xdr:col>
      <xdr:colOff>285750</xdr:colOff>
      <xdr:row>13</xdr:row>
      <xdr:rowOff>152400</xdr:rowOff>
    </xdr:from>
    <xdr:to>
      <xdr:col>10</xdr:col>
      <xdr:colOff>1400175</xdr:colOff>
      <xdr:row>13</xdr:row>
      <xdr:rowOff>1266825</xdr:rowOff>
    </xdr:to>
    <xdr:pic>
      <xdr:nvPicPr>
        <xdr:cNvPr id="15" name="Afbeelding 14" descr="usu22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67850" y="2200275"/>
          <a:ext cx="1114425" cy="1114425"/>
        </a:xfrm>
        <a:prstGeom prst="rect">
          <a:avLst/>
        </a:prstGeom>
      </xdr:spPr>
    </xdr:pic>
    <xdr:clientData/>
  </xdr:twoCellAnchor>
  <xdr:twoCellAnchor editAs="oneCell">
    <xdr:from>
      <xdr:col>10</xdr:col>
      <xdr:colOff>361950</xdr:colOff>
      <xdr:row>17</xdr:row>
      <xdr:rowOff>57150</xdr:rowOff>
    </xdr:from>
    <xdr:to>
      <xdr:col>10</xdr:col>
      <xdr:colOff>1638300</xdr:colOff>
      <xdr:row>17</xdr:row>
      <xdr:rowOff>1229865</xdr:rowOff>
    </xdr:to>
    <xdr:pic>
      <xdr:nvPicPr>
        <xdr:cNvPr id="16" name="Afbeelding 15" descr="usu4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544050" y="4238625"/>
          <a:ext cx="1276350" cy="1172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workbookViewId="0">
      <selection activeCell="C2" sqref="C2"/>
    </sheetView>
  </sheetViews>
  <sheetFormatPr defaultRowHeight="15"/>
  <cols>
    <col min="1" max="1" width="33.42578125" customWidth="1"/>
    <col min="2" max="2" width="5.140625" customWidth="1"/>
    <col min="3" max="3" width="10.5703125" bestFit="1" customWidth="1"/>
    <col min="4" max="4" width="5.42578125" customWidth="1"/>
    <col min="5" max="5" width="23.7109375" customWidth="1"/>
    <col min="6" max="6" width="5.7109375" customWidth="1"/>
    <col min="8" max="8" width="27.42578125" bestFit="1" customWidth="1"/>
    <col min="9" max="9" width="6.5703125" customWidth="1"/>
    <col min="10" max="10" width="10.5703125" bestFit="1" customWidth="1"/>
    <col min="11" max="11" width="26.42578125" customWidth="1"/>
  </cols>
  <sheetData>
    <row r="1" spans="1:14" ht="15.75" thickBot="1">
      <c r="A1" s="17" t="s">
        <v>31</v>
      </c>
      <c r="B1" s="28"/>
      <c r="C1" s="18"/>
      <c r="D1" s="5"/>
      <c r="E1" s="5"/>
      <c r="H1" t="s">
        <v>34</v>
      </c>
    </row>
    <row r="2" spans="1:14" ht="16.5" thickTop="1" thickBot="1">
      <c r="A2" s="19" t="s">
        <v>5</v>
      </c>
      <c r="B2" s="33">
        <v>10</v>
      </c>
      <c r="C2" s="25">
        <f>data!E9</f>
        <v>758.75</v>
      </c>
      <c r="D2" s="14"/>
      <c r="E2" s="5"/>
      <c r="H2" s="7">
        <f>C8+C12+C16+C21+G16+G21+J12+J16+M12+M16</f>
        <v>5079.66</v>
      </c>
      <c r="I2" s="16"/>
      <c r="J2" s="35"/>
    </row>
    <row r="3" spans="1:14" ht="16.5" thickTop="1" thickBot="1">
      <c r="A3" s="19"/>
      <c r="B3" s="13"/>
      <c r="C3" s="20"/>
      <c r="D3" s="5"/>
      <c r="E3" s="5"/>
    </row>
    <row r="4" spans="1:14" ht="16.5" thickTop="1" thickBot="1">
      <c r="A4" s="19" t="s">
        <v>6</v>
      </c>
      <c r="B4" s="33">
        <v>3</v>
      </c>
      <c r="C4" s="25">
        <f>data!E23</f>
        <v>745.2</v>
      </c>
      <c r="D4" s="14"/>
      <c r="E4" s="5"/>
    </row>
    <row r="5" spans="1:14" ht="15.75" thickTop="1">
      <c r="A5" s="19"/>
      <c r="B5" s="13"/>
      <c r="C5" s="25"/>
      <c r="D5" s="14"/>
      <c r="E5" s="5"/>
    </row>
    <row r="6" spans="1:14">
      <c r="A6" s="19" t="s">
        <v>32</v>
      </c>
      <c r="B6" s="13"/>
      <c r="C6" s="25">
        <f>data!I25</f>
        <v>268.88</v>
      </c>
      <c r="D6" s="14"/>
      <c r="E6" s="5"/>
    </row>
    <row r="7" spans="1:14">
      <c r="A7" s="19"/>
      <c r="B7" s="13"/>
      <c r="C7" s="25"/>
      <c r="D7" s="14"/>
      <c r="E7" s="5"/>
    </row>
    <row r="8" spans="1:14" ht="15.75" thickBot="1">
      <c r="A8" s="21" t="s">
        <v>35</v>
      </c>
      <c r="B8" s="29"/>
      <c r="C8" s="50">
        <f>C2+C4+C6</f>
        <v>1772.83</v>
      </c>
      <c r="D8" s="5"/>
      <c r="E8" s="5"/>
    </row>
    <row r="9" spans="1:14" ht="15.75" thickBot="1">
      <c r="A9" s="13"/>
      <c r="B9" s="13"/>
      <c r="C9" s="13"/>
      <c r="D9" s="13"/>
    </row>
    <row r="10" spans="1:14" ht="15.75" thickTop="1">
      <c r="A10" s="31" t="s">
        <v>13</v>
      </c>
      <c r="B10" s="30"/>
      <c r="C10" s="23"/>
      <c r="D10" s="39"/>
      <c r="E10" s="17" t="s">
        <v>14</v>
      </c>
      <c r="F10" s="28"/>
      <c r="G10" s="40"/>
      <c r="H10" s="41" t="s">
        <v>23</v>
      </c>
      <c r="I10" s="42"/>
      <c r="J10" s="43"/>
      <c r="K10" s="41" t="s">
        <v>25</v>
      </c>
      <c r="L10" s="42"/>
      <c r="M10" s="42"/>
      <c r="N10" s="43"/>
    </row>
    <row r="11" spans="1:14" ht="15.75" thickBot="1">
      <c r="A11" s="32"/>
      <c r="B11" s="13"/>
      <c r="C11" s="25"/>
      <c r="D11" s="14"/>
      <c r="E11" s="26"/>
      <c r="F11" s="5"/>
      <c r="G11" s="5"/>
      <c r="H11" s="44"/>
      <c r="I11" s="5"/>
      <c r="J11" s="45"/>
      <c r="K11" s="44"/>
      <c r="L11" s="5"/>
      <c r="M11" s="5"/>
      <c r="N11" s="45"/>
    </row>
    <row r="12" spans="1:14" ht="16.5" thickTop="1" thickBot="1">
      <c r="A12" s="19" t="s">
        <v>15</v>
      </c>
      <c r="B12" s="33">
        <v>5</v>
      </c>
      <c r="C12" s="25">
        <f>data!E38</f>
        <v>857.2</v>
      </c>
      <c r="D12" s="14"/>
      <c r="E12" s="26" t="s">
        <v>15</v>
      </c>
      <c r="F12" s="37"/>
      <c r="G12" s="12">
        <f>data!E65</f>
        <v>0</v>
      </c>
      <c r="H12" s="44" t="s">
        <v>24</v>
      </c>
      <c r="I12" s="37"/>
      <c r="J12" s="46">
        <f>data!E82</f>
        <v>0</v>
      </c>
      <c r="K12" s="44" t="s">
        <v>26</v>
      </c>
      <c r="L12" s="37"/>
      <c r="M12" s="5">
        <f>data!E95</f>
        <v>0</v>
      </c>
      <c r="N12" s="45"/>
    </row>
    <row r="13" spans="1:14" ht="15.75" thickTop="1">
      <c r="A13" s="19"/>
      <c r="B13" s="13"/>
      <c r="C13" s="20"/>
      <c r="D13" s="5"/>
      <c r="E13" s="26"/>
      <c r="F13" s="5"/>
      <c r="G13" s="5"/>
      <c r="H13" s="44"/>
      <c r="I13" s="5"/>
      <c r="J13" s="45"/>
      <c r="K13" s="44"/>
      <c r="L13" s="5"/>
      <c r="M13" s="5"/>
      <c r="N13" s="45"/>
    </row>
    <row r="14" spans="1:14" ht="120" customHeight="1">
      <c r="A14" s="26"/>
      <c r="B14" s="5"/>
      <c r="C14" s="24"/>
      <c r="D14" s="13"/>
      <c r="E14" s="26"/>
      <c r="F14" s="5"/>
      <c r="G14" s="5"/>
      <c r="H14" s="44"/>
      <c r="I14" s="5"/>
      <c r="J14" s="45"/>
      <c r="K14" s="44"/>
      <c r="L14" s="5"/>
      <c r="M14" s="5"/>
      <c r="N14" s="45"/>
    </row>
    <row r="15" spans="1:14" ht="15.75" thickBot="1">
      <c r="A15" s="19"/>
      <c r="B15" s="13"/>
      <c r="C15" s="25"/>
      <c r="D15" s="14"/>
      <c r="E15" s="26"/>
      <c r="F15" s="5"/>
      <c r="G15" s="5"/>
      <c r="H15" s="44"/>
      <c r="I15" s="5"/>
      <c r="J15" s="45"/>
      <c r="K15" s="44"/>
      <c r="L15" s="5"/>
      <c r="M15" s="5"/>
      <c r="N15" s="45"/>
    </row>
    <row r="16" spans="1:14" ht="16.5" thickTop="1" thickBot="1">
      <c r="A16" s="26" t="s">
        <v>16</v>
      </c>
      <c r="B16" s="34">
        <v>3</v>
      </c>
      <c r="C16" s="25">
        <f>data!E46</f>
        <v>624.63</v>
      </c>
      <c r="D16" s="14"/>
      <c r="E16" s="26" t="s">
        <v>18</v>
      </c>
      <c r="F16" s="37"/>
      <c r="G16" s="12">
        <f>data!E69</f>
        <v>0</v>
      </c>
      <c r="H16" s="44" t="s">
        <v>17</v>
      </c>
      <c r="I16" s="37">
        <v>5</v>
      </c>
      <c r="J16" s="46">
        <f>data!E86</f>
        <v>1825</v>
      </c>
      <c r="K16" s="44" t="s">
        <v>27</v>
      </c>
      <c r="L16" s="37"/>
      <c r="M16" s="5">
        <f>data!E99</f>
        <v>0</v>
      </c>
      <c r="N16" s="45"/>
    </row>
    <row r="17" spans="1:14" ht="15.75" thickTop="1">
      <c r="A17" s="19"/>
      <c r="B17" s="13"/>
      <c r="C17" s="20"/>
      <c r="D17" s="5"/>
      <c r="E17" s="26"/>
      <c r="F17" s="5"/>
      <c r="G17" s="5"/>
      <c r="H17" s="44"/>
      <c r="I17" s="5"/>
      <c r="J17" s="45"/>
      <c r="K17" s="44"/>
      <c r="L17" s="5"/>
      <c r="M17" s="5"/>
      <c r="N17" s="45"/>
    </row>
    <row r="18" spans="1:14" ht="114.75" customHeight="1" thickBot="1">
      <c r="A18" s="26"/>
      <c r="B18" s="5"/>
      <c r="C18" s="20"/>
      <c r="D18" s="5"/>
      <c r="E18" s="26"/>
      <c r="F18" s="5"/>
      <c r="G18" s="5"/>
      <c r="H18" s="47"/>
      <c r="I18" s="48"/>
      <c r="J18" s="49"/>
      <c r="K18" s="47"/>
      <c r="L18" s="48"/>
      <c r="M18" s="48"/>
      <c r="N18" s="49"/>
    </row>
    <row r="19" spans="1:14" ht="15.75" thickTop="1">
      <c r="A19" s="26"/>
      <c r="B19" s="5"/>
      <c r="C19" s="20"/>
      <c r="D19" s="5"/>
      <c r="E19" s="26"/>
      <c r="F19" s="5"/>
      <c r="G19" s="20"/>
    </row>
    <row r="20" spans="1:14" ht="15.75" thickBot="1">
      <c r="A20" s="26"/>
      <c r="B20" s="5"/>
      <c r="C20" s="20"/>
      <c r="D20" s="5"/>
      <c r="E20" s="26"/>
      <c r="F20" s="5"/>
      <c r="G20" s="20"/>
    </row>
    <row r="21" spans="1:14" ht="16.5" thickTop="1" thickBot="1">
      <c r="A21" s="26" t="s">
        <v>17</v>
      </c>
      <c r="B21" s="34"/>
      <c r="C21" s="25">
        <f>data!E54</f>
        <v>0</v>
      </c>
      <c r="D21" s="14"/>
      <c r="E21" s="26" t="s">
        <v>16</v>
      </c>
      <c r="F21" s="37"/>
      <c r="G21" s="38">
        <f>data!E73</f>
        <v>0</v>
      </c>
    </row>
    <row r="22" spans="1:14" ht="15.75" thickTop="1">
      <c r="A22" s="19"/>
      <c r="B22" s="13"/>
      <c r="C22" s="20"/>
      <c r="D22" s="5"/>
      <c r="E22" s="26"/>
      <c r="F22" s="5"/>
      <c r="G22" s="20"/>
    </row>
    <row r="23" spans="1:14" ht="122.25" customHeight="1" thickBot="1">
      <c r="A23" s="27"/>
      <c r="B23" s="3"/>
      <c r="C23" s="22"/>
      <c r="D23" s="3"/>
      <c r="E23" s="27"/>
      <c r="F23" s="3"/>
      <c r="G23" s="2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0"/>
  <sheetViews>
    <sheetView tabSelected="1" topLeftCell="B1" workbookViewId="0">
      <selection activeCell="P4" sqref="P4"/>
    </sheetView>
  </sheetViews>
  <sheetFormatPr defaultRowHeight="15"/>
  <cols>
    <col min="1" max="1" width="25.85546875" bestFit="1" customWidth="1"/>
    <col min="4" max="4" width="19.85546875" bestFit="1" customWidth="1"/>
    <col min="5" max="5" width="31" bestFit="1" customWidth="1"/>
    <col min="9" max="9" width="19.42578125" bestFit="1" customWidth="1"/>
    <col min="12" max="12" width="19.5703125" bestFit="1" customWidth="1"/>
    <col min="13" max="13" width="10.5703125" bestFit="1" customWidth="1"/>
    <col min="15" max="15" width="19.28515625" bestFit="1" customWidth="1"/>
    <col min="16" max="16" width="28" customWidth="1"/>
  </cols>
  <sheetData>
    <row r="1" spans="1:16" ht="23.25">
      <c r="A1" s="6" t="s">
        <v>5</v>
      </c>
      <c r="L1" s="13"/>
      <c r="M1" s="14"/>
    </row>
    <row r="2" spans="1:16">
      <c r="E2" s="9" t="s">
        <v>5</v>
      </c>
      <c r="L2" s="13"/>
      <c r="M2" s="14"/>
      <c r="P2" s="9" t="s">
        <v>5</v>
      </c>
    </row>
    <row r="3" spans="1:16">
      <c r="E3" s="15">
        <v>16</v>
      </c>
      <c r="L3" s="13"/>
      <c r="M3" s="14"/>
      <c r="P3" s="15">
        <v>24</v>
      </c>
    </row>
    <row r="4" spans="1:16">
      <c r="I4" t="s">
        <v>33</v>
      </c>
      <c r="J4">
        <f>D6+D7+D8+D20+D21+D22+E37+E45+E53+E64+E68+E72+E81+E85+E94+E98</f>
        <v>16</v>
      </c>
      <c r="L4" s="13"/>
      <c r="M4" s="14"/>
    </row>
    <row r="5" spans="1:16">
      <c r="A5" s="1" t="s">
        <v>0</v>
      </c>
      <c r="B5" s="1"/>
      <c r="C5" s="1" t="s">
        <v>3</v>
      </c>
      <c r="D5" s="1" t="s">
        <v>4</v>
      </c>
      <c r="E5" s="1" t="s">
        <v>1</v>
      </c>
      <c r="L5" s="1" t="s">
        <v>0</v>
      </c>
      <c r="M5" s="1"/>
      <c r="N5" s="1" t="s">
        <v>3</v>
      </c>
      <c r="O5" s="1" t="s">
        <v>4</v>
      </c>
      <c r="P5" s="1" t="s">
        <v>1</v>
      </c>
    </row>
    <row r="6" spans="1:16">
      <c r="A6" s="1">
        <v>103800</v>
      </c>
      <c r="B6" s="2">
        <v>758.75</v>
      </c>
      <c r="C6" s="1">
        <v>16</v>
      </c>
      <c r="D6" s="1">
        <f>INT(E3/C6)</f>
        <v>1</v>
      </c>
      <c r="E6" s="2">
        <f>D6*B6</f>
        <v>758.75</v>
      </c>
      <c r="L6" s="1" t="s">
        <v>36</v>
      </c>
      <c r="M6" s="2">
        <v>552</v>
      </c>
      <c r="N6" s="1">
        <v>20</v>
      </c>
      <c r="O6" s="1">
        <f>INT(IF(MOD(P3,4)=0,INT(P3/4)*4,(INT(P3/4)+1)*4)/N6)</f>
        <v>1</v>
      </c>
      <c r="P6" s="2">
        <f>O6*M6</f>
        <v>552</v>
      </c>
    </row>
    <row r="7" spans="1:16">
      <c r="A7" s="1">
        <v>103700</v>
      </c>
      <c r="B7" s="2">
        <v>481.88</v>
      </c>
      <c r="C7" s="1">
        <v>8</v>
      </c>
      <c r="D7" s="1">
        <f>INT((E3-D6*C6)/C7)</f>
        <v>0</v>
      </c>
      <c r="E7" s="2">
        <f>D7*B7</f>
        <v>0</v>
      </c>
      <c r="L7" s="1" t="s">
        <v>38</v>
      </c>
      <c r="M7" s="2">
        <v>452</v>
      </c>
      <c r="N7" s="1">
        <v>16</v>
      </c>
      <c r="O7" s="1">
        <f t="array" ref="O7">INT((IF(MOD(P3,4)=INT(P3/4)*4,(INT(P3/4)+1)*4)-N6*O6)/N7)</f>
        <v>-2</v>
      </c>
      <c r="P7" s="2">
        <f>O7*M7</f>
        <v>-904</v>
      </c>
    </row>
    <row r="8" spans="1:16">
      <c r="A8" s="1">
        <v>103600</v>
      </c>
      <c r="B8" s="2">
        <v>283.19</v>
      </c>
      <c r="C8" s="1">
        <v>4</v>
      </c>
      <c r="D8" s="1">
        <f>CEILING((E3-(D7*C7+D6*C6))/C8,1)</f>
        <v>0</v>
      </c>
      <c r="E8" s="2">
        <f>D8*B8</f>
        <v>0</v>
      </c>
      <c r="L8" s="1" t="s">
        <v>37</v>
      </c>
      <c r="M8" s="2">
        <v>390</v>
      </c>
      <c r="N8" s="1">
        <v>12</v>
      </c>
      <c r="O8" s="1">
        <f t="array" ref="O8">INT((IF(MOD(P3,4)=0,INT(P3/4)*4,(INT(P3/4)+1)*4)-N6*O6-N7*O7)/N8)</f>
        <v>3</v>
      </c>
      <c r="P8" s="2">
        <f>O8*M8</f>
        <v>1170</v>
      </c>
    </row>
    <row r="9" spans="1:16">
      <c r="A9" s="1"/>
      <c r="B9" s="1"/>
      <c r="C9" s="1"/>
      <c r="D9" s="1" t="s">
        <v>2</v>
      </c>
      <c r="E9" s="4">
        <f>SUM(E6:E8)</f>
        <v>758.75</v>
      </c>
      <c r="L9" s="1" t="s">
        <v>39</v>
      </c>
      <c r="M9" s="2">
        <v>315</v>
      </c>
      <c r="N9" s="1">
        <v>8</v>
      </c>
      <c r="O9" s="1">
        <f t="array" ref="O9">INT((IF(MOD(P3,4)=0,INT(P3/4)*4,(INT(P3/4)+1)*4)-N6*O6-N7*O7-N8*O8)/N9)</f>
        <v>0</v>
      </c>
      <c r="P9" s="2">
        <f t="shared" ref="P9:P10" si="0">O9*M9</f>
        <v>0</v>
      </c>
    </row>
    <row r="10" spans="1:16">
      <c r="L10" s="1" t="s">
        <v>40</v>
      </c>
      <c r="M10" s="2">
        <v>230</v>
      </c>
      <c r="N10" s="1">
        <v>4</v>
      </c>
      <c r="O10" s="1">
        <f t="array" ref="O10">CEILING((P3-O6*N6-O7*N7-O8*N8-O9*N9)/N10,1)</f>
        <v>0</v>
      </c>
      <c r="P10" s="2">
        <f t="shared" si="0"/>
        <v>0</v>
      </c>
    </row>
    <row r="11" spans="1:16">
      <c r="L11" s="1"/>
      <c r="M11" s="1"/>
      <c r="N11" s="1"/>
      <c r="O11" s="1" t="s">
        <v>41</v>
      </c>
      <c r="P11" s="2">
        <f>SUM(P6:P10)</f>
        <v>818</v>
      </c>
    </row>
    <row r="13" spans="1:16" ht="15.75" thickBot="1">
      <c r="A13" s="3"/>
      <c r="B13" s="3"/>
      <c r="C13" s="3"/>
      <c r="D13" s="3"/>
      <c r="E13" s="3"/>
      <c r="F13" s="3"/>
      <c r="G13" s="3"/>
    </row>
    <row r="14" spans="1:16">
      <c r="A14" s="5"/>
      <c r="B14" s="5"/>
      <c r="C14" s="5"/>
      <c r="D14" s="5"/>
      <c r="E14" s="5"/>
      <c r="F14" s="5"/>
      <c r="G14" s="5"/>
    </row>
    <row r="15" spans="1:16" ht="23.25">
      <c r="A15" s="8" t="s">
        <v>7</v>
      </c>
      <c r="B15" s="5"/>
      <c r="C15" s="5"/>
      <c r="D15" s="5"/>
      <c r="E15" s="5"/>
      <c r="F15" s="5"/>
      <c r="G15" s="5"/>
    </row>
    <row r="16" spans="1:16">
      <c r="E16" s="9" t="s">
        <v>6</v>
      </c>
    </row>
    <row r="17" spans="1:9">
      <c r="E17" s="15">
        <f>Calculatie!B4</f>
        <v>3</v>
      </c>
    </row>
    <row r="19" spans="1:9">
      <c r="A19" s="1" t="s">
        <v>0</v>
      </c>
      <c r="B19" s="1"/>
      <c r="C19" s="1" t="s">
        <v>3</v>
      </c>
      <c r="D19" s="1" t="s">
        <v>4</v>
      </c>
      <c r="E19" s="1" t="s">
        <v>1</v>
      </c>
    </row>
    <row r="20" spans="1:9">
      <c r="A20" s="1">
        <v>217400</v>
      </c>
      <c r="B20" s="2">
        <v>514</v>
      </c>
      <c r="C20" s="1">
        <v>4</v>
      </c>
      <c r="D20" s="1">
        <f>INT(E17/C20)</f>
        <v>0</v>
      </c>
      <c r="E20" s="2">
        <f>D20*B20</f>
        <v>0</v>
      </c>
    </row>
    <row r="21" spans="1:9">
      <c r="A21" s="1">
        <v>217200</v>
      </c>
      <c r="B21" s="2">
        <v>434.23</v>
      </c>
      <c r="C21" s="1">
        <v>2</v>
      </c>
      <c r="D21" s="1">
        <f>(INT((E17-D20*C20)/C21))</f>
        <v>1</v>
      </c>
      <c r="E21" s="2">
        <f t="shared" ref="E21:E22" si="1">D21*B21</f>
        <v>434.23</v>
      </c>
    </row>
    <row r="22" spans="1:9">
      <c r="A22" s="1">
        <v>217100</v>
      </c>
      <c r="B22" s="2">
        <v>310</v>
      </c>
      <c r="C22" s="1">
        <v>1</v>
      </c>
      <c r="D22" s="1">
        <f>CEILING((E17-(D21*C21+D20*C20))/C22,1)</f>
        <v>1</v>
      </c>
      <c r="E22" s="2">
        <f t="shared" si="1"/>
        <v>310</v>
      </c>
    </row>
    <row r="23" spans="1:9">
      <c r="A23" s="1"/>
      <c r="B23" s="1"/>
      <c r="C23" s="1"/>
      <c r="D23" s="1" t="s">
        <v>2</v>
      </c>
      <c r="E23" s="4">
        <f>SUM(E20:E22)</f>
        <v>745.2</v>
      </c>
    </row>
    <row r="25" spans="1:9" ht="23.25">
      <c r="A25" s="6" t="s">
        <v>32</v>
      </c>
      <c r="H25" t="s">
        <v>32</v>
      </c>
      <c r="I25" s="7">
        <f>IF(J4&lt;D27,B27,B28)</f>
        <v>268.88</v>
      </c>
    </row>
    <row r="27" spans="1:9">
      <c r="A27">
        <v>108600</v>
      </c>
      <c r="B27" s="7">
        <v>268.88</v>
      </c>
      <c r="D27">
        <v>32</v>
      </c>
    </row>
    <row r="28" spans="1:9">
      <c r="A28">
        <v>108700</v>
      </c>
      <c r="B28" s="7">
        <v>411.02</v>
      </c>
    </row>
    <row r="32" spans="1:9">
      <c r="A32" s="5"/>
      <c r="B32" s="5"/>
      <c r="C32" s="5"/>
      <c r="D32" s="5"/>
      <c r="E32" s="5"/>
      <c r="F32" s="5"/>
      <c r="G32" s="5"/>
    </row>
    <row r="33" spans="1:7" ht="15.75" thickBot="1">
      <c r="A33" s="3"/>
      <c r="B33" s="3"/>
      <c r="C33" s="3"/>
      <c r="D33" s="3"/>
      <c r="E33" s="3"/>
      <c r="F33" s="3"/>
      <c r="G33" s="3"/>
    </row>
    <row r="35" spans="1:7" ht="23.25">
      <c r="A35" s="6" t="s">
        <v>13</v>
      </c>
    </row>
    <row r="36" spans="1:7">
      <c r="E36" s="9" t="s">
        <v>8</v>
      </c>
    </row>
    <row r="37" spans="1:7">
      <c r="E37" s="15">
        <f>Calculatie!B12</f>
        <v>5</v>
      </c>
    </row>
    <row r="38" spans="1:7">
      <c r="A38" s="1">
        <v>513100</v>
      </c>
      <c r="B38" s="2">
        <v>112.92</v>
      </c>
      <c r="C38" s="12"/>
      <c r="E38" s="4">
        <f>E37*B41</f>
        <v>857.2</v>
      </c>
    </row>
    <row r="39" spans="1:7">
      <c r="A39" s="1">
        <v>200800</v>
      </c>
      <c r="B39" s="2">
        <v>47.24</v>
      </c>
      <c r="C39" s="12"/>
    </row>
    <row r="40" spans="1:7">
      <c r="A40" s="1">
        <v>218103</v>
      </c>
      <c r="B40" s="2">
        <v>11.28</v>
      </c>
      <c r="C40" s="12"/>
    </row>
    <row r="41" spans="1:7">
      <c r="A41" s="1" t="s">
        <v>9</v>
      </c>
      <c r="B41" s="2">
        <f>SUM(B38:B40)</f>
        <v>171.44</v>
      </c>
      <c r="C41" s="12"/>
    </row>
    <row r="42" spans="1:7">
      <c r="A42" s="10"/>
      <c r="B42" s="10"/>
      <c r="C42" s="11"/>
    </row>
    <row r="44" spans="1:7">
      <c r="E44" s="9" t="s">
        <v>11</v>
      </c>
    </row>
    <row r="45" spans="1:7">
      <c r="E45" s="15">
        <f>Calculatie!B16</f>
        <v>3</v>
      </c>
    </row>
    <row r="46" spans="1:7">
      <c r="A46" s="1">
        <v>513300</v>
      </c>
      <c r="B46" s="2">
        <v>135.97</v>
      </c>
      <c r="C46" s="5"/>
      <c r="E46" s="4">
        <f>E45*B49</f>
        <v>624.63</v>
      </c>
    </row>
    <row r="47" spans="1:7">
      <c r="A47" s="1">
        <v>200800</v>
      </c>
      <c r="B47" s="2">
        <v>47.24</v>
      </c>
      <c r="C47" s="5"/>
      <c r="E47" s="7"/>
    </row>
    <row r="48" spans="1:7">
      <c r="A48" s="1">
        <v>218303</v>
      </c>
      <c r="B48" s="2">
        <v>25</v>
      </c>
      <c r="C48" s="5"/>
    </row>
    <row r="49" spans="1:5">
      <c r="A49" s="1" t="s">
        <v>10</v>
      </c>
      <c r="B49" s="2">
        <f>SUM(B46:B48)</f>
        <v>208.21</v>
      </c>
      <c r="C49" s="12"/>
    </row>
    <row r="50" spans="1:5">
      <c r="A50" s="13"/>
      <c r="B50" s="13"/>
      <c r="C50" s="14"/>
    </row>
    <row r="52" spans="1:5">
      <c r="E52" s="9" t="s">
        <v>12</v>
      </c>
    </row>
    <row r="53" spans="1:5">
      <c r="E53" s="15">
        <f>Calculatie!B21</f>
        <v>0</v>
      </c>
    </row>
    <row r="54" spans="1:5">
      <c r="A54" s="1">
        <v>514200</v>
      </c>
      <c r="B54" s="2">
        <v>265.02</v>
      </c>
      <c r="C54" s="5"/>
      <c r="E54" s="4">
        <f>E53*B57</f>
        <v>0</v>
      </c>
    </row>
    <row r="55" spans="1:5">
      <c r="A55" s="1">
        <v>200800</v>
      </c>
      <c r="B55" s="2">
        <v>47.24</v>
      </c>
      <c r="C55" s="5"/>
      <c r="E55" s="7"/>
    </row>
    <row r="56" spans="1:5">
      <c r="A56" s="1">
        <v>219203</v>
      </c>
      <c r="B56" s="2">
        <v>25</v>
      </c>
      <c r="C56" s="5"/>
    </row>
    <row r="57" spans="1:5">
      <c r="A57" s="1" t="s">
        <v>10</v>
      </c>
      <c r="B57" s="2">
        <f>SUM(B54:B56)</f>
        <v>337.26</v>
      </c>
      <c r="C57" s="12"/>
    </row>
    <row r="60" spans="1:5" ht="23.25">
      <c r="A60" s="6" t="s">
        <v>14</v>
      </c>
    </row>
    <row r="63" spans="1:5">
      <c r="E63" s="9" t="s">
        <v>8</v>
      </c>
    </row>
    <row r="64" spans="1:5">
      <c r="E64" s="15">
        <f>Calculatie!F12</f>
        <v>0</v>
      </c>
    </row>
    <row r="65" spans="1:5">
      <c r="A65" s="1" t="s">
        <v>19</v>
      </c>
      <c r="B65" s="2">
        <v>68.05</v>
      </c>
      <c r="C65" s="12"/>
      <c r="E65" s="4">
        <f>E64*B65</f>
        <v>0</v>
      </c>
    </row>
    <row r="67" spans="1:5">
      <c r="E67" s="9" t="s">
        <v>22</v>
      </c>
    </row>
    <row r="68" spans="1:5">
      <c r="E68" s="15">
        <f>Calculatie!F16</f>
        <v>0</v>
      </c>
    </row>
    <row r="69" spans="1:5">
      <c r="A69" s="1" t="s">
        <v>20</v>
      </c>
      <c r="B69" s="36">
        <v>85.14</v>
      </c>
      <c r="E69" s="4">
        <f>E68*B69</f>
        <v>0</v>
      </c>
    </row>
    <row r="71" spans="1:5">
      <c r="E71" s="9" t="s">
        <v>11</v>
      </c>
    </row>
    <row r="72" spans="1:5">
      <c r="E72" s="15">
        <f>Calculatie!F21</f>
        <v>0</v>
      </c>
    </row>
    <row r="73" spans="1:5">
      <c r="A73" s="1" t="s">
        <v>21</v>
      </c>
      <c r="B73" s="36">
        <v>104.65</v>
      </c>
      <c r="E73" s="4">
        <f>E72*B73</f>
        <v>0</v>
      </c>
    </row>
    <row r="77" spans="1:5" ht="23.25">
      <c r="A77" s="6" t="s">
        <v>23</v>
      </c>
    </row>
    <row r="80" spans="1:5">
      <c r="E80" s="9" t="s">
        <v>8</v>
      </c>
    </row>
    <row r="81" spans="1:5">
      <c r="A81" s="1">
        <v>20002</v>
      </c>
      <c r="B81" s="2">
        <v>265</v>
      </c>
      <c r="E81" s="15">
        <f>Calculatie!I12</f>
        <v>0</v>
      </c>
    </row>
    <row r="82" spans="1:5">
      <c r="A82" s="1">
        <v>20104</v>
      </c>
      <c r="B82" s="2">
        <v>85</v>
      </c>
      <c r="C82" s="12"/>
      <c r="E82" s="4">
        <f>E81*B83</f>
        <v>0</v>
      </c>
    </row>
    <row r="83" spans="1:5">
      <c r="A83" s="1" t="s">
        <v>1</v>
      </c>
      <c r="B83" s="2">
        <f>SUM(B81:B82)</f>
        <v>350</v>
      </c>
    </row>
    <row r="84" spans="1:5">
      <c r="E84" s="9" t="s">
        <v>22</v>
      </c>
    </row>
    <row r="85" spans="1:5">
      <c r="A85" s="1">
        <v>20002</v>
      </c>
      <c r="B85" s="2">
        <v>265</v>
      </c>
      <c r="E85" s="15">
        <f>Calculatie!I16</f>
        <v>5</v>
      </c>
    </row>
    <row r="86" spans="1:5">
      <c r="A86" s="1">
        <v>20204</v>
      </c>
      <c r="B86" s="2">
        <v>100</v>
      </c>
      <c r="E86" s="4">
        <f>B87*E85</f>
        <v>1825</v>
      </c>
    </row>
    <row r="87" spans="1:5">
      <c r="A87" s="1" t="s">
        <v>1</v>
      </c>
      <c r="B87" s="2">
        <f>SUM(B85:B86)</f>
        <v>365</v>
      </c>
    </row>
    <row r="90" spans="1:5" ht="23.25">
      <c r="A90" s="6" t="s">
        <v>28</v>
      </c>
    </row>
    <row r="93" spans="1:5">
      <c r="E93" s="9" t="s">
        <v>8</v>
      </c>
    </row>
    <row r="94" spans="1:5">
      <c r="A94" s="1" t="s">
        <v>29</v>
      </c>
      <c r="B94" s="2">
        <v>62</v>
      </c>
      <c r="E94" s="15">
        <f>Calculatie!L12</f>
        <v>0</v>
      </c>
    </row>
    <row r="95" spans="1:5">
      <c r="A95" s="1">
        <v>17005000</v>
      </c>
      <c r="B95" s="2">
        <v>11.29</v>
      </c>
      <c r="C95" s="12"/>
      <c r="E95" s="4">
        <f>B96*E94</f>
        <v>0</v>
      </c>
    </row>
    <row r="96" spans="1:5">
      <c r="A96" s="1" t="s">
        <v>1</v>
      </c>
      <c r="B96" s="2">
        <f>SUM(B94:B95)</f>
        <v>73</v>
      </c>
    </row>
    <row r="97" spans="1:5">
      <c r="E97" s="9" t="s">
        <v>22</v>
      </c>
    </row>
    <row r="98" spans="1:5">
      <c r="A98" s="1" t="s">
        <v>30</v>
      </c>
      <c r="B98" s="2">
        <v>102</v>
      </c>
      <c r="E98" s="15">
        <f>Calculatie!L16</f>
        <v>0</v>
      </c>
    </row>
    <row r="99" spans="1:5">
      <c r="A99" s="1">
        <v>17040050</v>
      </c>
      <c r="B99" s="2">
        <v>46.34</v>
      </c>
      <c r="E99" s="4">
        <f>B100*E98</f>
        <v>0</v>
      </c>
    </row>
    <row r="100" spans="1:5">
      <c r="A100" s="1" t="s">
        <v>1</v>
      </c>
      <c r="B100" s="2">
        <f>SUM(B98:B99)</f>
        <v>148.34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Calculatie</vt:lpstr>
      <vt:lpstr>data</vt:lpstr>
    </vt:vector>
  </TitlesOfParts>
  <Company>Den Spike Unattendeds © 2015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 Liu</dc:creator>
  <cp:lastModifiedBy>pieterh</cp:lastModifiedBy>
  <dcterms:created xsi:type="dcterms:W3CDTF">2017-03-29T13:51:30Z</dcterms:created>
  <dcterms:modified xsi:type="dcterms:W3CDTF">2017-07-31T12:39:57Z</dcterms:modified>
</cp:coreProperties>
</file>