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T:\Wings DC\02. Ladingplanning\YARD\Yardoefening\"/>
    </mc:Choice>
  </mc:AlternateContent>
  <bookViews>
    <workbookView xWindow="0" yWindow="285" windowWidth="20100" windowHeight="8760"/>
  </bookViews>
  <sheets>
    <sheet name="6AM" sheetId="1" r:id="rId1"/>
    <sheet name="order trailer Today" sheetId="2" r:id="rId2"/>
    <sheet name="order trailer Tomorrow" sheetId="3" r:id="rId3"/>
    <sheet name="Cut-off today" sheetId="4" r:id="rId4"/>
    <sheet name="yard" sheetId="5" r:id="rId5"/>
    <sheet name="Sheet1" sheetId="6" r:id="rId6"/>
  </sheets>
  <externalReferences>
    <externalReference r:id="rId7"/>
  </externalReferences>
  <definedNames>
    <definedName name="OB_0230_EUR_Ordering_Trailers___Today" localSheetId="1" hidden="1">'order trailer Today'!$A$1:$H$35</definedName>
    <definedName name="OB_0230_EUR_Ordering_Trailers___Tomorrow_1" localSheetId="2" hidden="1">'order trailer Tomorrow'!$A$1:$H$42</definedName>
    <definedName name="OB_0290_EUR_Cut_Off_List___Today_1" localSheetId="3" hidden="1">'Cut-off today'!$A$1:$AD$61</definedName>
    <definedName name="YM_1003_GBL_Yard_Location_Report___Today_1" localSheetId="4" hidden="1">yard!$A$1:$H$11</definedName>
  </definedNames>
  <calcPr calcId="171027"/>
</workbook>
</file>

<file path=xl/calcChain.xml><?xml version="1.0" encoding="utf-8"?>
<calcChain xmlns="http://schemas.openxmlformats.org/spreadsheetml/2006/main">
  <c r="D41" i="1" l="1"/>
  <c r="E44" i="1"/>
  <c r="C41" i="1" l="1"/>
  <c r="C44" i="1"/>
  <c r="C47" i="1" l="1"/>
  <c r="C42" i="1" l="1"/>
  <c r="E50" i="1" l="1"/>
  <c r="D50" i="1"/>
  <c r="C50" i="1"/>
  <c r="E49" i="1"/>
  <c r="D49" i="1"/>
  <c r="A42" i="1"/>
  <c r="A41" i="1"/>
  <c r="D39" i="1"/>
  <c r="C39" i="1"/>
  <c r="D38" i="1"/>
  <c r="C38" i="1"/>
  <c r="K37" i="1"/>
  <c r="I37" i="1"/>
  <c r="H37" i="1"/>
  <c r="D37" i="1"/>
  <c r="C37" i="1"/>
  <c r="K36" i="1"/>
  <c r="I36" i="1"/>
  <c r="H36" i="1"/>
  <c r="D36" i="1"/>
  <c r="C36" i="1"/>
  <c r="K35" i="1"/>
  <c r="I35" i="1"/>
  <c r="H35" i="1"/>
  <c r="C35" i="1"/>
  <c r="A29" i="1"/>
  <c r="C49" i="1"/>
  <c r="E48" i="1"/>
  <c r="D48" i="1"/>
  <c r="C48" i="1"/>
  <c r="K39" i="1" l="1"/>
  <c r="H39" i="1" l="1"/>
  <c r="F8" i="1" s="1"/>
  <c r="E36" i="1"/>
  <c r="H5" i="1" l="1"/>
  <c r="C6" i="1"/>
  <c r="C5" i="1"/>
  <c r="E52" i="1" l="1"/>
  <c r="E39" i="1" l="1"/>
  <c r="D6" i="1"/>
  <c r="D5" i="1"/>
  <c r="K8" i="1" l="1"/>
  <c r="I5" i="1"/>
  <c r="F10" i="1"/>
  <c r="F9" i="1"/>
  <c r="E38" i="1"/>
  <c r="E37" i="1" l="1"/>
  <c r="D52" i="1"/>
  <c r="D35" i="1"/>
  <c r="F7" i="1"/>
  <c r="E18" i="1" s="1"/>
  <c r="D18" i="1" s="1"/>
  <c r="K26" i="1"/>
  <c r="F26" i="1"/>
  <c r="K25" i="1"/>
  <c r="F25" i="1"/>
  <c r="F24" i="1"/>
  <c r="K23" i="1"/>
  <c r="F23" i="1"/>
  <c r="K22" i="1"/>
  <c r="F22" i="1"/>
  <c r="K20" i="1"/>
  <c r="F20" i="1"/>
  <c r="J18" i="1"/>
  <c r="I18" i="1" s="1"/>
  <c r="K12" i="1"/>
  <c r="K11" i="1"/>
  <c r="E6" i="1"/>
  <c r="J5" i="1"/>
  <c r="K3" i="1" s="1"/>
  <c r="E5" i="1"/>
  <c r="K9" i="1" l="1"/>
  <c r="F3" i="1"/>
  <c r="C45" i="1"/>
  <c r="K10" i="1" s="1"/>
  <c r="F13" i="1" l="1"/>
  <c r="K13" i="1"/>
</calcChain>
</file>

<file path=xl/comments1.xml><?xml version="1.0" encoding="utf-8"?>
<comments xmlns="http://schemas.openxmlformats.org/spreadsheetml/2006/main">
  <authors>
    <author>Bausart, Jonas (NEH Belgium/CSC)</author>
    <author>Neuts, Jill</author>
    <author>Sels, Ellen</author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>Bausart, Jonas (NEH Belgium/CSC):</t>
        </r>
        <r>
          <rPr>
            <sz val="9"/>
            <color indexed="81"/>
            <rFont val="Tahoma"/>
            <family val="2"/>
          </rPr>
          <t xml:space="preserve">
Rapport 1003</t>
        </r>
      </text>
    </comment>
    <comment ref="D4" authorId="1" shapeId="0">
      <text>
        <r>
          <rPr>
            <b/>
            <sz val="9"/>
            <color indexed="81"/>
            <rFont val="Tahoma"/>
            <family val="2"/>
          </rPr>
          <t>Neuts, Jill:</t>
        </r>
        <r>
          <rPr>
            <sz val="9"/>
            <color indexed="81"/>
            <rFont val="Tahoma"/>
            <family val="2"/>
          </rPr>
          <t xml:space="preserve">
info report 1003
</t>
        </r>
      </text>
    </comment>
    <comment ref="I4" authorId="1" shapeId="0">
      <text>
        <r>
          <rPr>
            <b/>
            <sz val="9"/>
            <color indexed="81"/>
            <rFont val="Tahoma"/>
            <family val="2"/>
          </rPr>
          <t>Neuts, Jill:</t>
        </r>
        <r>
          <rPr>
            <sz val="9"/>
            <color indexed="81"/>
            <rFont val="Tahoma"/>
            <family val="2"/>
          </rPr>
          <t xml:space="preserve">
info report 1003
</t>
        </r>
      </text>
    </comment>
    <comment ref="A7" authorId="2" shapeId="0">
      <text>
        <r>
          <rPr>
            <b/>
            <sz val="9"/>
            <color indexed="81"/>
            <rFont val="Tahoma"/>
            <family val="2"/>
          </rPr>
          <t>Sels, Ellen:</t>
        </r>
        <r>
          <rPr>
            <sz val="9"/>
            <color indexed="81"/>
            <rFont val="Tahoma"/>
            <family val="2"/>
          </rPr>
          <t xml:space="preserve">
Rapport 290:
cut offs zonder consol+live loads
</t>
        </r>
      </text>
    </comment>
    <comment ref="A8" authorId="2" shapeId="0">
      <text>
        <r>
          <rPr>
            <b/>
            <sz val="9"/>
            <color indexed="81"/>
            <rFont val="Tahoma"/>
            <family val="2"/>
          </rPr>
          <t>Voermans Anja:</t>
        </r>
        <r>
          <rPr>
            <sz val="9"/>
            <color indexed="81"/>
            <rFont val="Tahoma"/>
            <family val="2"/>
          </rPr>
          <t xml:space="preserve">
Bakje CMR:
CMR's van de dag ervoor
+ vandaag nog niet opgehaald</t>
        </r>
      </text>
    </comment>
    <comment ref="A9" authorId="2" shapeId="0">
      <text>
        <r>
          <rPr>
            <b/>
            <sz val="9"/>
            <color indexed="81"/>
            <rFont val="Tahoma"/>
            <family val="2"/>
          </rPr>
          <t>Sels, Ellen:</t>
        </r>
        <r>
          <rPr>
            <sz val="9"/>
            <color indexed="81"/>
            <rFont val="Tahoma"/>
            <family val="2"/>
          </rPr>
          <t xml:space="preserve">
Rapport 230 vandaag:
totaal van heel de dag</t>
        </r>
      </text>
    </comment>
    <comment ref="A10" authorId="2" shapeId="0">
      <text>
        <r>
          <rPr>
            <b/>
            <sz val="9"/>
            <color indexed="81"/>
            <rFont val="Tahoma"/>
            <family val="2"/>
          </rPr>
          <t>Sels, Ellen:</t>
        </r>
        <r>
          <rPr>
            <sz val="9"/>
            <color indexed="81"/>
            <rFont val="Tahoma"/>
            <family val="2"/>
          </rPr>
          <t xml:space="preserve">
Rapport 230 morgen:
</t>
        </r>
      </text>
    </comment>
    <comment ref="A11" authorId="0" shapeId="0">
      <text>
        <r>
          <rPr>
            <b/>
            <sz val="9"/>
            <color indexed="81"/>
            <rFont val="Tahoma"/>
            <family val="2"/>
          </rPr>
          <t>Bausart, Jonas (NEH Belgium/CSC):</t>
        </r>
        <r>
          <rPr>
            <sz val="9"/>
            <color indexed="81"/>
            <rFont val="Tahoma"/>
            <family val="2"/>
          </rPr>
          <t xml:space="preserve">
Shuttle file</t>
        </r>
      </text>
    </comment>
    <comment ref="A12" authorId="0" shapeId="0">
      <text>
        <r>
          <rPr>
            <b/>
            <sz val="9"/>
            <color indexed="81"/>
            <rFont val="Tahoma"/>
            <family val="2"/>
          </rPr>
          <t>Bausart, Jonas (NEH Belgium/CSC):</t>
        </r>
        <r>
          <rPr>
            <sz val="9"/>
            <color indexed="81"/>
            <rFont val="Tahoma"/>
            <family val="2"/>
          </rPr>
          <t xml:space="preserve">
Shuttle file
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>Bausart, Jonas (NEH Belgium/CSC):</t>
        </r>
        <r>
          <rPr>
            <sz val="9"/>
            <color indexed="81"/>
            <rFont val="Tahoma"/>
            <family val="2"/>
          </rPr>
          <t xml:space="preserve">
Niet minder dan 10 vrije plaatsen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Bausart, Jonas (NEH Belgium/CSC):</t>
        </r>
        <r>
          <rPr>
            <sz val="9"/>
            <color indexed="81"/>
            <rFont val="Tahoma"/>
            <family val="2"/>
          </rPr>
          <t xml:space="preserve">
Rapport 1003:
Filter op drop unload - misc - alle BCTN carriers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</rPr>
          <t>Bausart, Jonas (NEH Belgium/CSC):</t>
        </r>
        <r>
          <rPr>
            <sz val="9"/>
            <color indexed="81"/>
            <rFont val="Tahoma"/>
            <family val="2"/>
          </rPr>
          <t xml:space="preserve">
Max 12 trailers</t>
        </r>
      </text>
    </comment>
    <comment ref="H22" authorId="0" shapeId="0">
      <text>
        <r>
          <rPr>
            <b/>
            <sz val="9"/>
            <color indexed="81"/>
            <rFont val="Tahoma"/>
            <family val="2"/>
          </rPr>
          <t>Bausart, Jonas (NEH Belgium/CSC):</t>
        </r>
        <r>
          <rPr>
            <sz val="9"/>
            <color indexed="81"/>
            <rFont val="Tahoma"/>
            <family val="2"/>
          </rPr>
          <t xml:space="preserve">
Rapport 1003:
Filter op drop unload - misc - NYKU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</rPr>
          <t>Bausart, Jonas (NEH Belgium/CSC):</t>
        </r>
        <r>
          <rPr>
            <sz val="9"/>
            <color indexed="81"/>
            <rFont val="Tahoma"/>
            <family val="2"/>
          </rPr>
          <t xml:space="preserve">
Rapport 1003:
Filter op drop unload - Misc -GTST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</rPr>
          <t>Bausart, Jonas (NEH Belgium/CSC):</t>
        </r>
        <r>
          <rPr>
            <sz val="9"/>
            <color indexed="81"/>
            <rFont val="Tahoma"/>
            <family val="2"/>
          </rPr>
          <t xml:space="preserve">
Max 3 trailers</t>
        </r>
      </text>
    </comment>
    <comment ref="H23" authorId="0" shapeId="0">
      <text>
        <r>
          <rPr>
            <b/>
            <sz val="9"/>
            <color indexed="81"/>
            <rFont val="Tahoma"/>
            <family val="2"/>
          </rPr>
          <t>Bausart, Jonas (NEH Belgium/CSC):</t>
        </r>
        <r>
          <rPr>
            <sz val="9"/>
            <color indexed="81"/>
            <rFont val="Tahoma"/>
            <family val="2"/>
          </rPr>
          <t xml:space="preserve">
Rapport 1003:
Filter op drop unload - Misc -GTST</t>
        </r>
      </text>
    </comment>
    <comment ref="C24" authorId="0" shapeId="0">
      <text>
        <r>
          <rPr>
            <b/>
            <sz val="9"/>
            <color indexed="81"/>
            <rFont val="Tahoma"/>
            <family val="2"/>
          </rPr>
          <t>Bausart, Jonas (NEH Belgium/CSC):</t>
        </r>
        <r>
          <rPr>
            <sz val="9"/>
            <color indexed="81"/>
            <rFont val="Tahoma"/>
            <family val="2"/>
          </rPr>
          <t xml:space="preserve">
Rapport 1003:
Filter op drop unload - Misc - SCHE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</rPr>
          <t>Bausart, Jonas (NEH Belgium/CSC):</t>
        </r>
        <r>
          <rPr>
            <sz val="9"/>
            <color indexed="81"/>
            <rFont val="Tahoma"/>
            <family val="2"/>
          </rPr>
          <t xml:space="preserve">
Max 4 trailers</t>
        </r>
      </text>
    </comment>
    <comment ref="H24" authorId="0" shapeId="0">
      <text>
        <r>
          <rPr>
            <b/>
            <sz val="9"/>
            <color indexed="81"/>
            <rFont val="Tahoma"/>
            <family val="2"/>
          </rPr>
          <t>Bausart, Jonas (NEH Belgium/CSC):</t>
        </r>
        <r>
          <rPr>
            <sz val="9"/>
            <color indexed="81"/>
            <rFont val="Tahoma"/>
            <family val="2"/>
          </rPr>
          <t xml:space="preserve">
Rapport 1003:
Filter op drop unload - Misc - SCHE</t>
        </r>
      </text>
    </comment>
    <comment ref="C25" authorId="0" shapeId="0">
      <text>
        <r>
          <rPr>
            <b/>
            <sz val="9"/>
            <color indexed="81"/>
            <rFont val="Tahoma"/>
            <family val="2"/>
          </rPr>
          <t>Bausart, Jonas (NEH Belgium/CSC):</t>
        </r>
        <r>
          <rPr>
            <sz val="9"/>
            <color indexed="81"/>
            <rFont val="Tahoma"/>
            <family val="2"/>
          </rPr>
          <t xml:space="preserve">
Rapport 1003:
Filter op drop unload - misc - AREN - RWnr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Bausart, Jonas (NEH Belgium/CSC):</t>
        </r>
        <r>
          <rPr>
            <sz val="9"/>
            <color indexed="81"/>
            <rFont val="Tahoma"/>
            <family val="2"/>
          </rPr>
          <t xml:space="preserve">
Max 4 trailers</t>
        </r>
      </text>
    </comment>
    <comment ref="H25" authorId="0" shapeId="0">
      <text>
        <r>
          <rPr>
            <b/>
            <sz val="9"/>
            <color indexed="81"/>
            <rFont val="Tahoma"/>
            <family val="2"/>
          </rPr>
          <t>Bausart, Jonas (NEH Belgium/CSC):</t>
        </r>
        <r>
          <rPr>
            <sz val="9"/>
            <color indexed="81"/>
            <rFont val="Tahoma"/>
            <family val="2"/>
          </rPr>
          <t xml:space="preserve">
Rapport 1003:
Filter op drop unload - misc - AREN - RWnr</t>
        </r>
      </text>
    </comment>
  </commentList>
</comments>
</file>

<file path=xl/connections.xml><?xml version="1.0" encoding="utf-8"?>
<connections xmlns="http://schemas.openxmlformats.org/spreadsheetml/2006/main">
  <connection id="1" sourceFile="T:\Wings DC\02. Ladingplanning\YARD\Yardoefening\OB-0230-EUR Ordering Trailers - Today.xlsx" keepAlive="1" name="OB-0230-EUR Ordering Trailers - Today" type="5" refreshedVersion="6" background="1" saveData="1">
    <dbPr connection="Provider=Microsoft.ACE.OLEDB.12.0;User ID=Admin;Data Source=T:\Wings DC\02. Ladingplanning\YARD\Yardoefening\OB-0230-EUR Ordering Trailers - Today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'Report Page$'" commandType="3"/>
  </connection>
  <connection id="2" sourceFile="T:\Wings DC\02. Ladingplanning\YARD\Yardoefening\OB-0230-EUR Ordering Trailers - Tomorrow.xlsx" keepAlive="1" name="OB-0230-EUR Ordering Trailers - Tomorrow" type="5" refreshedVersion="6" background="1" saveData="1">
    <dbPr connection="Provider=Microsoft.ACE.OLEDB.12.0;User ID=Admin;Data Source=T:\Wings DC\02. Ladingplanning\YARD\Yardoefening\OB-0230-EUR Ordering Trailers - Tomorrow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'Report Page$'" commandType="3"/>
  </connection>
  <connection id="3" sourceFile="T:\Wings DC\02. Ladingplanning\YARD\Yardoefening\OB-0290-EUR Cut Off List - Today.xlsx" keepAlive="1" name="OB-0290-EUR Cut Off List - Today" type="5" refreshedVersion="6" background="1" saveData="1">
    <dbPr connection="Provider=Microsoft.ACE.OLEDB.12.0;User ID=Admin;Data Source=T:\Wings DC\02. Ladingplanning\YARD\Yardoefening\OB-0290-EUR Cut Off List - Today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'Cut Off List$'" commandType="3"/>
  </connection>
  <connection id="4" sourceFile="T:\Wings DC\02. Ladingplanning\YARD\Yardoefening\YM-1003-GBL Yard Location Report - Today.xlsx" keepAlive="1" name="YM-1003-GBL Yard Location Report - Today" type="5" refreshedVersion="6" background="1" saveData="1">
    <dbPr connection="Provider=Microsoft.ACE.OLEDB.12.0;User ID=Admin;Data Source=T:\Wings DC\02. Ladingplanning\YARD\Yardoefening\YM-1003-GBL Yard Location Report - Today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'Yard Summary$'" commandType="3"/>
  </connection>
</connections>
</file>

<file path=xl/sharedStrings.xml><?xml version="1.0" encoding="utf-8"?>
<sst xmlns="http://schemas.openxmlformats.org/spreadsheetml/2006/main" count="798" uniqueCount="472">
  <si>
    <t>Totaal vrij</t>
  </si>
  <si>
    <t>totaal</t>
  </si>
  <si>
    <t>occupied</t>
  </si>
  <si>
    <t>vrij</t>
  </si>
  <si>
    <t>Transit</t>
  </si>
  <si>
    <t>Out yard</t>
  </si>
  <si>
    <t>Cut off's vandaag, nog niet geCMRd</t>
  </si>
  <si>
    <t>Niet opgehaalde trailers</t>
  </si>
  <si>
    <t>Shuttelen naar Laakdal</t>
  </si>
  <si>
    <t>VRIJE PARKINGS</t>
  </si>
  <si>
    <t>HAM</t>
  </si>
  <si>
    <t>LAAKDAL</t>
  </si>
  <si>
    <t>Shuttelen naar WINGS</t>
  </si>
  <si>
    <t>vol</t>
  </si>
  <si>
    <t>leeg</t>
  </si>
  <si>
    <t>Divert/airfright</t>
  </si>
  <si>
    <t>Returns</t>
  </si>
  <si>
    <t>vertrek</t>
  </si>
  <si>
    <t>blijven</t>
  </si>
  <si>
    <t>Outbound</t>
  </si>
  <si>
    <t>Inbound</t>
  </si>
  <si>
    <t>TOTAL OUT + INB</t>
  </si>
  <si>
    <t>BCTN</t>
  </si>
  <si>
    <t>Stocktransfer</t>
  </si>
  <si>
    <t>Trailers besteld for today</t>
  </si>
  <si>
    <t>Trailers besteld for tomorrow</t>
  </si>
  <si>
    <t>TOTAAL vrij morgen</t>
  </si>
  <si>
    <t>update:</t>
  </si>
  <si>
    <t xml:space="preserve"> </t>
  </si>
  <si>
    <t>Fill in cell D20 and E20, I20 and J20. When F20 turns red fill in all the rest. When others cells turn red conect with receiving coaches concerning this cell.</t>
  </si>
  <si>
    <t>Totaal cut-offs</t>
  </si>
  <si>
    <t>totaal CMR'd</t>
  </si>
  <si>
    <t>CONS niet CMR'd</t>
  </si>
  <si>
    <t>UPSY niet CMR'd</t>
  </si>
  <si>
    <t>DPDM niet CMR'd</t>
  </si>
  <si>
    <t>totaal nog niet  CMR'D - DIGITAL</t>
  </si>
  <si>
    <t>besteld today WINGS</t>
  </si>
  <si>
    <t>besteld today LKDL</t>
  </si>
  <si>
    <t>BESTELD TOMORROW WINGS</t>
  </si>
  <si>
    <t>BESTELD TOMORROW LKDL</t>
  </si>
  <si>
    <t>Today</t>
  </si>
  <si>
    <t>totaal drops today</t>
  </si>
  <si>
    <t>totaal drops tomorrow</t>
  </si>
  <si>
    <t>F3</t>
  </si>
  <si>
    <t>F4</t>
  </si>
  <si>
    <t>F5</t>
  </si>
  <si>
    <t>F6</t>
  </si>
  <si>
    <t>F7</t>
  </si>
  <si>
    <t>F8</t>
  </si>
  <si>
    <t>Subject: Positioning of empty trailers</t>
  </si>
  <si>
    <t>Comments: If sheet is blank, no positioning requested</t>
  </si>
  <si>
    <t>Access numbers</t>
  </si>
  <si>
    <t>Date of positioning</t>
  </si>
  <si>
    <t>Hour of positioning</t>
  </si>
  <si>
    <t>Cargo</t>
  </si>
  <si>
    <t>Carrier Cd</t>
  </si>
  <si>
    <t>Thanks and best regards,</t>
  </si>
  <si>
    <t>1</t>
  </si>
  <si>
    <t>UPSE</t>
  </si>
  <si>
    <t>SCHL</t>
  </si>
  <si>
    <t>DSVD</t>
  </si>
  <si>
    <t>SCHP</t>
  </si>
  <si>
    <t>TNT</t>
  </si>
  <si>
    <t>UPDF</t>
  </si>
  <si>
    <t>DPDU</t>
  </si>
  <si>
    <t>GSSW</t>
  </si>
  <si>
    <t>UPSS</t>
  </si>
  <si>
    <t>MG</t>
  </si>
  <si>
    <t>F1</t>
  </si>
  <si>
    <t>F2</t>
  </si>
  <si>
    <t>F9</t>
  </si>
  <si>
    <t>F10</t>
  </si>
  <si>
    <t>OB-0290-EUR Cut Off List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</si>
  <si>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</si>
  <si>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</si>
  <si>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</si>
  <si>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</si>
  <si>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</si>
  <si>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</si>
  <si>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</si>
  <si>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</si>
  <si>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</si>
  <si>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</si>
  <si>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</si>
  <si>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</si>
  <si>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</si>
  <si>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</si>
  <si>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</si>
  <si>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</si>
  <si>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</si>
  <si>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</si>
  <si>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Assigned Ship Via</t>
  </si>
  <si>
    <t>Shipment Nbr</t>
  </si>
  <si>
    <t>Trailer</t>
  </si>
  <si>
    <t>Trailer Status Desc</t>
  </si>
  <si>
    <t>Trailer Locn Nm</t>
  </si>
  <si>
    <t>Appointment Nbr</t>
  </si>
  <si>
    <t>Shpmt Seal Nbr</t>
  </si>
  <si>
    <t>PRO Nbr</t>
  </si>
  <si>
    <t>Coload Appointment Nbr</t>
  </si>
  <si>
    <t>Mode of Transport Cd</t>
  </si>
  <si>
    <t>Error Log Ind</t>
  </si>
  <si>
    <t>CONS</t>
  </si>
  <si>
    <t>BLM8432</t>
  </si>
  <si>
    <t>LTL</t>
  </si>
  <si>
    <t>N</t>
  </si>
  <si>
    <t>TL</t>
  </si>
  <si>
    <t>SCH2</t>
  </si>
  <si>
    <t>SCH1</t>
  </si>
  <si>
    <t>SALV</t>
  </si>
  <si>
    <t>GOTH</t>
  </si>
  <si>
    <t>DHLS</t>
  </si>
  <si>
    <t>SCH4</t>
  </si>
  <si>
    <t>SCH3</t>
  </si>
  <si>
    <t>DPDM</t>
  </si>
  <si>
    <t>YM-1003-GBL Yard Location Report</t>
  </si>
  <si>
    <t>Location Nm</t>
  </si>
  <si>
    <t>Dock/Yard Zone Nm</t>
  </si>
  <si>
    <t>Dock</t>
  </si>
  <si>
    <t>OUT</t>
  </si>
  <si>
    <t>Yard</t>
  </si>
  <si>
    <t>TRANSIT</t>
  </si>
  <si>
    <t>424-OB On Yard</t>
  </si>
  <si>
    <t>440-Off Yard</t>
  </si>
  <si>
    <t>INB</t>
  </si>
  <si>
    <t>niet opgehaald WINGS</t>
  </si>
  <si>
    <t>Niet opgehaald LKDL</t>
  </si>
  <si>
    <t>on yard trailers</t>
  </si>
  <si>
    <t>empty trailers</t>
  </si>
  <si>
    <t>at door trailers</t>
  </si>
  <si>
    <t>MIXE niet CMR'd</t>
  </si>
  <si>
    <t>enkel dit invullen - &gt;</t>
  </si>
  <si>
    <t>&gt; &gt; &gt; &gt; &gt; &gt;</t>
  </si>
  <si>
    <t>Shuttlen</t>
  </si>
  <si>
    <t>naar wings</t>
  </si>
  <si>
    <t>docs</t>
  </si>
  <si>
    <t>seal at gate</t>
  </si>
  <si>
    <t>seal at yard</t>
  </si>
  <si>
    <t>naar laakdal</t>
  </si>
  <si>
    <t>TOTAAL OFF YARD</t>
  </si>
  <si>
    <t>niet opgehaalde trailers wings</t>
  </si>
  <si>
    <t>niet opgehaalde trailers LKDL</t>
  </si>
  <si>
    <t>06:00</t>
  </si>
  <si>
    <t>12:00</t>
  </si>
  <si>
    <t>14:00</t>
  </si>
  <si>
    <t>416-Empty</t>
  </si>
  <si>
    <t>EKOL</t>
  </si>
  <si>
    <t>--SPARE PLEASE DROP AT GATE Q-</t>
  </si>
  <si>
    <t>CEVA</t>
  </si>
  <si>
    <t>18:00</t>
  </si>
  <si>
    <t>ORPH</t>
  </si>
  <si>
    <t>4684</t>
  </si>
  <si>
    <t>DHLI</t>
  </si>
  <si>
    <t>14 Sep 2017</t>
  </si>
  <si>
    <t>W000060437</t>
  </si>
  <si>
    <t>4659</t>
  </si>
  <si>
    <t>DHTM</t>
  </si>
  <si>
    <t>4679</t>
  </si>
  <si>
    <t>4685</t>
  </si>
  <si>
    <t>W000060524</t>
  </si>
  <si>
    <t>CS00038615-W000060523-</t>
  </si>
  <si>
    <t>SCHC</t>
  </si>
  <si>
    <t>W000060474</t>
  </si>
  <si>
    <t>--PICK UP 18/09-</t>
  </si>
  <si>
    <t>W000060472</t>
  </si>
  <si>
    <t>W000060521</t>
  </si>
  <si>
    <t>CS00038616-W000060518-</t>
  </si>
  <si>
    <t>W000060551</t>
  </si>
  <si>
    <t>W000060552</t>
  </si>
  <si>
    <t>6041</t>
  </si>
  <si>
    <t>NL05</t>
  </si>
  <si>
    <t>CS00038312</t>
  </si>
  <si>
    <t>KSJ106</t>
  </si>
  <si>
    <t>W000059852</t>
  </si>
  <si>
    <t>CS00038559</t>
  </si>
  <si>
    <t>15-657</t>
  </si>
  <si>
    <t>6040</t>
  </si>
  <si>
    <t>W000060390</t>
  </si>
  <si>
    <t>CS00037573</t>
  </si>
  <si>
    <t>MTSH3448</t>
  </si>
  <si>
    <t>4678</t>
  </si>
  <si>
    <t>W000058457</t>
  </si>
  <si>
    <t>853719</t>
  </si>
  <si>
    <t>CS00038495</t>
  </si>
  <si>
    <t>SH32009</t>
  </si>
  <si>
    <t>420-OB At Door</t>
  </si>
  <si>
    <t>6033</t>
  </si>
  <si>
    <t>W000060239</t>
  </si>
  <si>
    <t>CS00038496</t>
  </si>
  <si>
    <t>2054</t>
  </si>
  <si>
    <t>W000060237</t>
  </si>
  <si>
    <t>CS00038339</t>
  </si>
  <si>
    <t>KSJ076</t>
  </si>
  <si>
    <t>4662</t>
  </si>
  <si>
    <t>W000059981</t>
  </si>
  <si>
    <t>853713</t>
  </si>
  <si>
    <t>CS00038431</t>
  </si>
  <si>
    <t>4505863</t>
  </si>
  <si>
    <t>4710</t>
  </si>
  <si>
    <t>W000060093</t>
  </si>
  <si>
    <t>7913154</t>
  </si>
  <si>
    <t>CS00038340</t>
  </si>
  <si>
    <t>KSJ079</t>
  </si>
  <si>
    <t>4666</t>
  </si>
  <si>
    <t>W000059983</t>
  </si>
  <si>
    <t>853744</t>
  </si>
  <si>
    <t>CS00038599</t>
  </si>
  <si>
    <t>VE56</t>
  </si>
  <si>
    <t>6008</t>
  </si>
  <si>
    <t>W000060476</t>
  </si>
  <si>
    <t>CS00038598</t>
  </si>
  <si>
    <t>VS814</t>
  </si>
  <si>
    <t>6023</t>
  </si>
  <si>
    <t>W000060477</t>
  </si>
  <si>
    <t>CS00038430</t>
  </si>
  <si>
    <t>07/042</t>
  </si>
  <si>
    <t>W000060151</t>
  </si>
  <si>
    <t>CS00038401</t>
  </si>
  <si>
    <t>4858871</t>
  </si>
  <si>
    <t>4701</t>
  </si>
  <si>
    <t>W000060148</t>
  </si>
  <si>
    <t>7913160</t>
  </si>
  <si>
    <t>CS00038429</t>
  </si>
  <si>
    <t>VS316</t>
  </si>
  <si>
    <t>7119</t>
  </si>
  <si>
    <t>W000060164</t>
  </si>
  <si>
    <t>CS00038338</t>
  </si>
  <si>
    <t>VS520</t>
  </si>
  <si>
    <t>4708</t>
  </si>
  <si>
    <t>W000059977</t>
  </si>
  <si>
    <t>853943</t>
  </si>
  <si>
    <t>CS00038337</t>
  </si>
  <si>
    <t>VS373</t>
  </si>
  <si>
    <t>4667</t>
  </si>
  <si>
    <t>W000059975</t>
  </si>
  <si>
    <t>845466</t>
  </si>
  <si>
    <t>CS00037717</t>
  </si>
  <si>
    <t>VS350</t>
  </si>
  <si>
    <t>4714</t>
  </si>
  <si>
    <t>W000059470</t>
  </si>
  <si>
    <t>811424</t>
  </si>
  <si>
    <t>CS00038433</t>
  </si>
  <si>
    <t>AF67373</t>
  </si>
  <si>
    <t>4709</t>
  </si>
  <si>
    <t>W000060095</t>
  </si>
  <si>
    <t>853739</t>
  </si>
  <si>
    <t>CS00038434</t>
  </si>
  <si>
    <t>XA702FE</t>
  </si>
  <si>
    <t>W000060126</t>
  </si>
  <si>
    <t>DHVM</t>
  </si>
  <si>
    <t>CS00038157</t>
  </si>
  <si>
    <t>TFEU5603640</t>
  </si>
  <si>
    <t>4680</t>
  </si>
  <si>
    <t>W000059711</t>
  </si>
  <si>
    <t>7913199</t>
  </si>
  <si>
    <t>CS00038417</t>
  </si>
  <si>
    <t>TFEU5601415</t>
  </si>
  <si>
    <t>W000060058</t>
  </si>
  <si>
    <t>CS00038427</t>
  </si>
  <si>
    <t>VDIJCK182</t>
  </si>
  <si>
    <t>W000060124</t>
  </si>
  <si>
    <t>CS00038435</t>
  </si>
  <si>
    <t>VDIEV361</t>
  </si>
  <si>
    <t>6021</t>
  </si>
  <si>
    <t>W000060122</t>
  </si>
  <si>
    <t>CS00038490</t>
  </si>
  <si>
    <t>34ED0625</t>
  </si>
  <si>
    <t>W000060241</t>
  </si>
  <si>
    <t>CS00038491</t>
  </si>
  <si>
    <t>CNEU4504621</t>
  </si>
  <si>
    <t>W000060243</t>
  </si>
  <si>
    <t>CS00038129</t>
  </si>
  <si>
    <t>KLGE9452338</t>
  </si>
  <si>
    <t>4703</t>
  </si>
  <si>
    <t>W000059641</t>
  </si>
  <si>
    <t>7913155</t>
  </si>
  <si>
    <t>CS00038132</t>
  </si>
  <si>
    <t>PVDU1044488</t>
  </si>
  <si>
    <t>7225</t>
  </si>
  <si>
    <t>W000059643</t>
  </si>
  <si>
    <t>CS00038458</t>
  </si>
  <si>
    <t>CNEU4507636</t>
  </si>
  <si>
    <t>6022</t>
  </si>
  <si>
    <t>W000060135</t>
  </si>
  <si>
    <t>CS00038629</t>
  </si>
  <si>
    <t>NR100</t>
  </si>
  <si>
    <t>6025</t>
  </si>
  <si>
    <t>W000060553</t>
  </si>
  <si>
    <t>CS00038454</t>
  </si>
  <si>
    <t>R122</t>
  </si>
  <si>
    <t>7218</t>
  </si>
  <si>
    <t>W000060120</t>
  </si>
  <si>
    <t>CS00038341</t>
  </si>
  <si>
    <t>KSJ044</t>
  </si>
  <si>
    <t>6032</t>
  </si>
  <si>
    <t>W000059973</t>
  </si>
  <si>
    <t>CS00038498</t>
  </si>
  <si>
    <t>KSJ906</t>
  </si>
  <si>
    <t>W000060250</t>
  </si>
  <si>
    <t>CS00038333</t>
  </si>
  <si>
    <t>4857957</t>
  </si>
  <si>
    <t>4717</t>
  </si>
  <si>
    <t>W000059971</t>
  </si>
  <si>
    <t>8071742</t>
  </si>
  <si>
    <t>CS00038484</t>
  </si>
  <si>
    <t>4856858</t>
  </si>
  <si>
    <t>W000060245</t>
  </si>
  <si>
    <t>CS00038485</t>
  </si>
  <si>
    <t>KSJ058</t>
  </si>
  <si>
    <t>W000060248</t>
  </si>
  <si>
    <t>CS00038332</t>
  </si>
  <si>
    <t>7963906</t>
  </si>
  <si>
    <t>4674</t>
  </si>
  <si>
    <t>W000059969</t>
  </si>
  <si>
    <t>8071554</t>
  </si>
  <si>
    <t>CS00037673</t>
  </si>
  <si>
    <t>KSJ112</t>
  </si>
  <si>
    <t>W000058675</t>
  </si>
  <si>
    <t>853573</t>
  </si>
  <si>
    <t>CS00038424</t>
  </si>
  <si>
    <t>4859815</t>
  </si>
  <si>
    <t>W000060145</t>
  </si>
  <si>
    <t>CS00038334</t>
  </si>
  <si>
    <t>VS687</t>
  </si>
  <si>
    <t>4687</t>
  </si>
  <si>
    <t>W000059963</t>
  </si>
  <si>
    <t>853997</t>
  </si>
  <si>
    <t>CS00038335</t>
  </si>
  <si>
    <t>VS579</t>
  </si>
  <si>
    <t>W000059965</t>
  </si>
  <si>
    <t>CS00037494</t>
  </si>
  <si>
    <t>VS728</t>
  </si>
  <si>
    <t>W000058459</t>
  </si>
  <si>
    <t>CS00038497</t>
  </si>
  <si>
    <t>KSJ917</t>
  </si>
  <si>
    <t>W000060256</t>
  </si>
  <si>
    <t>CS00038432</t>
  </si>
  <si>
    <t>KSJ036</t>
  </si>
  <si>
    <t>W000060143</t>
  </si>
  <si>
    <t>853736</t>
  </si>
  <si>
    <t>CS00038503</t>
  </si>
  <si>
    <t>KSJ095</t>
  </si>
  <si>
    <t>6034</t>
  </si>
  <si>
    <t>W000060254</t>
  </si>
  <si>
    <t>CS00038282</t>
  </si>
  <si>
    <t>R142</t>
  </si>
  <si>
    <t>W000060060</t>
  </si>
  <si>
    <t>CS00038483</t>
  </si>
  <si>
    <t>DSVA3703227</t>
  </si>
  <si>
    <t>W000060258</t>
  </si>
  <si>
    <t>CS00037689</t>
  </si>
  <si>
    <t>STH33018</t>
  </si>
  <si>
    <t>4705</t>
  </si>
  <si>
    <t>W000059108</t>
  </si>
  <si>
    <t>853723</t>
  </si>
  <si>
    <t>CS00038428</t>
  </si>
  <si>
    <t>MTSH3446</t>
  </si>
  <si>
    <t>W000060118</t>
  </si>
  <si>
    <t>CS00038632</t>
  </si>
  <si>
    <t>W000060556</t>
  </si>
  <si>
    <t>SCHO</t>
  </si>
  <si>
    <t>7151</t>
  </si>
  <si>
    <t>7203</t>
  </si>
  <si>
    <t>6019</t>
  </si>
  <si>
    <t>6014</t>
  </si>
  <si>
    <t>6024</t>
  </si>
  <si>
    <t>6043</t>
  </si>
  <si>
    <t>CS00038638</t>
  </si>
  <si>
    <t>W000060460</t>
  </si>
  <si>
    <t>7913013</t>
  </si>
  <si>
    <t>845414</t>
  </si>
  <si>
    <t>7313</t>
  </si>
  <si>
    <t>Sep 14, 2017</t>
  </si>
  <si>
    <t>--SPARE-</t>
  </si>
  <si>
    <t>CS00038655-W000060561-</t>
  </si>
  <si>
    <t>W000060560</t>
  </si>
  <si>
    <t>W000060549</t>
  </si>
  <si>
    <t>CS00038664-W000060621-PLEASE DROP AT GATE Q-</t>
  </si>
  <si>
    <t>W000060623</t>
  </si>
  <si>
    <t>15 Sep 2017</t>
  </si>
  <si>
    <t>CS00038665-W000060622-</t>
  </si>
  <si>
    <t>W000060627</t>
  </si>
  <si>
    <t>CS00038699-W000060626-</t>
  </si>
  <si>
    <t>W000060605</t>
  </si>
  <si>
    <t>CS00038659-W000060604-</t>
  </si>
  <si>
    <t>W000060647</t>
  </si>
  <si>
    <t>W000060629</t>
  </si>
  <si>
    <t>CS00038668-W000060628-</t>
  </si>
  <si>
    <t>W000060635</t>
  </si>
  <si>
    <t>CS00038698-W000060634-</t>
  </si>
  <si>
    <t>W000060637</t>
  </si>
  <si>
    <t>CS00038661-W000060636-</t>
  </si>
  <si>
    <t>W000060614</t>
  </si>
  <si>
    <t>CS00038705-W000060613-</t>
  </si>
  <si>
    <t>W000060646</t>
  </si>
  <si>
    <t>W000060657</t>
  </si>
  <si>
    <t>-Pick up 18/09-</t>
  </si>
  <si>
    <t>W000060633</t>
  </si>
  <si>
    <t>CS00038701-W000060632-</t>
  </si>
  <si>
    <t>W000060643</t>
  </si>
  <si>
    <t>CS00038713-W000060642-</t>
  </si>
  <si>
    <t>W000060639</t>
  </si>
  <si>
    <t>CS00038671-W000060638-</t>
  </si>
  <si>
    <t>W000060625</t>
  </si>
  <si>
    <t>CS0008666-W000060624-</t>
  </si>
  <si>
    <t>W000060441</t>
  </si>
  <si>
    <t>CS00038584-W000060440-</t>
  </si>
  <si>
    <t>W000060641</t>
  </si>
  <si>
    <t>CS00038672-W000060640-</t>
  </si>
  <si>
    <t>LBKS11147</t>
  </si>
  <si>
    <t>853769</t>
  </si>
  <si>
    <t>100016899</t>
  </si>
  <si>
    <t>CS00038639</t>
  </si>
  <si>
    <t>W000060461</t>
  </si>
  <si>
    <t>853726</t>
  </si>
  <si>
    <t>100016906</t>
  </si>
  <si>
    <t>853765</t>
  </si>
  <si>
    <t>100016900</t>
  </si>
  <si>
    <t>7309</t>
  </si>
  <si>
    <t>853767</t>
  </si>
  <si>
    <t>100016905</t>
  </si>
  <si>
    <t>CS00038658</t>
  </si>
  <si>
    <t>W000060462</t>
  </si>
  <si>
    <t>100016886</t>
  </si>
  <si>
    <t>100016885</t>
  </si>
  <si>
    <t>100016883</t>
  </si>
  <si>
    <t>6029</t>
  </si>
  <si>
    <t>100016884</t>
  </si>
  <si>
    <t>CS00038712</t>
  </si>
  <si>
    <t>W000060463</t>
  </si>
  <si>
    <t>100016887</t>
  </si>
  <si>
    <t>100016888</t>
  </si>
  <si>
    <t>100016890</t>
  </si>
  <si>
    <t>100016889</t>
  </si>
  <si>
    <t>100016901</t>
  </si>
  <si>
    <t>CS00038714</t>
  </si>
  <si>
    <t>W000060655</t>
  </si>
  <si>
    <t>7209</t>
  </si>
  <si>
    <t>100016891</t>
  </si>
  <si>
    <t>CS00038654</t>
  </si>
  <si>
    <t>VDIEV205</t>
  </si>
  <si>
    <t>6009</t>
  </si>
  <si>
    <t>W000060559</t>
  </si>
  <si>
    <t>100016895</t>
  </si>
  <si>
    <t>7913078</t>
  </si>
  <si>
    <t>100016892</t>
  </si>
  <si>
    <t>853867</t>
  </si>
  <si>
    <t>100016894</t>
  </si>
  <si>
    <t>100016893</t>
  </si>
  <si>
    <t>6015</t>
  </si>
  <si>
    <t>4664</t>
  </si>
  <si>
    <t>100016903</t>
  </si>
  <si>
    <t>7913175</t>
  </si>
  <si>
    <t>853781</t>
  </si>
  <si>
    <t>100016898</t>
  </si>
  <si>
    <t>100016896</t>
  </si>
  <si>
    <t>100016897</t>
  </si>
  <si>
    <t>6020</t>
  </si>
  <si>
    <t>100016902</t>
  </si>
  <si>
    <t>6030</t>
  </si>
  <si>
    <t>7305</t>
  </si>
  <si>
    <t>6018</t>
  </si>
  <si>
    <t>7204</t>
  </si>
  <si>
    <t>100016904</t>
  </si>
  <si>
    <t>CS00038648</t>
  </si>
  <si>
    <t>STH33027</t>
  </si>
  <si>
    <t>W000060558</t>
  </si>
  <si>
    <t>UPSY</t>
  </si>
  <si>
    <t>CS00038715</t>
  </si>
  <si>
    <t>W000060658</t>
  </si>
  <si>
    <t>Column1</t>
  </si>
  <si>
    <t>Column2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</si>
</sst>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 mmm\ yyyy"/>
    <numFmt numFmtId="165" formatCode="hh&quot;:&quot;mm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rgb="FF454545"/>
      <name val="Andale WT"/>
      <family val="2"/>
    </font>
    <font>
      <sz val="10"/>
      <color theme="1"/>
      <name val="Tahoma"/>
      <family val="2"/>
    </font>
    <font>
      <b/>
      <sz val="8"/>
      <color rgb="FF454545"/>
      <name val="Andale WT"/>
    </font>
    <font>
      <sz val="11"/>
      <color theme="2" tint="-0.249977111117893"/>
      <name val="Calibri"/>
      <family val="2"/>
      <scheme val="minor"/>
    </font>
    <font>
      <b/>
      <u/>
      <sz val="8"/>
      <color theme="2" tint="-0.249977111117893"/>
      <name val="Andale WT"/>
      <family val="2"/>
    </font>
    <font>
      <sz val="8"/>
      <color theme="2" tint="-0.249977111117893"/>
      <name val="Andale WT"/>
      <family val="2"/>
    </font>
    <font>
      <b/>
      <sz val="8"/>
      <color theme="2" tint="-0.249977111117893"/>
      <name val="Andale WT"/>
    </font>
    <font>
      <sz val="14"/>
      <name val="Calibri"/>
      <family val="2"/>
      <scheme val="minor"/>
    </font>
    <font>
      <b/>
      <sz val="10"/>
      <color rgb="FF454545"/>
      <name val="Andale WT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5B5B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/>
      <top style="medium">
        <color rgb="FFE2E2E2"/>
      </top>
      <bottom style="medium">
        <color rgb="FFE2E2E2"/>
      </bottom>
      <diagonal/>
    </border>
    <border>
      <left/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56">
    <xf numFmtId="0" fontId="0" fillId="0" borderId="0" xfId="0"/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15" xfId="0" applyBorder="1"/>
    <xf numFmtId="0" fontId="0" fillId="0" borderId="0" xfId="0" applyBorder="1"/>
    <xf numFmtId="0" fontId="0" fillId="0" borderId="4" xfId="0" applyBorder="1" applyAlignment="1"/>
    <xf numFmtId="0" fontId="0" fillId="0" borderId="8" xfId="0" applyBorder="1"/>
    <xf numFmtId="0" fontId="5" fillId="0" borderId="28" xfId="0" applyFont="1" applyBorder="1" applyAlignment="1">
      <alignment horizontal="right" vertical="top"/>
    </xf>
    <xf numFmtId="0" fontId="1" fillId="0" borderId="11" xfId="0" applyFont="1" applyFill="1" applyBorder="1"/>
    <xf numFmtId="0" fontId="0" fillId="0" borderId="26" xfId="0" applyBorder="1"/>
    <xf numFmtId="0" fontId="0" fillId="0" borderId="8" xfId="0" applyBorder="1" applyAlignment="1"/>
    <xf numFmtId="0" fontId="1" fillId="0" borderId="0" xfId="0" applyFont="1" applyFill="1" applyBorder="1"/>
    <xf numFmtId="20" fontId="0" fillId="0" borderId="0" xfId="0" applyNumberFormat="1"/>
    <xf numFmtId="0" fontId="5" fillId="0" borderId="28" xfId="0" applyFont="1" applyBorder="1" applyAlignment="1">
      <alignment vertical="top"/>
    </xf>
    <xf numFmtId="164" fontId="5" fillId="0" borderId="28" xfId="0" applyNumberFormat="1" applyFont="1" applyBorder="1" applyAlignment="1">
      <alignment vertical="top"/>
    </xf>
    <xf numFmtId="165" fontId="5" fillId="0" borderId="28" xfId="0" applyNumberFormat="1" applyFont="1" applyBorder="1" applyAlignment="1">
      <alignment vertical="top"/>
    </xf>
    <xf numFmtId="0" fontId="5" fillId="0" borderId="28" xfId="0" applyNumberFormat="1" applyFont="1" applyBorder="1" applyAlignment="1">
      <alignment vertical="top"/>
    </xf>
    <xf numFmtId="0" fontId="7" fillId="4" borderId="28" xfId="0" applyNumberFormat="1" applyFont="1" applyFill="1" applyBorder="1" applyAlignment="1">
      <alignment vertical="top"/>
    </xf>
    <xf numFmtId="0" fontId="5" fillId="4" borderId="28" xfId="0" applyNumberFormat="1" applyFont="1" applyFill="1" applyBorder="1" applyAlignment="1">
      <alignment vertical="top"/>
    </xf>
    <xf numFmtId="0" fontId="5" fillId="0" borderId="28" xfId="0" applyNumberFormat="1" applyFont="1" applyBorder="1" applyAlignment="1">
      <alignment horizontal="right" vertical="top"/>
    </xf>
    <xf numFmtId="0" fontId="0" fillId="0" borderId="0" xfId="0" applyNumberFormat="1"/>
    <xf numFmtId="0" fontId="7" fillId="4" borderId="28" xfId="0" applyNumberFormat="1" applyFont="1" applyFill="1" applyBorder="1" applyAlignment="1">
      <alignment horizontal="right" vertical="top"/>
    </xf>
    <xf numFmtId="14" fontId="0" fillId="0" borderId="0" xfId="0" applyNumberFormat="1"/>
    <xf numFmtId="0" fontId="8" fillId="0" borderId="12" xfId="0" applyFont="1" applyBorder="1"/>
    <xf numFmtId="0" fontId="8" fillId="0" borderId="0" xfId="0" applyFont="1"/>
    <xf numFmtId="0" fontId="9" fillId="0" borderId="41" xfId="0" applyFont="1" applyBorder="1" applyAlignment="1">
      <alignment horizontal="center" vertical="top"/>
    </xf>
    <xf numFmtId="0" fontId="10" fillId="0" borderId="28" xfId="0" applyNumberFormat="1" applyFont="1" applyBorder="1" applyAlignment="1">
      <alignment vertical="top"/>
    </xf>
    <xf numFmtId="165" fontId="10" fillId="0" borderId="28" xfId="0" applyNumberFormat="1" applyFont="1" applyBorder="1" applyAlignment="1">
      <alignment vertical="top"/>
    </xf>
    <xf numFmtId="0" fontId="10" fillId="0" borderId="28" xfId="0" applyFont="1" applyBorder="1" applyAlignment="1">
      <alignment horizontal="right" vertical="top"/>
    </xf>
    <xf numFmtId="0" fontId="10" fillId="0" borderId="28" xfId="0" applyFont="1" applyBorder="1" applyAlignment="1">
      <alignment vertical="top"/>
    </xf>
    <xf numFmtId="164" fontId="10" fillId="0" borderId="28" xfId="0" applyNumberFormat="1" applyFont="1" applyBorder="1" applyAlignment="1">
      <alignment vertical="top"/>
    </xf>
    <xf numFmtId="0" fontId="10" fillId="0" borderId="28" xfId="0" applyNumberFormat="1" applyFont="1" applyBorder="1" applyAlignment="1">
      <alignment horizontal="right" vertical="top"/>
    </xf>
    <xf numFmtId="0" fontId="8" fillId="0" borderId="0" xfId="0" applyNumberFormat="1" applyFont="1"/>
    <xf numFmtId="0" fontId="11" fillId="4" borderId="28" xfId="0" applyNumberFormat="1" applyFont="1" applyFill="1" applyBorder="1" applyAlignment="1">
      <alignment horizontal="right" vertical="top"/>
    </xf>
    <xf numFmtId="0" fontId="12" fillId="0" borderId="12" xfId="0" applyFont="1" applyBorder="1"/>
    <xf numFmtId="0" fontId="0" fillId="3" borderId="4" xfId="0" applyFill="1" applyBorder="1" applyAlignment="1" applyProtection="1">
      <alignment horizontal="center"/>
    </xf>
    <xf numFmtId="0" fontId="0" fillId="0" borderId="27" xfId="0" applyBorder="1" applyAlignment="1" applyProtection="1"/>
    <xf numFmtId="0" fontId="0" fillId="0" borderId="1" xfId="0" applyBorder="1" applyAlignment="1" applyProtection="1">
      <alignment horizontal="center" vertical="center"/>
    </xf>
    <xf numFmtId="0" fontId="2" fillId="2" borderId="31" xfId="0" applyFont="1" applyFill="1" applyBorder="1" applyAlignment="1" applyProtection="1">
      <alignment horizontal="center"/>
    </xf>
    <xf numFmtId="0" fontId="2" fillId="2" borderId="32" xfId="0" applyFont="1" applyFill="1" applyBorder="1" applyAlignment="1" applyProtection="1">
      <alignment horizontal="center"/>
    </xf>
    <xf numFmtId="0" fontId="2" fillId="2" borderId="33" xfId="0" applyFont="1" applyFill="1" applyBorder="1" applyAlignment="1" applyProtection="1">
      <alignment horizontal="center"/>
    </xf>
    <xf numFmtId="0" fontId="2" fillId="2" borderId="16" xfId="0" applyFont="1" applyFill="1" applyBorder="1" applyAlignment="1" applyProtection="1">
      <alignment horizontal="right"/>
    </xf>
    <xf numFmtId="0" fontId="2" fillId="2" borderId="20" xfId="0" applyFont="1" applyFill="1" applyBorder="1" applyAlignment="1" applyProtection="1">
      <alignment horizontal="center"/>
    </xf>
    <xf numFmtId="3" fontId="2" fillId="0" borderId="18" xfId="0" applyNumberFormat="1" applyFont="1" applyFill="1" applyBorder="1" applyAlignment="1" applyProtection="1">
      <alignment horizontal="center"/>
    </xf>
    <xf numFmtId="0" fontId="2" fillId="2" borderId="9" xfId="0" applyFont="1" applyFill="1" applyBorder="1" applyAlignment="1" applyProtection="1">
      <alignment horizontal="right"/>
    </xf>
    <xf numFmtId="0" fontId="2" fillId="2" borderId="38" xfId="0" applyFont="1" applyFill="1" applyBorder="1" applyAlignment="1" applyProtection="1">
      <alignment horizontal="right"/>
    </xf>
    <xf numFmtId="0" fontId="2" fillId="2" borderId="16" xfId="0" applyFont="1" applyFill="1" applyBorder="1" applyAlignment="1" applyProtection="1">
      <alignment horizontal="center"/>
    </xf>
    <xf numFmtId="3" fontId="2" fillId="0" borderId="17" xfId="0" applyNumberFormat="1" applyFont="1" applyFill="1" applyBorder="1" applyAlignment="1" applyProtection="1">
      <alignment horizontal="center"/>
    </xf>
    <xf numFmtId="0" fontId="2" fillId="2" borderId="21" xfId="0" applyFont="1" applyFill="1" applyBorder="1" applyAlignment="1" applyProtection="1">
      <alignment horizontal="right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Border="1" applyProtection="1"/>
    <xf numFmtId="0" fontId="0" fillId="0" borderId="3" xfId="0" applyFill="1" applyBorder="1" applyProtection="1"/>
    <xf numFmtId="0" fontId="0" fillId="3" borderId="4" xfId="0" applyFill="1" applyBorder="1" applyAlignment="1" applyProtection="1"/>
    <xf numFmtId="0" fontId="0" fillId="0" borderId="24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1" fillId="0" borderId="13" xfId="0" applyFont="1" applyBorder="1" applyAlignment="1" applyProtection="1">
      <alignment horizontal="center" vertical="center"/>
    </xf>
    <xf numFmtId="0" fontId="0" fillId="0" borderId="14" xfId="0" applyBorder="1" applyAlignment="1" applyProtection="1">
      <alignment vertical="center"/>
    </xf>
    <xf numFmtId="0" fontId="0" fillId="0" borderId="12" xfId="0" applyBorder="1" applyAlignment="1" applyProtection="1">
      <alignment vertical="center"/>
    </xf>
    <xf numFmtId="0" fontId="0" fillId="0" borderId="22" xfId="0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0" fillId="0" borderId="16" xfId="0" applyBorder="1" applyAlignment="1" applyProtection="1">
      <alignment vertical="center"/>
    </xf>
    <xf numFmtId="0" fontId="0" fillId="0" borderId="17" xfId="0" applyBorder="1" applyAlignment="1" applyProtection="1">
      <alignment vertical="center"/>
    </xf>
    <xf numFmtId="0" fontId="0" fillId="0" borderId="17" xfId="0" applyFill="1" applyBorder="1" applyAlignment="1" applyProtection="1">
      <alignment vertical="center"/>
    </xf>
    <xf numFmtId="0" fontId="0" fillId="0" borderId="32" xfId="0" applyFill="1" applyBorder="1" applyAlignment="1" applyProtection="1">
      <alignment vertical="center"/>
    </xf>
    <xf numFmtId="0" fontId="0" fillId="0" borderId="0" xfId="0" applyFill="1" applyBorder="1" applyAlignment="1" applyProtection="1"/>
    <xf numFmtId="0" fontId="0" fillId="0" borderId="3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29" xfId="0" applyBorder="1" applyProtection="1"/>
    <xf numFmtId="0" fontId="0" fillId="0" borderId="15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" fillId="0" borderId="35" xfId="0" applyFont="1" applyBorder="1" applyAlignment="1" applyProtection="1">
      <alignment vertical="center"/>
    </xf>
    <xf numFmtId="0" fontId="0" fillId="0" borderId="39" xfId="0" applyBorder="1" applyAlignment="1" applyProtection="1">
      <alignment vertical="center"/>
    </xf>
    <xf numFmtId="0" fontId="0" fillId="0" borderId="40" xfId="0" applyBorder="1" applyProtection="1"/>
    <xf numFmtId="0" fontId="0" fillId="0" borderId="40" xfId="0" applyFill="1" applyBorder="1" applyProtection="1"/>
    <xf numFmtId="0" fontId="0" fillId="0" borderId="6" xfId="0" applyFill="1" applyBorder="1" applyProtection="1"/>
    <xf numFmtId="0" fontId="2" fillId="2" borderId="18" xfId="0" applyFont="1" applyFill="1" applyBorder="1" applyAlignment="1" applyProtection="1">
      <alignment horizontal="center"/>
    </xf>
    <xf numFmtId="0" fontId="2" fillId="2" borderId="34" xfId="0" applyFont="1" applyFill="1" applyBorder="1" applyAlignment="1" applyProtection="1">
      <alignment horizontal="right"/>
    </xf>
    <xf numFmtId="0" fontId="2" fillId="2" borderId="16" xfId="0" applyFont="1" applyFill="1" applyBorder="1" applyProtection="1"/>
    <xf numFmtId="0" fontId="2" fillId="0" borderId="32" xfId="0" applyFont="1" applyFill="1" applyBorder="1" applyProtection="1"/>
    <xf numFmtId="0" fontId="2" fillId="2" borderId="21" xfId="0" applyFont="1" applyFill="1" applyBorder="1" applyProtection="1"/>
    <xf numFmtId="0" fontId="1" fillId="0" borderId="44" xfId="0" applyFont="1" applyFill="1" applyBorder="1" applyAlignment="1" applyProtection="1">
      <alignment horizontal="left"/>
    </xf>
    <xf numFmtId="0" fontId="0" fillId="5" borderId="24" xfId="0" applyFont="1" applyFill="1" applyBorder="1" applyProtection="1">
      <protection locked="0"/>
    </xf>
    <xf numFmtId="0" fontId="0" fillId="5" borderId="44" xfId="0" applyFont="1" applyFill="1" applyBorder="1" applyProtection="1">
      <protection locked="0"/>
    </xf>
    <xf numFmtId="0" fontId="1" fillId="6" borderId="24" xfId="0" applyFont="1" applyFill="1" applyBorder="1" applyAlignment="1" applyProtection="1">
      <alignment horizontal="right"/>
    </xf>
    <xf numFmtId="0" fontId="0" fillId="0" borderId="24" xfId="0" applyFont="1" applyBorder="1" applyProtection="1"/>
    <xf numFmtId="0" fontId="0" fillId="0" borderId="24" xfId="0" applyFont="1" applyFill="1" applyBorder="1" applyAlignment="1" applyProtection="1">
      <alignment horizontal="right"/>
    </xf>
    <xf numFmtId="0" fontId="0" fillId="0" borderId="36" xfId="0" applyBorder="1" applyAlignment="1" applyProtection="1">
      <alignment horizont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24" xfId="0" applyFont="1" applyFill="1" applyBorder="1" applyAlignment="1" applyProtection="1">
      <alignment horizontal="center" vertical="center"/>
    </xf>
    <xf numFmtId="0" fontId="0" fillId="3" borderId="5" xfId="0" applyFill="1" applyBorder="1" applyAlignment="1" applyProtection="1"/>
    <xf numFmtId="0" fontId="0" fillId="0" borderId="2" xfId="0" applyFill="1" applyBorder="1" applyAlignment="1" applyProtection="1"/>
    <xf numFmtId="0" fontId="0" fillId="0" borderId="45" xfId="0" applyFill="1" applyBorder="1" applyAlignment="1" applyProtection="1">
      <alignment horizontal="center"/>
      <protection locked="0"/>
    </xf>
    <xf numFmtId="0" fontId="0" fillId="0" borderId="45" xfId="0" applyFill="1" applyBorder="1" applyAlignment="1" applyProtection="1">
      <protection locked="0"/>
    </xf>
    <xf numFmtId="0" fontId="0" fillId="0" borderId="45" xfId="0" applyFill="1" applyBorder="1" applyAlignment="1" applyProtection="1">
      <alignment horizontal="right"/>
      <protection locked="0"/>
    </xf>
    <xf numFmtId="0" fontId="0" fillId="0" borderId="45" xfId="0" applyBorder="1" applyProtection="1"/>
    <xf numFmtId="0" fontId="1" fillId="0" borderId="8" xfId="0" applyFont="1" applyBorder="1"/>
    <xf numFmtId="0" fontId="0" fillId="0" borderId="45" xfId="0" applyBorder="1" applyProtection="1">
      <protection locked="0"/>
    </xf>
    <xf numFmtId="0" fontId="0" fillId="0" borderId="20" xfId="0" applyBorder="1" applyAlignment="1" applyProtection="1">
      <alignment horizontal="center"/>
    </xf>
    <xf numFmtId="0" fontId="0" fillId="0" borderId="31" xfId="0" applyBorder="1" applyProtection="1"/>
    <xf numFmtId="0" fontId="0" fillId="0" borderId="51" xfId="0" applyBorder="1" applyProtection="1"/>
    <xf numFmtId="0" fontId="0" fillId="0" borderId="50" xfId="0" applyBorder="1" applyProtection="1"/>
    <xf numFmtId="0" fontId="0" fillId="0" borderId="51" xfId="0" applyFill="1" applyBorder="1" applyProtection="1"/>
    <xf numFmtId="0" fontId="2" fillId="0" borderId="51" xfId="0" applyFont="1" applyFill="1" applyBorder="1" applyAlignment="1" applyProtection="1">
      <alignment horizontal="right"/>
    </xf>
    <xf numFmtId="0" fontId="2" fillId="0" borderId="51" xfId="0" applyFont="1" applyFill="1" applyBorder="1" applyProtection="1"/>
    <xf numFmtId="0" fontId="2" fillId="0" borderId="50" xfId="0" applyFont="1" applyFill="1" applyBorder="1" applyProtection="1"/>
    <xf numFmtId="0" fontId="1" fillId="6" borderId="24" xfId="0" applyFont="1" applyFill="1" applyBorder="1" applyProtection="1"/>
    <xf numFmtId="0" fontId="0" fillId="5" borderId="51" xfId="0" applyFill="1" applyBorder="1" applyProtection="1"/>
    <xf numFmtId="0" fontId="0" fillId="5" borderId="40" xfId="0" applyFill="1" applyBorder="1" applyProtection="1"/>
    <xf numFmtId="20" fontId="12" fillId="0" borderId="0" xfId="0" applyNumberFormat="1" applyFont="1" applyBorder="1" applyProtection="1">
      <protection locked="0"/>
    </xf>
    <xf numFmtId="0" fontId="2" fillId="0" borderId="29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30" xfId="0" applyFont="1" applyFill="1" applyBorder="1" applyAlignment="1" applyProtection="1">
      <alignment horizontal="center"/>
    </xf>
    <xf numFmtId="0" fontId="0" fillId="0" borderId="39" xfId="0" applyFont="1" applyFill="1" applyBorder="1" applyAlignment="1" applyProtection="1">
      <alignment horizontal="center"/>
    </xf>
    <xf numFmtId="0" fontId="0" fillId="0" borderId="23" xfId="0" applyFont="1" applyFill="1" applyBorder="1" applyAlignment="1" applyProtection="1">
      <alignment horizontal="center"/>
    </xf>
    <xf numFmtId="0" fontId="0" fillId="0" borderId="46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0" fillId="0" borderId="12" xfId="0" applyFont="1" applyFill="1" applyBorder="1" applyAlignment="1" applyProtection="1">
      <alignment horizontal="center"/>
    </xf>
    <xf numFmtId="0" fontId="0" fillId="0" borderId="17" xfId="0" applyFont="1" applyFill="1" applyBorder="1" applyAlignment="1" applyProtection="1">
      <alignment horizontal="center"/>
    </xf>
    <xf numFmtId="0" fontId="0" fillId="0" borderId="23" xfId="0" applyBorder="1" applyAlignment="1" applyProtection="1">
      <alignment horizontal="center"/>
    </xf>
    <xf numFmtId="0" fontId="0" fillId="0" borderId="49" xfId="0" applyBorder="1" applyAlignment="1" applyProtection="1">
      <alignment horizontal="center"/>
    </xf>
    <xf numFmtId="0" fontId="0" fillId="0" borderId="13" xfId="0" applyFont="1" applyBorder="1" applyAlignment="1" applyProtection="1">
      <alignment horizontal="center"/>
    </xf>
    <xf numFmtId="0" fontId="0" fillId="0" borderId="10" xfId="0" applyFont="1" applyBorder="1" applyAlignment="1" applyProtection="1">
      <alignment horizontal="center"/>
    </xf>
    <xf numFmtId="0" fontId="0" fillId="0" borderId="34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2" fillId="0" borderId="20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0" fillId="0" borderId="26" xfId="0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>
      <alignment horizontal="center"/>
    </xf>
    <xf numFmtId="0" fontId="5" fillId="0" borderId="42" xfId="0" applyNumberFormat="1" applyFont="1" applyBorder="1" applyAlignment="1">
      <alignment horizontal="center" vertical="top"/>
    </xf>
    <xf numFmtId="0" fontId="5" fillId="0" borderId="43" xfId="0" applyNumberFormat="1" applyFont="1" applyBorder="1" applyAlignment="1">
      <alignment horizontal="center" vertical="top"/>
    </xf>
    <xf numFmtId="0" fontId="0" fillId="0" borderId="31" xfId="0" applyFont="1" applyBorder="1" applyAlignment="1" applyProtection="1">
      <alignment horizontal="center"/>
    </xf>
    <xf numFmtId="0" fontId="0" fillId="0" borderId="33" xfId="0" applyFont="1" applyBorder="1" applyAlignment="1" applyProtection="1">
      <alignment horizontal="center"/>
    </xf>
    <xf numFmtId="0" fontId="0" fillId="0" borderId="47" xfId="0" applyFont="1" applyBorder="1" applyAlignment="1" applyProtection="1">
      <alignment horizontal="center"/>
    </xf>
    <xf numFmtId="0" fontId="0" fillId="0" borderId="48" xfId="0" applyFont="1" applyBorder="1" applyAlignment="1" applyProtection="1">
      <alignment horizontal="center"/>
    </xf>
    <xf numFmtId="0" fontId="1" fillId="0" borderId="10" xfId="0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/>
    </xf>
    <xf numFmtId="0" fontId="0" fillId="0" borderId="4" xfId="0" applyFill="1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0" fillId="0" borderId="37" xfId="0" applyBorder="1" applyAlignment="1" applyProtection="1">
      <alignment horizontal="center"/>
    </xf>
    <xf numFmtId="0" fontId="13" fillId="7" borderId="28" xfId="0" applyNumberFormat="1" applyFont="1" applyFill="1" applyBorder="1" applyAlignment="1">
      <alignment horizontal="right" vertical="top"/>
    </xf>
  </cellXfs>
  <cellStyles count="2">
    <cellStyle name="Normal" xfId="0" builtinId="0"/>
    <cellStyle name="Normal 2" xfId="1"/>
  </cellStyles>
  <dxfs count="7">
    <dxf>
      <numFmt numFmtId="19" formatCode="m/d/yyyy"/>
    </dxf>
    <dxf>
      <numFmt numFmtId="19" formatCode="m/d/yyyy"/>
    </dxf>
    <dxf>
      <font>
        <color theme="1"/>
      </font>
      <fill>
        <patternFill>
          <bgColor rgb="FFFF0000"/>
        </patternFill>
      </fill>
    </dxf>
    <dxf>
      <fill>
        <patternFill>
          <bgColor rgb="FFFF5B5B"/>
        </patternFill>
      </fill>
    </dxf>
    <dxf>
      <fill>
        <patternFill>
          <bgColor rgb="FFFF5757"/>
        </patternFill>
      </fill>
    </dxf>
    <dxf>
      <fill>
        <patternFill>
          <bgColor rgb="FFFF5353"/>
        </patternFill>
      </fill>
    </dxf>
    <dxf>
      <fill>
        <patternFill>
          <bgColor rgb="FFFF4F4F"/>
        </patternFill>
      </fill>
    </dxf>
  </dxfs>
  <tableStyles count="0" defaultTableStyle="TableStyleMedium2" defaultPivotStyle="PivotStyleLight16"/>
  <colors>
    <mruColors>
      <color rgb="FFFF5B5B"/>
      <color rgb="FFFF5353"/>
      <color rgb="FFCFCFCF"/>
      <color rgb="FFDBDBDB"/>
      <color rgb="FFFF4F4F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HOEYL\Documents\YARDOEFENING\Copy%20of%20OB-0230-EUR%20Ordering%20Trailers%20f3ca2e4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 Page"/>
    </sheetNames>
    <sheetDataSet>
      <sheetData sheetId="0">
        <row r="22">
          <cell r="B22">
            <v>42970.583333330003</v>
          </cell>
        </row>
        <row r="23">
          <cell r="B23">
            <v>42971.25</v>
          </cell>
        </row>
      </sheetData>
    </sheetDataSet>
  </externalBook>
</externalLink>
</file>

<file path=xl/queryTables/queryTable1.xml><?xml version="1.0" encoding="utf-8"?>
<queryTable xmlns="http://schemas.openxmlformats.org/spreadsheetml/2006/main" name="OB-0230-EUR Ordering Trailers - Today" growShrinkType="overwriteClear" connectionId="1" autoFormatId="16" applyNumberFormats="0" applyBorderFormats="0" applyFontFormats="0" applyPatternFormats="0" applyAlignmentFormats="0" applyWidthHeightFormats="0">
  <queryTableRefresh nextId="15">
    <queryTableFields count="8">
      <queryTableField id="2" name="NIKE" tableColumnId="2"/>
      <queryTableField id="3" name="F3" tableColumnId="3"/>
      <queryTableField id="4" name="F4" tableColumnId="4"/>
      <queryTableField id="5" name="F5" tableColumnId="5"/>
      <queryTableField id="6" name="F6" tableColumnId="6"/>
      <queryTableField id="7" name="F7" tableColumnId="7"/>
      <queryTableField id="8" name="F8" tableColumnId="8"/>
      <queryTableField id="14" name="Sep 14, 2017" tableColumnId="1"/>
    </queryTableFields>
  </queryTableRefresh>
</queryTable>
</file>

<file path=xl/queryTables/queryTable2.xml><?xml version="1.0" encoding="utf-8"?>
<queryTable xmlns="http://schemas.openxmlformats.org/spreadsheetml/2006/main" name="OB-0230-EUR Ordering Trailers - Tomorrow_1" growShrinkType="overwriteClear" connectionId="2" autoFormatId="16" applyNumberFormats="0" applyBorderFormats="0" applyFontFormats="0" applyPatternFormats="0" applyAlignmentFormats="0" applyWidthHeightFormats="0">
  <queryTableRefresh nextId="17">
    <queryTableFields count="8">
      <queryTableField id="2" name="NIKE" tableColumnId="2"/>
      <queryTableField id="3" name="F3" tableColumnId="3"/>
      <queryTableField id="4" name="F4" tableColumnId="4"/>
      <queryTableField id="5" name="F5" tableColumnId="5"/>
      <queryTableField id="6" name="F6" tableColumnId="6"/>
      <queryTableField id="7" name="F7" tableColumnId="7"/>
      <queryTableField id="8" name="F8" tableColumnId="8"/>
      <queryTableField id="16" name="Sep 14, 2017" tableColumnId="1"/>
    </queryTableFields>
  </queryTableRefresh>
</queryTable>
</file>

<file path=xl/queryTables/queryTable3.xml><?xml version="1.0" encoding="utf-8"?>
<queryTable xmlns="http://schemas.openxmlformats.org/spreadsheetml/2006/main" name="OB-0290-EUR Cut Off List - Today_1" growShrinkType="overwriteClear" connectionId="3" autoFormatId="16" applyNumberFormats="0" applyBorderFormats="0" applyFontFormats="0" applyPatternFormats="0" applyAlignmentFormats="0" applyWidthHeightFormats="0">
  <queryTableRefresh nextId="31">
    <queryTableFields count="30">
      <queryTableField id="1" name="F1" tableColumnId="1"/>
      <queryTableField id="2" name="F2" tableColumnId="2"/>
      <queryTableField id="3" name="F3" tableColumnId="3"/>
      <queryTableField id="4" name="F4" tableColumnId="4"/>
      <queryTableField id="5" name="F5" tableColumnId="5"/>
      <queryTableField id="6" name="F6" tableColumnId="6"/>
      <queryTableField id="7" name="F7" tableColumnId="7"/>
      <queryTableField id="8" name="F8" tableColumnId="8"/>
      <queryTableField id="9" name="F9" tableColumnId="9"/>
      <queryTableField id="10" name="F10" tableColumnId="10"/>
      <queryTableField id="11" name="OB-0290-EUR Cut Off List" tableColumnId="11"/>
      <queryTableField id="12" name="F12" tableColumnId="12"/>
      <queryTableField id="13" name="F13" tableColumnId="13"/>
      <queryTableField id="14" name="F14" tableColumnId="14"/>
      <queryTableField id="15" name="F15" tableColumnId="15"/>
      <queryTableField id="16" name="F16" tableColumnId="16"/>
      <queryTableField id="17" name="F17" tableColumnId="17"/>
      <queryTableField id="18" name="F18" tableColumnId="18"/>
      <queryTableField id="19" name="F19" tableColumnId="19"/>
      <queryTableField id="20" name="F20" tableColumnId="20"/>
      <queryTableField id="21" name="F21" tableColumnId="21"/>
      <queryTableField id="22" name="F22" tableColumnId="22"/>
      <queryTableField id="23" name="F23" tableColumnId="23"/>
      <queryTableField id="24" name="F24" tableColumnId="24"/>
      <queryTableField id="25" name="F25" tableColumnId="25"/>
      <queryTableField id="26" name="F26" tableColumnId="26"/>
      <queryTableField id="27" name="F27" tableColumnId="27"/>
      <queryTableField id="28" name="F28" tableColumnId="28"/>
      <queryTableField id="29" name="F29" tableColumnId="29"/>
      <queryTableField id="30" name="F30" tableColumnId="30"/>
    </queryTableFields>
  </queryTableRefresh>
</queryTable>
</file>

<file path=xl/queryTables/queryTable4.xml><?xml version="1.0" encoding="utf-8"?>
<queryTable xmlns="http://schemas.openxmlformats.org/spreadsheetml/2006/main" name="YM-1003-GBL Yard Location Report - Today_1" growShrinkType="overwriteClear" connectionId="4" autoFormatId="16" applyNumberFormats="0" applyBorderFormats="0" applyFontFormats="0" applyPatternFormats="0" applyAlignmentFormats="0" applyWidthHeightFormats="0">
  <queryTableRefresh nextId="9">
    <queryTableFields count="8">
      <queryTableField id="1" name="F1" tableColumnId="1"/>
      <queryTableField id="2" name="F2" tableColumnId="2"/>
      <queryTableField id="3" name="F3" tableColumnId="3"/>
      <queryTableField id="4" name="YM-1003-GBL Yard Location Report" tableColumnId="4"/>
      <queryTableField id="5" name="F5" tableColumnId="5"/>
      <queryTableField id="6" name="F6" tableColumnId="6"/>
      <queryTableField id="7" name="F7" tableColumnId="7"/>
      <queryTableField id="8" name="F8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id="3" name="Table_OB_0230_EUR_Ordering_Trailers___Today" displayName="Table_OB_0230_EUR_Ordering_Trailers___Today" ref="A1:H35" tableType="queryTable" totalsRowShown="0">
  <autoFilter ref="A1:H35"/>
  <tableColumns count="8">
    <tableColumn id="2" uniqueName="2" name="Column1" queryTableFieldId="2"/>
    <tableColumn id="3" uniqueName="3" name="F3" queryTableFieldId="3"/>
    <tableColumn id="4" uniqueName="4" name="F4" queryTableFieldId="4"/>
    <tableColumn id="5" uniqueName="5" name="F5" queryTableFieldId="5"/>
    <tableColumn id="6" uniqueName="6" name="F6" queryTableFieldId="6"/>
    <tableColumn id="7" uniqueName="7" name="F7" queryTableFieldId="7"/>
    <tableColumn id="8" uniqueName="8" name="F8" queryTableFieldId="8"/>
    <tableColumn id="1" uniqueName="1" name="Column2" queryTableFieldId="1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le_OB_0230_EUR_Ordering_Trailers___Tomorrow_1" displayName="Table_OB_0230_EUR_Ordering_Trailers___Tomorrow_1" ref="A1:H42" tableType="queryTable" totalsRowShown="0">
  <autoFilter ref="A1:H42"/>
  <tableColumns count="8">
    <tableColumn id="2" uniqueName="2" name="Column1" queryTableFieldId="2"/>
    <tableColumn id="3" uniqueName="3" name="F3" queryTableFieldId="3"/>
    <tableColumn id="4" uniqueName="4" name="F4" queryTableFieldId="4"/>
    <tableColumn id="5" uniqueName="5" name="F5" queryTableFieldId="5"/>
    <tableColumn id="6" uniqueName="6" name="F6" queryTableFieldId="6"/>
    <tableColumn id="7" uniqueName="7" name="F7" queryTableFieldId="7"/>
    <tableColumn id="8" uniqueName="8" name="F8" queryTableFieldId="8"/>
    <tableColumn id="1" uniqueName="1" name="Column2" queryTableFieldId="1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5" name="Table_OB_0290_EUR_Cut_Off_List___Today_1" displayName="Table_OB_0290_EUR_Cut_Off_List___Today_1" ref="A1:AD61" tableType="queryTable" totalsRowShown="0">
  <autoFilter ref="A1:AD61"/>
  <tableColumns count="30">
    <tableColumn id="1" uniqueName="1" name="F1" queryTableFieldId="1" dataDxfId="1"/>
    <tableColumn id="2" uniqueName="2" name="F2" queryTableFieldId="2" dataDxfId="0"/>
    <tableColumn id="3" uniqueName="3" name="F3" queryTableFieldId="3"/>
    <tableColumn id="4" uniqueName="4" name="F4" queryTableFieldId="4"/>
    <tableColumn id="5" uniqueName="5" name="F5" queryTableFieldId="5"/>
    <tableColumn id="6" uniqueName="6" name="F6" queryTableFieldId="6"/>
    <tableColumn id="7" uniqueName="7" name="F7" queryTableFieldId="7"/>
    <tableColumn id="8" uniqueName="8" name="F8" queryTableFieldId="8"/>
    <tableColumn id="9" uniqueName="9" name="F9" queryTableFieldId="9"/>
    <tableColumn id="10" uniqueName="10" name="F10" queryTableFieldId="10"/>
    <tableColumn id="11" uniqueName="11" name="OB-0290-EUR Cut Off List" queryTableFieldId="11"/>
    <tableColumn id="12" uniqueName="12" name="Column1" queryTableFieldId="12"/>
    <tableColumn id="13" uniqueName="13" name="F13" queryTableFieldId="13"/>
    <tableColumn id="14" uniqueName="14" name="F14" queryTableFieldId="14"/>
    <tableColumn id="15" uniqueName="15" name="F15" queryTableFieldId="15"/>
    <tableColumn id="16" uniqueName="16" name="F16" queryTableFieldId="16"/>
    <tableColumn id="17" uniqueName="17" name="F17" queryTableFieldId="17"/>
    <tableColumn id="18" uniqueName="18" name="F18" queryTableFieldId="18"/>
    <tableColumn id="19" uniqueName="19" name="F19" queryTableFieldId="19"/>
    <tableColumn id="20" uniqueName="20" name="F20" queryTableFieldId="20"/>
    <tableColumn id="21" uniqueName="21" name="F21" queryTableFieldId="21"/>
    <tableColumn id="22" uniqueName="22" name="F22" queryTableFieldId="22"/>
    <tableColumn id="23" uniqueName="23" name="F23" queryTableFieldId="23"/>
    <tableColumn id="24" uniqueName="24" name="F24" queryTableFieldId="24"/>
    <tableColumn id="25" uniqueName="25" name="F25" queryTableFieldId="25"/>
    <tableColumn id="26" uniqueName="26" name="F26" queryTableFieldId="26"/>
    <tableColumn id="27" uniqueName="27" name="F27" queryTableFieldId="27"/>
    <tableColumn id="28" uniqueName="28" name="F28" queryTableFieldId="28"/>
    <tableColumn id="29" uniqueName="29" name="F29" queryTableFieldId="29"/>
    <tableColumn id="30" uniqueName="30" name="F30" queryTableFieldId="3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6" name="Table_YM_1003_GBL_Yard_Location_Report___Today_1" displayName="Table_YM_1003_GBL_Yard_Location_Report___Today_1" ref="A1:H11" tableType="queryTable" totalsRowShown="0">
  <autoFilter ref="A1:H11"/>
  <tableColumns count="8">
    <tableColumn id="1" uniqueName="1" name="F1" queryTableFieldId="1"/>
    <tableColumn id="2" uniqueName="2" name="F2" queryTableFieldId="2"/>
    <tableColumn id="3" uniqueName="3" name="F3" queryTableFieldId="3"/>
    <tableColumn id="4" uniqueName="4" name="YM-1003-GBL Yard Location Report" queryTableFieldId="4"/>
    <tableColumn id="5" uniqueName="5" name="F5" queryTableFieldId="5"/>
    <tableColumn id="6" uniqueName="6" name="F6" queryTableFieldId="6"/>
    <tableColumn id="7" uniqueName="7" name="F7" queryTableFieldId="7"/>
    <tableColumn id="8" uniqueName="8" name="F8" queryTableFieldId="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K101"/>
  <sheetViews>
    <sheetView tabSelected="1" topLeftCell="A34" workbookViewId="0">
      <selection activeCell="H54" sqref="H54"/>
    </sheetView>
  </sheetViews>
  <sheetFormatPr defaultRowHeight="15"/>
  <cols>
    <col min="1" max="1" width="18.42578125" customWidth="1"/>
    <col min="2" max="2" width="45.5703125" style="1" customWidth="1"/>
    <col min="3" max="3" width="14.5703125" bestFit="1" customWidth="1"/>
    <col min="4" max="4" width="23.28515625" bestFit="1" customWidth="1"/>
    <col min="5" max="5" width="16.42578125" style="1" bestFit="1" customWidth="1"/>
    <col min="6" max="6" width="8.5703125" bestFit="1" customWidth="1"/>
    <col min="7" max="7" width="30" customWidth="1"/>
    <col min="8" max="8" width="34.5703125" style="1" customWidth="1"/>
    <col min="9" max="9" width="12.42578125" style="1" customWidth="1"/>
    <col min="10" max="10" width="10.140625" customWidth="1"/>
    <col min="11" max="11" width="15.28515625" customWidth="1"/>
    <col min="12" max="12" width="5.28515625" customWidth="1"/>
    <col min="13" max="13" width="10.5703125" customWidth="1"/>
    <col min="14" max="14" width="5.28515625" customWidth="1"/>
  </cols>
  <sheetData>
    <row r="1" spans="1:37" ht="17.100000000000001" customHeight="1" thickBot="1">
      <c r="A1" s="36" t="s">
        <v>9</v>
      </c>
      <c r="B1" s="36"/>
      <c r="C1" s="36"/>
      <c r="D1" s="36"/>
      <c r="E1" s="36"/>
      <c r="F1" s="36"/>
      <c r="G1" s="36"/>
      <c r="H1" s="36"/>
      <c r="I1" s="36"/>
      <c r="J1" s="36"/>
      <c r="K1" s="36"/>
      <c r="N1" s="13"/>
    </row>
    <row r="2" spans="1:37" ht="17.100000000000001" customHeight="1" thickBot="1">
      <c r="A2" s="37"/>
      <c r="B2" s="38" t="s">
        <v>10</v>
      </c>
      <c r="C2" s="113"/>
      <c r="D2" s="113"/>
      <c r="E2" s="113"/>
      <c r="F2" s="114"/>
      <c r="G2" s="38" t="s">
        <v>11</v>
      </c>
      <c r="H2" s="113"/>
      <c r="I2" s="113"/>
      <c r="J2" s="113"/>
      <c r="K2" s="114"/>
    </row>
    <row r="3" spans="1:37" ht="17.100000000000001" customHeight="1" thickBot="1">
      <c r="A3" s="86" t="s">
        <v>0</v>
      </c>
      <c r="B3" s="126"/>
      <c r="C3" s="128"/>
      <c r="D3" s="128"/>
      <c r="E3" s="129"/>
      <c r="F3" s="87">
        <f>SUM(E5:E6)</f>
        <v>42</v>
      </c>
      <c r="G3" s="115"/>
      <c r="H3" s="117"/>
      <c r="I3" s="117"/>
      <c r="J3" s="117"/>
      <c r="K3" s="76">
        <f>J5</f>
        <v>49</v>
      </c>
    </row>
    <row r="4" spans="1:37" ht="17.100000000000001" customHeight="1">
      <c r="A4" s="130"/>
      <c r="B4" s="127"/>
      <c r="C4" s="39" t="s">
        <v>1</v>
      </c>
      <c r="D4" s="40" t="s">
        <v>2</v>
      </c>
      <c r="E4" s="41" t="s">
        <v>3</v>
      </c>
      <c r="F4" s="111"/>
      <c r="G4" s="116"/>
      <c r="H4" s="39" t="s">
        <v>1</v>
      </c>
      <c r="I4" s="77" t="s">
        <v>2</v>
      </c>
      <c r="J4" s="41" t="s">
        <v>3</v>
      </c>
      <c r="K4" s="125"/>
    </row>
    <row r="5" spans="1:37" ht="17.100000000000001" customHeight="1">
      <c r="A5" s="131"/>
      <c r="B5" s="42" t="s">
        <v>5</v>
      </c>
      <c r="C5" s="43">
        <f>yard!C9</f>
        <v>147</v>
      </c>
      <c r="D5" s="44">
        <f>yard!D9</f>
        <v>124</v>
      </c>
      <c r="E5" s="45">
        <f>C5-D5</f>
        <v>23</v>
      </c>
      <c r="F5" s="112"/>
      <c r="G5" s="78" t="s">
        <v>5</v>
      </c>
      <c r="H5" s="79">
        <f>yard!C8</f>
        <v>120</v>
      </c>
      <c r="I5" s="80">
        <f>yard!D8</f>
        <v>71</v>
      </c>
      <c r="J5" s="81">
        <f>H5-I5</f>
        <v>49</v>
      </c>
      <c r="K5" s="125"/>
    </row>
    <row r="6" spans="1:37" ht="17.100000000000001" customHeight="1">
      <c r="A6" s="132"/>
      <c r="B6" s="46" t="s">
        <v>4</v>
      </c>
      <c r="C6" s="47">
        <f>yard!C10</f>
        <v>20</v>
      </c>
      <c r="D6" s="48">
        <f>yard!D10</f>
        <v>1</v>
      </c>
      <c r="E6" s="49">
        <f>C6-D6</f>
        <v>19</v>
      </c>
      <c r="F6" s="112"/>
      <c r="G6" s="118"/>
      <c r="H6" s="119"/>
      <c r="I6" s="119"/>
      <c r="J6" s="119"/>
      <c r="K6" s="125"/>
    </row>
    <row r="7" spans="1:37" ht="17.100000000000001" customHeight="1">
      <c r="A7" s="144" t="s">
        <v>6</v>
      </c>
      <c r="B7" s="145"/>
      <c r="C7" s="133"/>
      <c r="D7" s="134"/>
      <c r="E7" s="134"/>
      <c r="F7" s="105">
        <f>A29-C35-C36-C37-C38</f>
        <v>28</v>
      </c>
      <c r="G7" s="120"/>
      <c r="H7" s="121"/>
      <c r="I7" s="121"/>
      <c r="J7" s="121"/>
      <c r="K7" s="125"/>
      <c r="O7" s="5"/>
    </row>
    <row r="8" spans="1:37" ht="17.100000000000001" customHeight="1">
      <c r="A8" s="144" t="s">
        <v>7</v>
      </c>
      <c r="B8" s="145"/>
      <c r="C8" s="135"/>
      <c r="D8" s="136"/>
      <c r="E8" s="136"/>
      <c r="F8" s="105">
        <f>H39</f>
        <v>1</v>
      </c>
      <c r="G8" s="120"/>
      <c r="H8" s="121"/>
      <c r="I8" s="121"/>
      <c r="J8" s="121"/>
      <c r="K8" s="104">
        <f>E52</f>
        <v>20</v>
      </c>
    </row>
    <row r="9" spans="1:37" ht="17.100000000000001" customHeight="1">
      <c r="A9" s="144" t="s">
        <v>24</v>
      </c>
      <c r="B9" s="145"/>
      <c r="C9" s="135"/>
      <c r="D9" s="136"/>
      <c r="E9" s="136"/>
      <c r="F9" s="105">
        <f>C41</f>
        <v>5</v>
      </c>
      <c r="G9" s="120"/>
      <c r="H9" s="121"/>
      <c r="I9" s="121"/>
      <c r="J9" s="121"/>
      <c r="K9" s="104">
        <f>C42</f>
        <v>4</v>
      </c>
    </row>
    <row r="10" spans="1:37" ht="17.100000000000001" customHeight="1" thickBot="1">
      <c r="A10" s="144" t="s">
        <v>25</v>
      </c>
      <c r="B10" s="145"/>
      <c r="C10" s="135"/>
      <c r="D10" s="136"/>
      <c r="E10" s="136"/>
      <c r="F10" s="106">
        <f>C44</f>
        <v>16</v>
      </c>
      <c r="G10" s="120"/>
      <c r="H10" s="121"/>
      <c r="I10" s="121"/>
      <c r="J10" s="121"/>
      <c r="K10" s="104">
        <f>C45</f>
        <v>0</v>
      </c>
    </row>
    <row r="11" spans="1:37" ht="17.100000000000001" customHeight="1" thickBot="1">
      <c r="A11" s="144" t="s">
        <v>8</v>
      </c>
      <c r="B11" s="145"/>
      <c r="C11" s="137"/>
      <c r="D11" s="50" t="s">
        <v>131</v>
      </c>
      <c r="E11" s="51" t="s">
        <v>132</v>
      </c>
      <c r="F11" s="83">
        <v>2</v>
      </c>
      <c r="G11" s="122"/>
      <c r="H11" s="121"/>
      <c r="I11" s="121"/>
      <c r="J11" s="121"/>
      <c r="K11" s="108">
        <f>F11</f>
        <v>2</v>
      </c>
    </row>
    <row r="12" spans="1:37" ht="17.100000000000001" customHeight="1" thickBot="1">
      <c r="A12" s="146" t="s">
        <v>12</v>
      </c>
      <c r="B12" s="147"/>
      <c r="C12" s="138"/>
      <c r="D12" s="52" t="s">
        <v>131</v>
      </c>
      <c r="E12" s="51" t="s">
        <v>132</v>
      </c>
      <c r="F12" s="84">
        <v>2</v>
      </c>
      <c r="G12" s="123"/>
      <c r="H12" s="124"/>
      <c r="I12" s="124"/>
      <c r="J12" s="124"/>
      <c r="K12" s="109">
        <f>F12</f>
        <v>2</v>
      </c>
    </row>
    <row r="13" spans="1:37" ht="17.100000000000001" customHeight="1" thickBot="1">
      <c r="A13" s="82" t="s">
        <v>26</v>
      </c>
      <c r="B13" s="139"/>
      <c r="C13" s="140"/>
      <c r="D13" s="140"/>
      <c r="E13" s="141"/>
      <c r="F13" s="85">
        <f>F3+F7+F8-F9-F10+F11-F12</f>
        <v>50</v>
      </c>
      <c r="G13" s="139"/>
      <c r="H13" s="140"/>
      <c r="I13" s="140"/>
      <c r="J13" s="141"/>
      <c r="K13" s="107">
        <f>K3+K7+K8+-K9-K10-K11+K12</f>
        <v>65</v>
      </c>
    </row>
    <row r="14" spans="1:37" s="92" customFormat="1" ht="17.100000000000001" customHeight="1" thickBot="1">
      <c r="A14" s="149" t="s">
        <v>28</v>
      </c>
      <c r="B14" s="150"/>
      <c r="C14" s="150"/>
      <c r="D14" s="150"/>
      <c r="E14" s="150"/>
      <c r="F14" s="150"/>
      <c r="G14" s="150"/>
      <c r="H14" s="150"/>
      <c r="I14" s="150"/>
      <c r="J14" s="150"/>
      <c r="K14" s="151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</row>
    <row r="15" spans="1:37" ht="17.100000000000001" customHeight="1" thickBot="1">
      <c r="A15" s="91" t="s">
        <v>29</v>
      </c>
      <c r="B15" s="54"/>
      <c r="C15" s="54"/>
      <c r="D15" s="54"/>
      <c r="E15" s="54"/>
      <c r="F15" s="36"/>
      <c r="G15" s="36"/>
      <c r="H15" s="36"/>
      <c r="I15" s="36"/>
      <c r="J15" s="36"/>
      <c r="K15" s="36"/>
      <c r="L15" s="4"/>
      <c r="M15" s="1"/>
      <c r="N15" s="1"/>
      <c r="O15" s="1"/>
      <c r="P15" s="1"/>
      <c r="Q15" s="1"/>
    </row>
    <row r="16" spans="1:37" ht="17.100000000000001" customHeight="1" thickBot="1">
      <c r="A16" s="55"/>
      <c r="B16" s="56" t="s">
        <v>10</v>
      </c>
      <c r="C16" s="56"/>
      <c r="D16" s="56"/>
      <c r="E16" s="56"/>
      <c r="F16" s="67"/>
      <c r="G16" s="68" t="s">
        <v>11</v>
      </c>
      <c r="H16" s="56"/>
      <c r="I16" s="56"/>
      <c r="J16" s="56"/>
      <c r="K16" s="67"/>
    </row>
    <row r="17" spans="1:12" ht="17.100000000000001" hidden="1" customHeight="1">
      <c r="A17" s="57" t="s">
        <v>19</v>
      </c>
      <c r="B17" s="58"/>
      <c r="C17" s="59"/>
      <c r="D17" s="60" t="s">
        <v>18</v>
      </c>
      <c r="E17" s="61" t="s">
        <v>17</v>
      </c>
      <c r="F17" s="69" t="s">
        <v>1</v>
      </c>
      <c r="G17" s="70"/>
      <c r="H17" s="71"/>
      <c r="I17" s="60" t="s">
        <v>18</v>
      </c>
      <c r="J17" s="61" t="s">
        <v>17</v>
      </c>
      <c r="K17" s="69" t="s">
        <v>1</v>
      </c>
    </row>
    <row r="18" spans="1:12" s="1" customFormat="1" ht="17.100000000000001" hidden="1" customHeight="1">
      <c r="A18" s="89"/>
      <c r="B18" s="62"/>
      <c r="C18" s="63"/>
      <c r="D18" s="64">
        <f>F18-E18</f>
        <v>2</v>
      </c>
      <c r="E18" s="65">
        <f>F7</f>
        <v>28</v>
      </c>
      <c r="F18" s="72">
        <v>30</v>
      </c>
      <c r="G18" s="73"/>
      <c r="H18" s="63"/>
      <c r="I18" s="64">
        <f>SUM(K18-J18)</f>
        <v>0</v>
      </c>
      <c r="J18" s="65">
        <f>K7</f>
        <v>0</v>
      </c>
      <c r="K18" s="72">
        <v>0</v>
      </c>
    </row>
    <row r="19" spans="1:12" ht="17.100000000000001" customHeight="1" thickBot="1">
      <c r="A19" s="90" t="s">
        <v>20</v>
      </c>
      <c r="B19" s="119"/>
      <c r="C19" s="119"/>
      <c r="D19" s="60" t="s">
        <v>13</v>
      </c>
      <c r="E19" s="61" t="s">
        <v>14</v>
      </c>
      <c r="F19" s="74" t="s">
        <v>1</v>
      </c>
      <c r="G19" s="118"/>
      <c r="H19" s="119"/>
      <c r="I19" s="99" t="s">
        <v>13</v>
      </c>
      <c r="J19" s="88" t="s">
        <v>14</v>
      </c>
      <c r="K19" s="75" t="s">
        <v>1</v>
      </c>
    </row>
    <row r="20" spans="1:12" s="1" customFormat="1" ht="17.100000000000001" customHeight="1" thickBot="1">
      <c r="A20" s="148"/>
      <c r="B20" s="137"/>
      <c r="C20" s="120"/>
      <c r="D20" s="93"/>
      <c r="E20" s="93"/>
      <c r="F20" s="53">
        <f>SUM(D20:E20)</f>
        <v>0</v>
      </c>
      <c r="G20" s="122"/>
      <c r="H20" s="120"/>
      <c r="I20" s="93">
        <v>0</v>
      </c>
      <c r="J20" s="93">
        <v>0</v>
      </c>
      <c r="K20" s="103">
        <f>SUM(I20:J20)</f>
        <v>0</v>
      </c>
    </row>
    <row r="21" spans="1:12" s="1" customFormat="1" ht="17.100000000000001" customHeight="1">
      <c r="A21" s="148"/>
      <c r="B21" s="137"/>
      <c r="C21" s="153"/>
      <c r="D21" s="153"/>
      <c r="E21" s="153"/>
      <c r="F21" s="154"/>
      <c r="G21" s="122"/>
      <c r="H21" s="120"/>
      <c r="I21" s="153"/>
      <c r="J21" s="153"/>
      <c r="K21" s="154"/>
    </row>
    <row r="22" spans="1:12" ht="17.100000000000001" customHeight="1">
      <c r="A22" s="148"/>
      <c r="B22" s="137"/>
      <c r="C22" s="96" t="s">
        <v>22</v>
      </c>
      <c r="D22" s="94"/>
      <c r="E22" s="94">
        <v>6</v>
      </c>
      <c r="F22" s="100">
        <f>D22+E22</f>
        <v>6</v>
      </c>
      <c r="G22" s="152"/>
      <c r="H22" s="96" t="s">
        <v>22</v>
      </c>
      <c r="I22" s="98">
        <v>0</v>
      </c>
      <c r="J22" s="98">
        <v>0</v>
      </c>
      <c r="K22" s="101">
        <f>SUM(I22:J22)</f>
        <v>0</v>
      </c>
    </row>
    <row r="23" spans="1:12" ht="17.100000000000001" customHeight="1">
      <c r="A23" s="148"/>
      <c r="B23" s="137"/>
      <c r="C23" s="96" t="s">
        <v>23</v>
      </c>
      <c r="D23" s="94"/>
      <c r="E23" s="94"/>
      <c r="F23" s="100">
        <f>SUM(D23:E23)</f>
        <v>0</v>
      </c>
      <c r="G23" s="152"/>
      <c r="H23" s="96" t="s">
        <v>23</v>
      </c>
      <c r="I23" s="98">
        <v>0</v>
      </c>
      <c r="J23" s="98">
        <v>0</v>
      </c>
      <c r="K23" s="101">
        <f>SUM(I23:J23)</f>
        <v>0</v>
      </c>
    </row>
    <row r="24" spans="1:12" ht="17.100000000000001" customHeight="1">
      <c r="A24" s="148"/>
      <c r="B24" s="137"/>
      <c r="C24" s="96" t="s">
        <v>15</v>
      </c>
      <c r="D24" s="95">
        <v>0</v>
      </c>
      <c r="E24" s="94">
        <v>3</v>
      </c>
      <c r="F24" s="100">
        <f>D24+E24</f>
        <v>3</v>
      </c>
      <c r="G24" s="152"/>
      <c r="H24" s="96" t="s">
        <v>15</v>
      </c>
      <c r="I24" s="98">
        <v>0</v>
      </c>
      <c r="J24" s="98">
        <v>0</v>
      </c>
      <c r="K24" s="101">
        <v>0</v>
      </c>
    </row>
    <row r="25" spans="1:12" ht="17.100000000000001" customHeight="1" thickBot="1">
      <c r="A25" s="148"/>
      <c r="B25" s="137"/>
      <c r="C25" s="96" t="s">
        <v>16</v>
      </c>
      <c r="D25" s="94"/>
      <c r="E25" s="94"/>
      <c r="F25" s="100">
        <f>D25+E25</f>
        <v>0</v>
      </c>
      <c r="G25" s="152"/>
      <c r="H25" s="96" t="s">
        <v>16</v>
      </c>
      <c r="I25" s="98">
        <v>0</v>
      </c>
      <c r="J25" s="98">
        <v>0</v>
      </c>
      <c r="K25" s="102">
        <f>I25+J25</f>
        <v>0</v>
      </c>
      <c r="L25" s="5"/>
    </row>
    <row r="26" spans="1:12" s="1" customFormat="1" ht="17.100000000000001" customHeight="1" thickBot="1">
      <c r="A26" s="9" t="s">
        <v>21</v>
      </c>
      <c r="B26" s="10"/>
      <c r="C26" s="2"/>
      <c r="D26" s="6"/>
      <c r="E26" s="11"/>
      <c r="F26" s="12" t="e">
        <f>SUM(#REF!,F18)</f>
        <v>#REF!</v>
      </c>
      <c r="G26" s="3"/>
      <c r="H26" s="2"/>
      <c r="I26" s="2"/>
      <c r="J26" s="7"/>
      <c r="K26" s="97" t="e">
        <f>SUM(K18,#REF!)</f>
        <v>#REF!</v>
      </c>
      <c r="L26" s="4"/>
    </row>
    <row r="27" spans="1:12" s="25" customFormat="1" ht="31.35" customHeight="1" thickBot="1">
      <c r="A27" s="24"/>
      <c r="B27" s="24"/>
      <c r="C27" s="24"/>
      <c r="D27" s="24"/>
      <c r="E27" s="24"/>
      <c r="F27" s="24"/>
      <c r="G27" s="24"/>
      <c r="H27" s="24"/>
      <c r="I27" s="24"/>
      <c r="J27" s="35" t="s">
        <v>27</v>
      </c>
      <c r="K27" s="110">
        <v>0.25</v>
      </c>
    </row>
    <row r="28" spans="1:12" s="25" customFormat="1" ht="15.75" thickBot="1">
      <c r="A28" s="26" t="s">
        <v>30</v>
      </c>
      <c r="B28" s="26"/>
      <c r="C28" s="26"/>
      <c r="D28" s="26"/>
      <c r="E28" s="26"/>
    </row>
    <row r="29" spans="1:12" s="25" customFormat="1" ht="15.75" thickBot="1">
      <c r="A29" s="25">
        <f>COUNT('Cut-off today'!B5:B101)</f>
        <v>56</v>
      </c>
      <c r="B29" s="27"/>
      <c r="C29" s="28"/>
      <c r="D29" s="29"/>
      <c r="E29" s="29"/>
    </row>
    <row r="30" spans="1:12" s="25" customFormat="1" ht="15.75" thickBot="1">
      <c r="A30" s="30"/>
      <c r="B30" s="31"/>
      <c r="C30" s="28"/>
      <c r="D30" s="29"/>
      <c r="E30" s="29"/>
    </row>
    <row r="31" spans="1:12" s="25" customFormat="1" ht="15.75" thickBot="1">
      <c r="A31" s="30"/>
      <c r="B31" s="31"/>
      <c r="C31" s="28"/>
      <c r="D31" s="29"/>
      <c r="E31" s="29"/>
    </row>
    <row r="32" spans="1:12" s="25" customFormat="1" ht="15.75" thickBot="1">
      <c r="B32" s="31"/>
      <c r="E32" s="29"/>
    </row>
    <row r="33" spans="1:14" s="25" customFormat="1" ht="15.75" thickBot="1">
      <c r="A33" s="30"/>
      <c r="B33" s="27"/>
      <c r="C33" s="27"/>
      <c r="D33" s="32"/>
      <c r="E33" s="32"/>
      <c r="F33" s="33"/>
    </row>
    <row r="34" spans="1:14" s="25" customFormat="1" ht="15.75" thickBot="1">
      <c r="A34" s="30"/>
      <c r="B34" s="27"/>
      <c r="C34" s="27"/>
      <c r="D34" s="32" t="s">
        <v>35</v>
      </c>
      <c r="E34" s="32"/>
      <c r="F34" s="33"/>
    </row>
    <row r="35" spans="1:14" s="25" customFormat="1" ht="15.75" thickBot="1">
      <c r="A35" s="30"/>
      <c r="B35" s="27" t="s">
        <v>31</v>
      </c>
      <c r="C35" s="27">
        <f>COUNTIFS('Cut-off today'!H5:H101,"W*",'Cut-off today'!J5:J101,"1*")</f>
        <v>24</v>
      </c>
      <c r="D35" s="34">
        <f>A29-C35-C36-C37-C38</f>
        <v>28</v>
      </c>
      <c r="E35" s="32"/>
      <c r="F35" s="33"/>
      <c r="H35" s="27">
        <f>COUNTIFS('Cut-off today'!H5:H101,"W*",'Cut-off today'!J5:J101,"1*",'Cut-off today'!F5:F101,"*On Yard*",'Cut-off today'!G5:G101,"7*")</f>
        <v>1</v>
      </c>
      <c r="I35" s="27">
        <f>COUNTIFS('Cut-off today'!H5:H101,"W*",'Cut-off today'!J5:J101,"1*",'Cut-off today'!F5:F101,"*On Yard*",'Cut-off today'!G5:G101,"6*")</f>
        <v>0</v>
      </c>
      <c r="K35" s="25">
        <f>COUNTIFS('Cut-off today'!H5:H101,"W*",'Cut-off today'!J5:J101,"1*",'Cut-off today'!F5:F101,"*On Yard*",'Cut-off today'!G5:G101,"4*")</f>
        <v>20</v>
      </c>
    </row>
    <row r="36" spans="1:14" s="25" customFormat="1" ht="15.75" thickBot="1">
      <c r="A36" s="30"/>
      <c r="B36" s="27" t="s">
        <v>32</v>
      </c>
      <c r="C36" s="27">
        <f>COUNTIFS('Cut-off today'!C5:C101,"CONS",'Cut-off today'!J5:J101,"")</f>
        <v>2</v>
      </c>
      <c r="D36" s="32">
        <f>COUNTIF('Cut-off today'!C5:C101, "CONS")</f>
        <v>4</v>
      </c>
      <c r="E36" s="32">
        <f>D36-C36</f>
        <v>2</v>
      </c>
      <c r="F36" s="33"/>
      <c r="H36" s="27">
        <f>COUNTIFS('Cut-off today'!H5:H101,"W*",'Cut-off today'!J5:J101,"1*",'Cut-off today'!F5:F101,"*Empty*",'Cut-off today'!G5:G101,"7*")</f>
        <v>0</v>
      </c>
      <c r="I36" s="27">
        <f>COUNTIFS('Cut-off today'!H5:H101,"W*",'Cut-off today'!J5:J101,"1*",'Cut-off today'!F5:F101,"*Empty*",'Cut-off today'!G5:G101,"6*")</f>
        <v>0</v>
      </c>
      <c r="K36" s="25">
        <f>COUNTIFS('Cut-off today'!H5:H101,"W*",'Cut-off today'!J5:J101,"1*",'Cut-off today'!F5:F101,"*Empty*",'Cut-off today'!G5:G101,"4*")</f>
        <v>0</v>
      </c>
    </row>
    <row r="37" spans="1:14" s="25" customFormat="1" ht="15.75" thickBot="1">
      <c r="A37" s="30"/>
      <c r="B37" s="27" t="s">
        <v>33</v>
      </c>
      <c r="C37" s="27">
        <f>COUNTIFS('Cut-off today'!C5:C101, "UPSY",'Cut-off today'!J5:J101,"")</f>
        <v>1</v>
      </c>
      <c r="D37" s="32">
        <f>COUNTIF('Cut-off today'!C5:C101, "UPSY")</f>
        <v>1</v>
      </c>
      <c r="E37" s="32">
        <f>D37-C37</f>
        <v>0</v>
      </c>
      <c r="F37" s="33"/>
      <c r="H37" s="27">
        <f>COUNTIFS('Cut-off today'!H5:H101,"W*",'Cut-off today'!J5:J101,"1*",'Cut-off today'!F5:F101,"*at Door*",'Cut-off today'!G5:G101,"7*")</f>
        <v>0</v>
      </c>
      <c r="I37" s="27">
        <f>COUNTIFS('Cut-off today'!H5:H101,"W*",'Cut-off today'!J5:J101,"1*",'Cut-off today'!F5:F101,"*at Door*",'Cut-off today'!G5:G101,"6*")</f>
        <v>0</v>
      </c>
      <c r="K37" s="25">
        <f>COUNTIFS('Cut-off today'!H5:H101,"W*",'Cut-off today'!J5:J101,"1*",'Cut-off today'!F5:F101,"*at Door*",'Cut-off today'!G5:G101,"4*")</f>
        <v>0</v>
      </c>
    </row>
    <row r="38" spans="1:14" s="25" customFormat="1" ht="15.75" thickBot="1">
      <c r="A38" s="30"/>
      <c r="B38" s="27" t="s">
        <v>34</v>
      </c>
      <c r="C38" s="27">
        <f>COUNTIFS('Cut-off today'!C5:C101, "DPDM",'Cut-off today'!J5:J101,"")</f>
        <v>1</v>
      </c>
      <c r="D38" s="32">
        <f>COUNTIF('Cut-off today'!C5:C101, "DPDM")</f>
        <v>1</v>
      </c>
      <c r="E38" s="32">
        <f>D38-C38</f>
        <v>0</v>
      </c>
      <c r="F38" s="33"/>
      <c r="H38" s="25" t="s">
        <v>140</v>
      </c>
      <c r="K38" s="25" t="s">
        <v>141</v>
      </c>
    </row>
    <row r="39" spans="1:14" s="25" customFormat="1" ht="15.75" thickBot="1">
      <c r="A39" s="30"/>
      <c r="B39" s="27" t="s">
        <v>130</v>
      </c>
      <c r="C39" s="27">
        <f>COUNTIFS('Cut-off today'!C5:C101, "MIXE",'Cut-off today'!J5:J101,"")</f>
        <v>0</v>
      </c>
      <c r="D39" s="32">
        <f>COUNTIF('Cut-off today'!C5:C101, "MIXE")</f>
        <v>0</v>
      </c>
      <c r="E39" s="32">
        <f>D39-C39</f>
        <v>0</v>
      </c>
      <c r="F39" s="33"/>
      <c r="H39" s="25">
        <f>SUM(H35:I37)</f>
        <v>1</v>
      </c>
      <c r="K39" s="25">
        <f>SUM(K35:K37)</f>
        <v>20</v>
      </c>
    </row>
    <row r="40" spans="1:14" ht="15.75" thickBot="1">
      <c r="A40" s="14" t="s">
        <v>40</v>
      </c>
      <c r="B40" s="17"/>
      <c r="C40" s="17"/>
      <c r="D40" s="20"/>
      <c r="E40" s="20" t="s">
        <v>41</v>
      </c>
      <c r="F40" s="21"/>
      <c r="G40" s="1"/>
      <c r="J40" s="1"/>
      <c r="K40" s="1"/>
      <c r="L40" s="1"/>
      <c r="M40" s="1"/>
      <c r="N40" s="1"/>
    </row>
    <row r="41" spans="1:14" ht="15.75" thickBot="1">
      <c r="A41" s="15">
        <f>'[1]Report Page'!B22</f>
        <v>42970.583333330003</v>
      </c>
      <c r="B41" s="17" t="s">
        <v>36</v>
      </c>
      <c r="C41" s="22">
        <f>D41-COUNTIF('order trailer Today'!C21:C151, "*Q*")</f>
        <v>5</v>
      </c>
      <c r="D41" s="155">
        <f>COUNTIFS('order trailer Today'!H21:H100, "W*")</f>
        <v>9</v>
      </c>
      <c r="E41" s="155"/>
      <c r="F41" s="21"/>
      <c r="G41" s="1"/>
      <c r="J41" s="1"/>
      <c r="K41" s="1"/>
      <c r="L41" s="1"/>
      <c r="M41" s="1"/>
      <c r="N41" s="1"/>
    </row>
    <row r="42" spans="1:14" ht="15.75" thickBot="1">
      <c r="A42" s="15">
        <f>'[1]Report Page'!B23</f>
        <v>42971.25</v>
      </c>
      <c r="B42" s="17" t="s">
        <v>37</v>
      </c>
      <c r="C42" s="18">
        <f>D41-C41</f>
        <v>4</v>
      </c>
      <c r="D42" s="20"/>
      <c r="E42" s="20"/>
      <c r="F42" s="21"/>
      <c r="G42" s="1"/>
      <c r="J42" s="1"/>
      <c r="K42" s="1"/>
      <c r="L42" s="1"/>
      <c r="M42" s="1"/>
      <c r="N42" s="1"/>
    </row>
    <row r="43" spans="1:14" ht="15.75" thickBot="1">
      <c r="A43" s="14"/>
      <c r="B43" s="17"/>
      <c r="C43" s="17"/>
      <c r="D43" s="20"/>
      <c r="E43" s="20" t="s">
        <v>42</v>
      </c>
      <c r="F43" s="21"/>
      <c r="G43" s="1"/>
      <c r="J43" s="1"/>
      <c r="K43" s="1"/>
      <c r="L43" s="1"/>
      <c r="M43" s="1"/>
      <c r="N43" s="1"/>
    </row>
    <row r="44" spans="1:14" ht="15.75" thickBot="1">
      <c r="A44" s="14"/>
      <c r="B44" s="17" t="s">
        <v>38</v>
      </c>
      <c r="C44" s="22">
        <f>E44-COUNTIFS('order trailer Tomorrow'!C21:C118, "*Q*")</f>
        <v>16</v>
      </c>
      <c r="D44" s="155"/>
      <c r="E44" s="155">
        <f>COUNTIFS('order trailer Tomorrow'!H21:H201, "W*")</f>
        <v>16</v>
      </c>
      <c r="F44" s="21"/>
      <c r="G44" s="1"/>
      <c r="J44" s="1"/>
      <c r="K44" s="1"/>
      <c r="L44" s="1"/>
      <c r="M44" s="1"/>
      <c r="N44" s="1"/>
    </row>
    <row r="45" spans="1:14" ht="15.75" thickBot="1">
      <c r="A45" s="14"/>
      <c r="B45" s="17" t="s">
        <v>39</v>
      </c>
      <c r="C45" s="18">
        <f>E44-C44</f>
        <v>0</v>
      </c>
      <c r="D45" s="20"/>
      <c r="E45" s="20"/>
      <c r="F45" s="21"/>
      <c r="G45" s="1"/>
      <c r="J45" s="1"/>
      <c r="K45" s="1"/>
      <c r="L45" s="1"/>
      <c r="M45" s="1"/>
      <c r="N45" s="1"/>
    </row>
    <row r="46" spans="1:14" ht="15.75" thickBot="1">
      <c r="A46" s="14"/>
      <c r="B46" s="17"/>
      <c r="C46" s="142" t="s">
        <v>125</v>
      </c>
      <c r="D46" s="143"/>
      <c r="E46" s="20" t="s">
        <v>126</v>
      </c>
      <c r="F46" s="21"/>
      <c r="G46" s="1"/>
      <c r="J46" s="1"/>
      <c r="K46" s="1"/>
      <c r="L46" s="1"/>
      <c r="M46" s="1"/>
      <c r="N46" s="1"/>
    </row>
    <row r="47" spans="1:14" ht="15.75" thickBot="1">
      <c r="A47" s="14"/>
      <c r="B47" s="17" t="s">
        <v>139</v>
      </c>
      <c r="C47" s="19">
        <f>COUNTIFS('Cut-off today'!F5:F155,"*Off Yard*")</f>
        <v>3</v>
      </c>
      <c r="D47" s="20"/>
      <c r="E47" s="20"/>
      <c r="F47" s="21"/>
      <c r="G47" s="1"/>
      <c r="J47" s="1"/>
      <c r="K47" s="1"/>
      <c r="L47" s="1"/>
      <c r="M47" s="1"/>
      <c r="N47" s="1"/>
    </row>
    <row r="48" spans="1:14" ht="15.75" thickBot="1">
      <c r="A48" s="14"/>
      <c r="B48" s="17" t="s">
        <v>127</v>
      </c>
      <c r="C48" s="19">
        <f>COUNTIFS('Cut-off today'!F5:F155,"*On Yard*",'Cut-off today'!G5:G155,"7*")</f>
        <v>9</v>
      </c>
      <c r="D48" s="19">
        <f>COUNTIFS('Cut-off today'!F5:F155,"*On Yard*",'Cut-off today'!G5:G155,"6*")</f>
        <v>0</v>
      </c>
      <c r="E48" s="19">
        <f>COUNTIFS('Cut-off today'!F5:F155,"*On Yard*",'Cut-off today'!G5:G155,"4*")</f>
        <v>20</v>
      </c>
      <c r="F48" s="21"/>
      <c r="G48" s="1"/>
      <c r="J48" s="1"/>
      <c r="K48" s="1"/>
      <c r="L48" s="1"/>
      <c r="M48" s="1"/>
      <c r="N48" s="1"/>
    </row>
    <row r="49" spans="1:14" ht="15.75" thickBot="1">
      <c r="A49" s="14"/>
      <c r="B49" s="15" t="s">
        <v>128</v>
      </c>
      <c r="C49" s="19">
        <f>COUNTIFS('Cut-off today'!F5:F155,"*empty*",'Cut-off today'!G5:G155,"*7*")</f>
        <v>0</v>
      </c>
      <c r="D49" s="19">
        <f>COUNTIFS('Cut-off today'!F5:F155,"*empty*",'Cut-off today'!G5:G155,"6*")</f>
        <v>8</v>
      </c>
      <c r="E49" s="19">
        <f>COUNTIFS('Cut-off today'!F5:F155,"*empty*",'Cut-off today'!G5:G155,"4*")</f>
        <v>0</v>
      </c>
      <c r="G49" s="1"/>
      <c r="J49" s="1"/>
      <c r="K49" s="1"/>
      <c r="L49" s="1"/>
      <c r="M49" s="1"/>
      <c r="N49" s="1"/>
    </row>
    <row r="50" spans="1:14" ht="15.75" thickBot="1">
      <c r="A50" s="14"/>
      <c r="B50" s="15" t="s">
        <v>129</v>
      </c>
      <c r="C50" s="19">
        <f>COUNTIFS('Cut-off today'!F5:F155,"*at door*",'Cut-off today'!G5:G155,"*7*")</f>
        <v>0</v>
      </c>
      <c r="D50" s="19">
        <f>COUNTIFS('Cut-off today'!F5:F155,"*at door*",'Cut-off today'!G5:G155,"6*")</f>
        <v>11</v>
      </c>
      <c r="E50" s="19">
        <f>COUNTIFS('Cut-off today'!F5:F155,"*at door*",'Cut-off today'!G5:G155,"4*")</f>
        <v>0</v>
      </c>
      <c r="G50" s="1"/>
      <c r="J50" s="1"/>
      <c r="K50" s="1"/>
      <c r="L50" s="1"/>
      <c r="M50" s="1"/>
      <c r="N50" s="1"/>
    </row>
    <row r="51" spans="1:14" ht="15.75" thickBot="1">
      <c r="A51" s="14"/>
      <c r="B51" s="15"/>
      <c r="C51" s="16"/>
      <c r="D51" s="8"/>
      <c r="E51" s="8"/>
      <c r="G51" s="1"/>
      <c r="J51" s="1"/>
      <c r="K51" s="1"/>
      <c r="L51" s="1"/>
      <c r="M51" s="1"/>
      <c r="N51" s="1"/>
    </row>
    <row r="52" spans="1:14">
      <c r="A52" s="1"/>
      <c r="C52" s="1"/>
      <c r="D52" s="1">
        <f>SUM(C48:D50)-SUM(C36:C39)</f>
        <v>24</v>
      </c>
      <c r="E52" s="1">
        <f>SUM(E48:E50)</f>
        <v>20</v>
      </c>
      <c r="F52" s="1"/>
      <c r="G52" s="1"/>
      <c r="J52" s="1"/>
      <c r="K52" s="1"/>
      <c r="L52" s="1"/>
      <c r="M52" s="1"/>
      <c r="N52" s="1"/>
    </row>
    <row r="53" spans="1:14">
      <c r="A53" s="1"/>
      <c r="C53" s="1"/>
      <c r="D53" s="1"/>
      <c r="F53" s="1"/>
      <c r="G53" s="1"/>
      <c r="J53" s="1"/>
      <c r="K53" s="1"/>
      <c r="L53" s="1"/>
      <c r="M53" s="1"/>
      <c r="N53" s="1"/>
    </row>
    <row r="54" spans="1:14">
      <c r="A54" s="1"/>
      <c r="B54" s="1" t="s">
        <v>133</v>
      </c>
      <c r="C54" s="1"/>
      <c r="D54" s="1"/>
      <c r="F54" s="1"/>
      <c r="G54" s="1"/>
      <c r="J54" s="1"/>
      <c r="K54" s="1"/>
      <c r="L54" s="1"/>
      <c r="M54" s="1"/>
      <c r="N54" s="1"/>
    </row>
    <row r="55" spans="1:14">
      <c r="A55" s="1"/>
      <c r="C55" s="1"/>
      <c r="D55" s="1"/>
      <c r="F55" s="1"/>
      <c r="G55" s="1"/>
      <c r="J55" s="1"/>
      <c r="K55" s="1"/>
      <c r="L55" s="1"/>
      <c r="M55" s="1"/>
      <c r="N55" s="1"/>
    </row>
    <row r="56" spans="1:14">
      <c r="A56" s="1"/>
      <c r="B56" s="1" t="s">
        <v>134</v>
      </c>
      <c r="C56" s="1" t="s">
        <v>135</v>
      </c>
      <c r="D56" s="1"/>
      <c r="F56" s="1"/>
      <c r="G56" s="1"/>
      <c r="J56" s="1"/>
      <c r="K56" s="1"/>
      <c r="L56" s="1"/>
      <c r="M56" s="1"/>
      <c r="N56" s="1"/>
    </row>
    <row r="57" spans="1:14">
      <c r="A57" s="1"/>
      <c r="C57" s="1" t="s">
        <v>136</v>
      </c>
      <c r="D57" s="1"/>
      <c r="F57" s="1"/>
      <c r="G57" s="1"/>
      <c r="J57" s="1"/>
      <c r="K57" s="1"/>
      <c r="L57" s="1"/>
      <c r="M57" s="1"/>
      <c r="N57" s="1"/>
    </row>
    <row r="58" spans="1:14">
      <c r="A58" s="1"/>
      <c r="C58" s="1" t="s">
        <v>137</v>
      </c>
      <c r="D58" s="1"/>
      <c r="F58" s="1"/>
      <c r="G58" s="1"/>
      <c r="J58" s="1"/>
      <c r="K58" s="1"/>
      <c r="L58" s="1"/>
      <c r="M58" s="1"/>
      <c r="N58" s="1"/>
    </row>
    <row r="59" spans="1:14">
      <c r="A59" s="1"/>
      <c r="C59" s="1"/>
      <c r="D59" s="1"/>
      <c r="F59" s="1"/>
      <c r="G59" s="1"/>
      <c r="J59" s="1"/>
      <c r="K59" s="1"/>
      <c r="L59" s="1"/>
      <c r="M59" s="1"/>
      <c r="N59" s="1"/>
    </row>
    <row r="60" spans="1:14">
      <c r="A60" s="1"/>
      <c r="B60" s="1" t="s">
        <v>138</v>
      </c>
      <c r="C60" s="1" t="s">
        <v>135</v>
      </c>
      <c r="D60" s="1"/>
      <c r="F60" s="1"/>
      <c r="G60" s="1"/>
      <c r="J60" s="1"/>
      <c r="K60" s="1"/>
      <c r="L60" s="1"/>
      <c r="M60" s="1"/>
      <c r="N60" s="1"/>
    </row>
    <row r="61" spans="1:14">
      <c r="A61" s="1"/>
      <c r="C61" s="1" t="s">
        <v>136</v>
      </c>
      <c r="D61" s="1"/>
      <c r="F61" s="1"/>
      <c r="G61" s="1"/>
      <c r="J61" s="1"/>
      <c r="K61" s="1"/>
      <c r="L61" s="1"/>
      <c r="M61" s="1"/>
      <c r="N61" s="1"/>
    </row>
    <row r="62" spans="1:14">
      <c r="A62" s="1"/>
      <c r="C62" s="1" t="s">
        <v>137</v>
      </c>
      <c r="D62" s="1"/>
      <c r="F62" s="1"/>
      <c r="G62" s="1"/>
      <c r="J62" s="1"/>
      <c r="K62" s="1"/>
      <c r="L62" s="1"/>
      <c r="M62" s="1"/>
      <c r="N62" s="1"/>
    </row>
    <row r="63" spans="1:14">
      <c r="A63" s="1"/>
      <c r="C63" s="1"/>
      <c r="D63" s="1"/>
      <c r="F63" s="1"/>
    </row>
    <row r="64" spans="1:14">
      <c r="A64" s="1"/>
      <c r="C64" s="1"/>
      <c r="D64" s="1"/>
      <c r="F64" s="1"/>
    </row>
    <row r="65" spans="1:6">
      <c r="A65" s="1"/>
      <c r="C65" s="1"/>
      <c r="D65" s="1"/>
      <c r="F65" s="1"/>
    </row>
    <row r="66" spans="1:6">
      <c r="A66" s="1"/>
      <c r="C66" s="1"/>
      <c r="D66" s="1"/>
      <c r="F66" s="1"/>
    </row>
    <row r="67" spans="1:6">
      <c r="A67" s="1"/>
      <c r="C67" s="1"/>
      <c r="D67" s="1"/>
      <c r="F67" s="1"/>
    </row>
    <row r="68" spans="1:6">
      <c r="A68" s="1"/>
      <c r="C68" s="1"/>
      <c r="D68" s="1"/>
      <c r="F68" s="1"/>
    </row>
    <row r="69" spans="1:6">
      <c r="A69" s="1"/>
      <c r="C69" s="1"/>
      <c r="D69" s="1"/>
      <c r="F69" s="1"/>
    </row>
    <row r="70" spans="1:6">
      <c r="A70" s="1"/>
      <c r="C70" s="1"/>
      <c r="D70" s="1"/>
      <c r="F70" s="1"/>
    </row>
    <row r="71" spans="1:6">
      <c r="A71" s="1"/>
      <c r="C71" s="1"/>
      <c r="D71" s="1"/>
      <c r="F71" s="1"/>
    </row>
    <row r="72" spans="1:6">
      <c r="A72" s="1"/>
      <c r="C72" s="1"/>
      <c r="D72" s="1"/>
      <c r="F72" s="1"/>
    </row>
    <row r="73" spans="1:6">
      <c r="A73" s="1"/>
      <c r="C73" s="1"/>
      <c r="D73" s="1"/>
      <c r="F73" s="1"/>
    </row>
    <row r="74" spans="1:6">
      <c r="A74" s="1"/>
      <c r="C74" s="1"/>
      <c r="D74" s="1"/>
      <c r="F74" s="1"/>
    </row>
    <row r="75" spans="1:6">
      <c r="A75" s="1"/>
      <c r="C75" s="1"/>
      <c r="D75" s="1"/>
      <c r="F75" s="1"/>
    </row>
    <row r="76" spans="1:6">
      <c r="A76" s="1"/>
      <c r="C76" s="1"/>
      <c r="D76" s="1"/>
      <c r="F76" s="1"/>
    </row>
    <row r="77" spans="1:6">
      <c r="A77" s="1"/>
      <c r="C77" s="1"/>
      <c r="D77" s="1"/>
      <c r="F77" s="1"/>
    </row>
    <row r="78" spans="1:6">
      <c r="A78" s="1"/>
      <c r="C78" s="1"/>
      <c r="D78" s="1"/>
      <c r="F78" s="1"/>
    </row>
    <row r="79" spans="1:6">
      <c r="A79" s="1"/>
      <c r="C79" s="1"/>
      <c r="D79" s="1"/>
      <c r="F79" s="1"/>
    </row>
    <row r="80" spans="1:6">
      <c r="A80" s="1"/>
      <c r="C80" s="1"/>
      <c r="D80" s="1"/>
      <c r="F80" s="1"/>
    </row>
    <row r="81" spans="1:6">
      <c r="A81" s="1"/>
      <c r="C81" s="1"/>
      <c r="D81" s="1"/>
      <c r="F81" s="1"/>
    </row>
    <row r="82" spans="1:6">
      <c r="A82" s="1"/>
      <c r="C82" s="1"/>
      <c r="D82" s="1"/>
      <c r="F82" s="1"/>
    </row>
    <row r="83" spans="1:6">
      <c r="A83" s="1"/>
      <c r="C83" s="1"/>
      <c r="D83" s="1"/>
      <c r="F83" s="1"/>
    </row>
    <row r="84" spans="1:6">
      <c r="A84" s="1"/>
      <c r="C84" s="1"/>
      <c r="D84" s="1"/>
      <c r="F84" s="1"/>
    </row>
    <row r="85" spans="1:6">
      <c r="A85" s="1"/>
      <c r="C85" s="1"/>
      <c r="D85" s="1"/>
      <c r="F85" s="1"/>
    </row>
    <row r="86" spans="1:6">
      <c r="A86" s="1"/>
      <c r="C86" s="1"/>
      <c r="D86" s="1"/>
      <c r="F86" s="1"/>
    </row>
    <row r="87" spans="1:6">
      <c r="A87" s="1"/>
      <c r="C87" s="1"/>
      <c r="D87" s="1"/>
      <c r="F87" s="1"/>
    </row>
    <row r="88" spans="1:6">
      <c r="A88" s="1"/>
      <c r="C88" s="1"/>
      <c r="D88" s="1"/>
      <c r="F88" s="1"/>
    </row>
    <row r="89" spans="1:6">
      <c r="A89" s="1"/>
      <c r="C89" s="1"/>
      <c r="D89" s="1"/>
      <c r="F89" s="1"/>
    </row>
    <row r="90" spans="1:6">
      <c r="A90" s="1"/>
      <c r="C90" s="1"/>
      <c r="D90" s="1"/>
      <c r="F90" s="1"/>
    </row>
    <row r="91" spans="1:6">
      <c r="A91" s="1"/>
      <c r="C91" s="1"/>
      <c r="D91" s="1"/>
      <c r="F91" s="1"/>
    </row>
    <row r="92" spans="1:6">
      <c r="A92" s="1"/>
      <c r="C92" s="1"/>
      <c r="D92" s="1"/>
      <c r="F92" s="1"/>
    </row>
    <row r="93" spans="1:6">
      <c r="A93" s="1"/>
      <c r="C93" s="1"/>
      <c r="D93" s="1"/>
      <c r="F93" s="1"/>
    </row>
    <row r="94" spans="1:6">
      <c r="A94" s="1"/>
      <c r="C94" s="1"/>
      <c r="D94" s="1"/>
      <c r="F94" s="1"/>
    </row>
    <row r="95" spans="1:6">
      <c r="A95" s="1"/>
      <c r="C95" s="1"/>
      <c r="D95" s="1"/>
      <c r="F95" s="1"/>
    </row>
    <row r="96" spans="1:6">
      <c r="A96" s="1"/>
      <c r="C96" s="1"/>
      <c r="D96" s="1"/>
      <c r="F96" s="1"/>
    </row>
    <row r="97" spans="1:6">
      <c r="A97" s="1"/>
      <c r="C97" s="1"/>
      <c r="D97" s="1"/>
      <c r="F97" s="1"/>
    </row>
    <row r="98" spans="1:6">
      <c r="A98" s="1"/>
      <c r="C98" s="1"/>
      <c r="D98" s="1"/>
      <c r="F98" s="1"/>
    </row>
    <row r="99" spans="1:6">
      <c r="A99" s="1"/>
      <c r="C99" s="1"/>
      <c r="D99" s="1"/>
      <c r="F99" s="1"/>
    </row>
    <row r="100" spans="1:6">
      <c r="A100" s="1"/>
      <c r="C100" s="1"/>
      <c r="D100" s="1"/>
      <c r="F100" s="1"/>
    </row>
    <row r="101" spans="1:6">
      <c r="A101" s="1"/>
      <c r="C101" s="1"/>
      <c r="D101" s="1"/>
      <c r="F101" s="1"/>
    </row>
  </sheetData>
  <mergeCells count="29">
    <mergeCell ref="G13:J13"/>
    <mergeCell ref="C46:D46"/>
    <mergeCell ref="A7:B7"/>
    <mergeCell ref="A8:B8"/>
    <mergeCell ref="A9:B9"/>
    <mergeCell ref="A10:B10"/>
    <mergeCell ref="A11:B11"/>
    <mergeCell ref="A12:B12"/>
    <mergeCell ref="B19:B25"/>
    <mergeCell ref="A20:A25"/>
    <mergeCell ref="B13:E13"/>
    <mergeCell ref="A14:K14"/>
    <mergeCell ref="G19:H21"/>
    <mergeCell ref="G22:G25"/>
    <mergeCell ref="I21:K21"/>
    <mergeCell ref="C21:F21"/>
    <mergeCell ref="C19:C20"/>
    <mergeCell ref="B3:B4"/>
    <mergeCell ref="C3:E3"/>
    <mergeCell ref="A4:A6"/>
    <mergeCell ref="C7:E10"/>
    <mergeCell ref="C11:C12"/>
    <mergeCell ref="F4:F6"/>
    <mergeCell ref="C2:F2"/>
    <mergeCell ref="H2:K2"/>
    <mergeCell ref="G3:G4"/>
    <mergeCell ref="H3:J3"/>
    <mergeCell ref="G6:J12"/>
    <mergeCell ref="K4:K7"/>
  </mergeCells>
  <conditionalFormatting sqref="F22">
    <cfRule type="expression" dxfId="6" priority="13">
      <formula>$F$22&gt;12</formula>
    </cfRule>
  </conditionalFormatting>
  <conditionalFormatting sqref="F23">
    <cfRule type="expression" dxfId="5" priority="11">
      <formula>$F$23&gt;3</formula>
    </cfRule>
  </conditionalFormatting>
  <conditionalFormatting sqref="F24:F25">
    <cfRule type="expression" dxfId="4" priority="10">
      <formula>$F$24&gt;4</formula>
    </cfRule>
  </conditionalFormatting>
  <conditionalFormatting sqref="F13">
    <cfRule type="expression" dxfId="3" priority="8">
      <formula>$F$13&lt;10</formula>
    </cfRule>
  </conditionalFormatting>
  <conditionalFormatting sqref="K13">
    <cfRule type="cellIs" dxfId="2" priority="3" operator="lessThan">
      <formula>10</formula>
    </cfRule>
  </conditionalFormatting>
  <pageMargins left="0.7" right="0.7" top="0.75" bottom="0.75" header="0.3" footer="0.3"/>
  <pageSetup paperSize="9" scale="5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workbookViewId="0">
      <selection activeCell="H16" sqref="H16:H19"/>
    </sheetView>
  </sheetViews>
  <sheetFormatPr defaultRowHeight="15"/>
  <cols>
    <col min="1" max="1" width="43.85546875" bestFit="1" customWidth="1"/>
    <col min="2" max="2" width="18.28515625" bestFit="1" customWidth="1"/>
    <col min="3" max="3" width="46.7109375" customWidth="1"/>
    <col min="4" max="4" width="9.7109375" bestFit="1" customWidth="1"/>
    <col min="5" max="5" width="5.28515625" bestFit="1" customWidth="1"/>
    <col min="6" max="6" width="10.5703125" customWidth="1"/>
    <col min="7" max="7" width="5.28515625" bestFit="1" customWidth="1"/>
    <col min="8" max="8" width="50" style="1" customWidth="1"/>
    <col min="9" max="9" width="50" style="1" bestFit="1" customWidth="1"/>
    <col min="10" max="10" width="50" style="1" customWidth="1"/>
    <col min="11" max="12" width="50" style="1" bestFit="1" customWidth="1"/>
    <col min="13" max="13" width="14" style="1" bestFit="1" customWidth="1"/>
    <col min="14" max="14" width="5.28515625" style="1" bestFit="1" customWidth="1"/>
    <col min="15" max="15" width="5.28515625" bestFit="1" customWidth="1"/>
  </cols>
  <sheetData>
    <row r="1" spans="1:14">
      <c r="A1" t="s">
        <v>470</v>
      </c>
      <c r="B1" t="s">
        <v>43</v>
      </c>
      <c r="C1" t="s">
        <v>44</v>
      </c>
      <c r="D1" t="s">
        <v>45</v>
      </c>
      <c r="E1" t="s">
        <v>46</v>
      </c>
      <c r="F1" t="s">
        <v>47</v>
      </c>
      <c r="G1" s="1" t="s">
        <v>48</v>
      </c>
      <c r="H1" s="1" t="s">
        <v>471</v>
      </c>
      <c r="I1"/>
      <c r="J1"/>
      <c r="K1"/>
      <c r="L1"/>
      <c r="M1"/>
      <c r="N1"/>
    </row>
    <row r="2" spans="1:14">
      <c r="G2" s="1"/>
      <c r="I2"/>
      <c r="J2"/>
      <c r="K2"/>
      <c r="L2"/>
      <c r="M2"/>
      <c r="N2"/>
    </row>
    <row r="3" spans="1:14">
      <c r="G3" s="1"/>
      <c r="I3"/>
      <c r="J3"/>
      <c r="K3"/>
      <c r="L3"/>
      <c r="M3"/>
      <c r="N3"/>
    </row>
    <row r="4" spans="1:14">
      <c r="G4" s="1"/>
      <c r="I4"/>
      <c r="J4"/>
      <c r="K4"/>
      <c r="L4"/>
      <c r="M4"/>
      <c r="N4"/>
    </row>
    <row r="5" spans="1:14">
      <c r="G5" s="1"/>
      <c r="I5"/>
      <c r="J5"/>
      <c r="K5"/>
      <c r="L5"/>
      <c r="M5"/>
      <c r="N5"/>
    </row>
    <row r="6" spans="1:14">
      <c r="G6" s="1"/>
      <c r="I6"/>
      <c r="J6"/>
      <c r="K6"/>
      <c r="L6"/>
      <c r="M6"/>
      <c r="N6"/>
    </row>
    <row r="7" spans="1:14">
      <c r="G7" s="1"/>
      <c r="I7"/>
      <c r="J7"/>
      <c r="K7"/>
      <c r="L7"/>
      <c r="M7"/>
      <c r="N7"/>
    </row>
    <row r="8" spans="1:14">
      <c r="G8" s="1"/>
      <c r="I8"/>
      <c r="J8"/>
      <c r="K8"/>
      <c r="L8"/>
      <c r="M8"/>
      <c r="N8"/>
    </row>
    <row r="9" spans="1:14">
      <c r="G9" s="1"/>
      <c r="I9"/>
      <c r="J9"/>
      <c r="K9"/>
      <c r="L9"/>
      <c r="M9"/>
      <c r="N9"/>
    </row>
    <row r="10" spans="1:14">
      <c r="G10" s="1"/>
      <c r="I10"/>
      <c r="J10"/>
      <c r="K10"/>
      <c r="L10"/>
      <c r="M10"/>
      <c r="N10"/>
    </row>
    <row r="11" spans="1:14">
      <c r="G11" s="1"/>
      <c r="I11"/>
      <c r="J11"/>
      <c r="K11"/>
      <c r="L11"/>
      <c r="M11"/>
      <c r="N11"/>
    </row>
    <row r="12" spans="1:14">
      <c r="G12" s="1"/>
      <c r="I12"/>
      <c r="J12"/>
      <c r="K12"/>
      <c r="L12"/>
      <c r="M12"/>
      <c r="N12"/>
    </row>
    <row r="13" spans="1:14">
      <c r="G13" s="1"/>
      <c r="I13"/>
      <c r="J13"/>
      <c r="K13"/>
      <c r="L13"/>
      <c r="M13"/>
      <c r="N13"/>
    </row>
    <row r="14" spans="1:14">
      <c r="G14" s="1"/>
      <c r="I14"/>
      <c r="J14"/>
      <c r="K14"/>
      <c r="L14"/>
      <c r="M14"/>
      <c r="N14"/>
    </row>
    <row r="15" spans="1:14">
      <c r="G15" s="1"/>
      <c r="I15"/>
      <c r="J15"/>
      <c r="K15"/>
      <c r="L15"/>
      <c r="M15"/>
      <c r="N15"/>
    </row>
    <row r="16" spans="1:14">
      <c r="G16" s="1"/>
      <c r="I16"/>
      <c r="J16"/>
      <c r="K16"/>
      <c r="L16"/>
      <c r="M16"/>
      <c r="N16"/>
    </row>
    <row r="17" spans="1:14">
      <c r="G17" s="1"/>
      <c r="H17" s="1" t="s">
        <v>49</v>
      </c>
      <c r="I17"/>
      <c r="J17"/>
      <c r="K17"/>
      <c r="L17"/>
      <c r="M17"/>
      <c r="N17"/>
    </row>
    <row r="18" spans="1:14">
      <c r="G18" s="1"/>
      <c r="H18" s="1" t="s">
        <v>28</v>
      </c>
      <c r="I18"/>
      <c r="J18"/>
      <c r="K18"/>
      <c r="L18"/>
      <c r="M18"/>
      <c r="N18"/>
    </row>
    <row r="19" spans="1:14">
      <c r="G19" s="1"/>
      <c r="H19" s="1" t="s">
        <v>50</v>
      </c>
      <c r="I19"/>
      <c r="J19"/>
      <c r="K19"/>
      <c r="L19"/>
      <c r="M19"/>
      <c r="N19"/>
    </row>
    <row r="20" spans="1:14">
      <c r="G20" s="1"/>
      <c r="H20" s="1" t="s">
        <v>28</v>
      </c>
      <c r="I20"/>
      <c r="J20"/>
      <c r="K20"/>
      <c r="L20"/>
      <c r="M20"/>
      <c r="N20"/>
    </row>
    <row r="21" spans="1:14">
      <c r="A21" t="s">
        <v>52</v>
      </c>
      <c r="B21" t="s">
        <v>53</v>
      </c>
      <c r="C21" t="s">
        <v>54</v>
      </c>
      <c r="D21" t="s">
        <v>55</v>
      </c>
      <c r="G21" s="1"/>
      <c r="H21" s="1" t="s">
        <v>51</v>
      </c>
      <c r="I21"/>
      <c r="J21"/>
      <c r="K21"/>
      <c r="L21"/>
      <c r="M21"/>
      <c r="N21"/>
    </row>
    <row r="22" spans="1:14">
      <c r="A22" t="s">
        <v>153</v>
      </c>
      <c r="B22" t="s">
        <v>142</v>
      </c>
      <c r="C22" t="s">
        <v>160</v>
      </c>
      <c r="D22" t="s">
        <v>59</v>
      </c>
      <c r="G22" s="1"/>
      <c r="H22" s="1" t="s">
        <v>159</v>
      </c>
      <c r="I22"/>
      <c r="J22"/>
      <c r="K22"/>
      <c r="L22"/>
      <c r="M22"/>
      <c r="N22"/>
    </row>
    <row r="23" spans="1:14">
      <c r="A23" t="s">
        <v>153</v>
      </c>
      <c r="B23" t="s">
        <v>142</v>
      </c>
      <c r="C23" t="s">
        <v>373</v>
      </c>
      <c r="D23" t="s">
        <v>111</v>
      </c>
      <c r="G23" s="1"/>
      <c r="H23" s="1" t="s">
        <v>154</v>
      </c>
      <c r="I23"/>
      <c r="J23"/>
      <c r="K23"/>
      <c r="L23"/>
      <c r="M23"/>
      <c r="N23"/>
    </row>
    <row r="24" spans="1:14">
      <c r="A24" t="s">
        <v>153</v>
      </c>
      <c r="B24" t="s">
        <v>143</v>
      </c>
      <c r="C24" t="s">
        <v>163</v>
      </c>
      <c r="D24" t="s">
        <v>63</v>
      </c>
      <c r="G24" s="1"/>
      <c r="H24" s="1" t="s">
        <v>162</v>
      </c>
      <c r="I24"/>
      <c r="J24"/>
      <c r="K24"/>
      <c r="L24"/>
      <c r="M24"/>
      <c r="N24"/>
    </row>
    <row r="25" spans="1:14">
      <c r="A25" t="s">
        <v>153</v>
      </c>
      <c r="B25" t="s">
        <v>144</v>
      </c>
      <c r="C25" t="s">
        <v>374</v>
      </c>
      <c r="D25" t="s">
        <v>65</v>
      </c>
      <c r="G25" s="1"/>
      <c r="H25" s="1" t="s">
        <v>164</v>
      </c>
      <c r="I25"/>
      <c r="J25"/>
      <c r="K25"/>
      <c r="L25"/>
      <c r="M25"/>
      <c r="N25"/>
    </row>
    <row r="26" spans="1:14">
      <c r="A26" s="1" t="s">
        <v>153</v>
      </c>
      <c r="B26" s="1" t="s">
        <v>149</v>
      </c>
      <c r="C26" s="1" t="s">
        <v>147</v>
      </c>
      <c r="D26" s="1" t="s">
        <v>66</v>
      </c>
      <c r="E26" s="1"/>
      <c r="F26" s="1"/>
      <c r="G26" s="1"/>
      <c r="H26" s="1" t="s">
        <v>375</v>
      </c>
      <c r="I26"/>
      <c r="J26"/>
      <c r="K26"/>
      <c r="L26"/>
      <c r="M26"/>
      <c r="N26"/>
    </row>
    <row r="27" spans="1:14">
      <c r="A27" s="1" t="s">
        <v>153</v>
      </c>
      <c r="B27" s="1" t="s">
        <v>149</v>
      </c>
      <c r="C27" s="1" t="s">
        <v>377</v>
      </c>
      <c r="D27" s="1" t="s">
        <v>59</v>
      </c>
      <c r="E27" s="1"/>
      <c r="F27" s="1"/>
      <c r="G27" s="1"/>
      <c r="H27" s="1" t="s">
        <v>376</v>
      </c>
      <c r="J27"/>
      <c r="K27"/>
      <c r="L27"/>
      <c r="M27"/>
      <c r="N27"/>
    </row>
    <row r="28" spans="1:14">
      <c r="A28" s="1" t="s">
        <v>153</v>
      </c>
      <c r="B28" s="1" t="s">
        <v>149</v>
      </c>
      <c r="C28" s="1" t="s">
        <v>147</v>
      </c>
      <c r="D28" s="1" t="s">
        <v>67</v>
      </c>
      <c r="E28" s="1"/>
      <c r="F28" s="1"/>
      <c r="G28" s="1"/>
      <c r="H28" s="1" t="s">
        <v>167</v>
      </c>
      <c r="L28"/>
      <c r="M28"/>
      <c r="N28"/>
    </row>
    <row r="29" spans="1:14">
      <c r="A29" s="1" t="s">
        <v>153</v>
      </c>
      <c r="B29" s="1" t="s">
        <v>149</v>
      </c>
      <c r="C29" s="1" t="s">
        <v>166</v>
      </c>
      <c r="D29" s="1" t="s">
        <v>59</v>
      </c>
      <c r="E29" s="1"/>
      <c r="F29" s="1"/>
      <c r="G29" s="1"/>
      <c r="H29" s="1" t="s">
        <v>165</v>
      </c>
      <c r="M29"/>
      <c r="N29"/>
    </row>
    <row r="30" spans="1:14">
      <c r="A30" s="1" t="s">
        <v>153</v>
      </c>
      <c r="B30" s="1" t="s">
        <v>149</v>
      </c>
      <c r="C30" s="1" t="s">
        <v>147</v>
      </c>
      <c r="D30" s="1" t="s">
        <v>67</v>
      </c>
      <c r="E30" s="1"/>
      <c r="F30" s="1"/>
      <c r="G30" s="1"/>
      <c r="H30" s="1" t="s">
        <v>168</v>
      </c>
      <c r="M30"/>
      <c r="N30"/>
    </row>
    <row r="31" spans="1:14">
      <c r="A31" s="1"/>
      <c r="B31" s="1"/>
      <c r="C31" s="1"/>
      <c r="D31" s="1"/>
      <c r="E31" s="1"/>
      <c r="F31" s="1"/>
      <c r="G31" s="1"/>
      <c r="H31" s="1" t="s">
        <v>28</v>
      </c>
      <c r="N31"/>
    </row>
    <row r="32" spans="1:14">
      <c r="A32" s="1"/>
      <c r="B32" s="1"/>
      <c r="C32" s="1"/>
      <c r="D32" s="1"/>
      <c r="E32" s="1"/>
      <c r="F32" s="1"/>
      <c r="G32" s="1"/>
      <c r="H32" s="1" t="s">
        <v>56</v>
      </c>
      <c r="N32"/>
    </row>
    <row r="33" spans="1:14">
      <c r="A33" s="1"/>
      <c r="B33" s="1"/>
      <c r="C33" s="1"/>
      <c r="D33" s="1"/>
      <c r="E33" s="1"/>
      <c r="F33" s="1"/>
      <c r="G33" s="1"/>
      <c r="H33" s="1" t="s">
        <v>28</v>
      </c>
      <c r="N33"/>
    </row>
    <row r="34" spans="1:14">
      <c r="A34" s="1"/>
      <c r="B34" s="1"/>
      <c r="C34" s="1"/>
      <c r="D34" s="1"/>
      <c r="E34" s="1"/>
      <c r="F34" s="1"/>
      <c r="G34" s="1"/>
      <c r="N34"/>
    </row>
    <row r="35" spans="1:14">
      <c r="A35" s="1"/>
      <c r="B35" s="1"/>
      <c r="C35" s="1" t="s">
        <v>57</v>
      </c>
      <c r="D35" s="1"/>
      <c r="E35" s="1"/>
      <c r="F35" s="1"/>
      <c r="G35" s="1"/>
      <c r="N35"/>
    </row>
    <row r="36" spans="1:14">
      <c r="N36"/>
    </row>
    <row r="37" spans="1:14">
      <c r="N37"/>
    </row>
    <row r="38" spans="1:14">
      <c r="N38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topLeftCell="A10" workbookViewId="0">
      <selection activeCell="F41" sqref="F41:H42"/>
    </sheetView>
  </sheetViews>
  <sheetFormatPr defaultRowHeight="15"/>
  <cols>
    <col min="1" max="1" width="43.85546875" bestFit="1" customWidth="1"/>
    <col min="2" max="2" width="18.28515625" bestFit="1" customWidth="1"/>
    <col min="3" max="3" width="23.85546875" customWidth="1"/>
    <col min="4" max="4" width="9.7109375" customWidth="1"/>
    <col min="5" max="5" width="5.28515625" customWidth="1"/>
    <col min="6" max="6" width="10.5703125" customWidth="1"/>
    <col min="7" max="7" width="5.28515625" customWidth="1"/>
    <col min="8" max="11" width="50" style="1" customWidth="1"/>
    <col min="12" max="12" width="50" style="1" bestFit="1" customWidth="1"/>
    <col min="13" max="13" width="14" style="1" bestFit="1" customWidth="1"/>
    <col min="14" max="14" width="50" style="1" bestFit="1" customWidth="1"/>
    <col min="15" max="15" width="50" style="1" customWidth="1"/>
    <col min="16" max="16" width="5.28515625" style="1" bestFit="1" customWidth="1"/>
    <col min="17" max="17" width="5.28515625" bestFit="1" customWidth="1"/>
  </cols>
  <sheetData>
    <row r="1" spans="1:16">
      <c r="A1" t="s">
        <v>470</v>
      </c>
      <c r="B1" t="s">
        <v>43</v>
      </c>
      <c r="C1" t="s">
        <v>44</v>
      </c>
      <c r="D1" t="s">
        <v>45</v>
      </c>
      <c r="E1" t="s">
        <v>46</v>
      </c>
      <c r="F1" t="s">
        <v>47</v>
      </c>
      <c r="G1" s="1" t="s">
        <v>48</v>
      </c>
      <c r="H1" s="1" t="s">
        <v>471</v>
      </c>
      <c r="I1"/>
      <c r="J1"/>
      <c r="K1"/>
      <c r="L1"/>
      <c r="M1"/>
      <c r="N1"/>
      <c r="O1"/>
      <c r="P1"/>
    </row>
    <row r="2" spans="1:16">
      <c r="G2" s="1"/>
      <c r="I2"/>
      <c r="J2"/>
      <c r="K2"/>
      <c r="L2"/>
      <c r="M2"/>
      <c r="N2"/>
      <c r="O2"/>
      <c r="P2"/>
    </row>
    <row r="3" spans="1:16">
      <c r="G3" s="1"/>
      <c r="I3"/>
      <c r="J3"/>
      <c r="K3"/>
      <c r="L3"/>
      <c r="M3"/>
      <c r="N3"/>
      <c r="O3"/>
      <c r="P3"/>
    </row>
    <row r="4" spans="1:16">
      <c r="G4" s="1"/>
      <c r="I4"/>
      <c r="J4"/>
      <c r="K4"/>
      <c r="L4"/>
      <c r="M4"/>
      <c r="N4"/>
      <c r="O4"/>
      <c r="P4"/>
    </row>
    <row r="5" spans="1:16">
      <c r="G5" s="1"/>
      <c r="I5"/>
      <c r="J5"/>
      <c r="K5"/>
      <c r="L5"/>
      <c r="M5"/>
      <c r="N5"/>
      <c r="O5"/>
      <c r="P5"/>
    </row>
    <row r="6" spans="1:16">
      <c r="G6" s="1"/>
      <c r="I6"/>
      <c r="J6"/>
      <c r="K6"/>
      <c r="L6"/>
      <c r="M6"/>
      <c r="N6"/>
      <c r="O6"/>
      <c r="P6"/>
    </row>
    <row r="7" spans="1:16">
      <c r="G7" s="1"/>
      <c r="I7"/>
      <c r="J7"/>
      <c r="K7"/>
      <c r="L7"/>
      <c r="M7"/>
      <c r="N7"/>
      <c r="O7"/>
      <c r="P7"/>
    </row>
    <row r="8" spans="1:16">
      <c r="G8" s="1"/>
      <c r="I8"/>
      <c r="J8"/>
      <c r="K8"/>
      <c r="L8"/>
      <c r="M8"/>
      <c r="N8"/>
      <c r="O8"/>
      <c r="P8"/>
    </row>
    <row r="9" spans="1:16">
      <c r="G9" s="1"/>
      <c r="I9"/>
      <c r="J9"/>
      <c r="K9"/>
      <c r="L9"/>
      <c r="M9"/>
      <c r="N9"/>
      <c r="O9"/>
      <c r="P9"/>
    </row>
    <row r="10" spans="1:16">
      <c r="G10" s="1"/>
      <c r="I10"/>
      <c r="J10"/>
      <c r="K10"/>
      <c r="L10"/>
      <c r="M10"/>
      <c r="N10"/>
      <c r="O10"/>
      <c r="P10"/>
    </row>
    <row r="11" spans="1:16">
      <c r="G11" s="1"/>
      <c r="I11"/>
      <c r="J11"/>
      <c r="K11"/>
      <c r="L11"/>
      <c r="M11"/>
      <c r="N11"/>
      <c r="O11"/>
      <c r="P11"/>
    </row>
    <row r="12" spans="1:16">
      <c r="G12" s="1"/>
      <c r="I12"/>
      <c r="J12"/>
      <c r="K12"/>
      <c r="L12"/>
      <c r="M12"/>
      <c r="N12"/>
      <c r="O12"/>
      <c r="P12"/>
    </row>
    <row r="13" spans="1:16">
      <c r="G13" s="1"/>
      <c r="I13"/>
      <c r="J13"/>
      <c r="K13"/>
      <c r="L13"/>
      <c r="M13"/>
      <c r="N13"/>
      <c r="O13"/>
      <c r="P13"/>
    </row>
    <row r="14" spans="1:16">
      <c r="G14" s="1"/>
      <c r="I14"/>
      <c r="J14"/>
      <c r="K14"/>
      <c r="L14"/>
      <c r="M14"/>
      <c r="N14"/>
      <c r="O14"/>
      <c r="P14"/>
    </row>
    <row r="15" spans="1:16">
      <c r="G15" s="1"/>
      <c r="I15"/>
      <c r="J15"/>
      <c r="K15"/>
      <c r="L15"/>
      <c r="M15"/>
      <c r="N15"/>
      <c r="O15"/>
      <c r="P15"/>
    </row>
    <row r="16" spans="1:16">
      <c r="G16" s="1"/>
      <c r="I16"/>
      <c r="J16"/>
      <c r="K16"/>
      <c r="L16"/>
      <c r="M16"/>
      <c r="N16"/>
      <c r="O16"/>
      <c r="P16"/>
    </row>
    <row r="17" spans="1:16">
      <c r="G17" s="1"/>
      <c r="I17"/>
      <c r="J17"/>
      <c r="K17"/>
      <c r="L17"/>
      <c r="M17"/>
      <c r="N17"/>
      <c r="O17"/>
      <c r="P17"/>
    </row>
    <row r="18" spans="1:16">
      <c r="G18" s="1"/>
      <c r="I18"/>
      <c r="J18"/>
      <c r="K18"/>
      <c r="L18"/>
      <c r="M18"/>
      <c r="N18"/>
      <c r="O18"/>
      <c r="P18"/>
    </row>
    <row r="19" spans="1:16">
      <c r="G19" s="1"/>
      <c r="I19"/>
      <c r="J19"/>
      <c r="K19"/>
      <c r="L19"/>
      <c r="M19"/>
      <c r="N19"/>
      <c r="O19"/>
      <c r="P19"/>
    </row>
    <row r="20" spans="1:16">
      <c r="G20" s="1"/>
      <c r="I20"/>
      <c r="J20"/>
      <c r="K20"/>
      <c r="L20"/>
      <c r="M20"/>
      <c r="N20"/>
      <c r="O20"/>
      <c r="P20"/>
    </row>
    <row r="21" spans="1:16">
      <c r="A21" t="s">
        <v>52</v>
      </c>
      <c r="B21" t="s">
        <v>53</v>
      </c>
      <c r="C21" t="s">
        <v>54</v>
      </c>
      <c r="D21" t="s">
        <v>55</v>
      </c>
      <c r="G21" s="1"/>
      <c r="H21" s="1" t="s">
        <v>51</v>
      </c>
      <c r="I21"/>
      <c r="J21"/>
      <c r="K21"/>
      <c r="L21"/>
      <c r="M21"/>
      <c r="N21"/>
      <c r="O21"/>
      <c r="P21"/>
    </row>
    <row r="22" spans="1:16">
      <c r="A22" t="s">
        <v>379</v>
      </c>
      <c r="B22" t="s">
        <v>142</v>
      </c>
      <c r="C22" t="s">
        <v>380</v>
      </c>
      <c r="D22" t="s">
        <v>59</v>
      </c>
      <c r="G22" s="1"/>
      <c r="H22" s="1" t="s">
        <v>378</v>
      </c>
      <c r="I22"/>
      <c r="J22"/>
      <c r="K22"/>
      <c r="L22"/>
      <c r="M22"/>
      <c r="N22"/>
      <c r="O22"/>
      <c r="P22"/>
    </row>
    <row r="23" spans="1:16">
      <c r="A23" t="s">
        <v>379</v>
      </c>
      <c r="B23" t="s">
        <v>142</v>
      </c>
      <c r="C23" t="s">
        <v>382</v>
      </c>
      <c r="D23" t="s">
        <v>161</v>
      </c>
      <c r="G23" s="1"/>
      <c r="H23" s="1" t="s">
        <v>381</v>
      </c>
      <c r="I23"/>
      <c r="J23"/>
      <c r="K23"/>
      <c r="L23"/>
      <c r="M23"/>
      <c r="N23"/>
      <c r="O23"/>
      <c r="P23"/>
    </row>
    <row r="24" spans="1:16">
      <c r="A24" t="s">
        <v>379</v>
      </c>
      <c r="B24" t="s">
        <v>142</v>
      </c>
      <c r="C24" t="s">
        <v>384</v>
      </c>
      <c r="D24" t="s">
        <v>156</v>
      </c>
      <c r="G24" s="1"/>
      <c r="H24" s="1" t="s">
        <v>383</v>
      </c>
      <c r="I24"/>
      <c r="J24"/>
      <c r="K24"/>
      <c r="L24"/>
      <c r="M24"/>
      <c r="N24"/>
      <c r="O24"/>
      <c r="P24"/>
    </row>
    <row r="25" spans="1:16">
      <c r="A25" t="s">
        <v>379</v>
      </c>
      <c r="B25" t="s">
        <v>142</v>
      </c>
      <c r="C25" t="s">
        <v>373</v>
      </c>
      <c r="D25" t="s">
        <v>59</v>
      </c>
      <c r="G25" s="1"/>
      <c r="H25" s="1" t="s">
        <v>385</v>
      </c>
      <c r="I25"/>
      <c r="J25"/>
      <c r="K25"/>
      <c r="L25"/>
      <c r="M25"/>
      <c r="N25"/>
      <c r="O25"/>
      <c r="P25"/>
    </row>
    <row r="26" spans="1:16">
      <c r="A26" t="s">
        <v>379</v>
      </c>
      <c r="B26" t="s">
        <v>142</v>
      </c>
      <c r="C26" t="s">
        <v>387</v>
      </c>
      <c r="D26" t="s">
        <v>111</v>
      </c>
      <c r="G26" s="1"/>
      <c r="H26" s="1" t="s">
        <v>386</v>
      </c>
      <c r="I26"/>
      <c r="J26"/>
      <c r="K26"/>
      <c r="L26"/>
      <c r="M26"/>
      <c r="N26"/>
      <c r="O26"/>
      <c r="P26"/>
    </row>
    <row r="27" spans="1:16">
      <c r="A27" t="s">
        <v>379</v>
      </c>
      <c r="B27" t="s">
        <v>142</v>
      </c>
      <c r="C27" t="s">
        <v>389</v>
      </c>
      <c r="D27" t="s">
        <v>59</v>
      </c>
      <c r="G27" s="1"/>
      <c r="H27" s="1" t="s">
        <v>388</v>
      </c>
      <c r="I27"/>
      <c r="J27"/>
      <c r="K27"/>
      <c r="L27"/>
      <c r="M27"/>
      <c r="N27"/>
      <c r="O27"/>
      <c r="P27"/>
    </row>
    <row r="28" spans="1:16">
      <c r="A28" t="s">
        <v>379</v>
      </c>
      <c r="B28" t="s">
        <v>142</v>
      </c>
      <c r="C28" t="s">
        <v>391</v>
      </c>
      <c r="D28" t="s">
        <v>60</v>
      </c>
      <c r="G28" s="1"/>
      <c r="H28" s="1" t="s">
        <v>390</v>
      </c>
      <c r="I28"/>
      <c r="J28"/>
      <c r="K28"/>
      <c r="L28"/>
      <c r="M28"/>
      <c r="N28"/>
      <c r="O28"/>
      <c r="P28"/>
    </row>
    <row r="29" spans="1:16">
      <c r="A29" t="s">
        <v>379</v>
      </c>
      <c r="B29" t="s">
        <v>142</v>
      </c>
      <c r="C29" t="s">
        <v>393</v>
      </c>
      <c r="D29" t="s">
        <v>62</v>
      </c>
      <c r="G29" s="1"/>
      <c r="H29" s="1" t="s">
        <v>392</v>
      </c>
      <c r="I29"/>
      <c r="J29"/>
      <c r="K29"/>
      <c r="L29"/>
      <c r="M29"/>
      <c r="N29"/>
      <c r="O29"/>
      <c r="P29"/>
    </row>
    <row r="30" spans="1:16">
      <c r="A30" t="s">
        <v>379</v>
      </c>
      <c r="B30" t="s">
        <v>142</v>
      </c>
      <c r="C30" t="s">
        <v>373</v>
      </c>
      <c r="D30" t="s">
        <v>62</v>
      </c>
      <c r="G30" s="1"/>
      <c r="H30" s="1" t="s">
        <v>394</v>
      </c>
      <c r="I30"/>
      <c r="J30"/>
      <c r="K30"/>
      <c r="L30"/>
      <c r="M30"/>
      <c r="N30"/>
      <c r="O30"/>
      <c r="P30"/>
    </row>
    <row r="31" spans="1:16">
      <c r="A31" t="s">
        <v>379</v>
      </c>
      <c r="B31" t="s">
        <v>142</v>
      </c>
      <c r="C31" t="s">
        <v>396</v>
      </c>
      <c r="D31" t="s">
        <v>58</v>
      </c>
      <c r="G31" s="1"/>
      <c r="H31" s="1" t="s">
        <v>395</v>
      </c>
      <c r="I31"/>
      <c r="J31"/>
      <c r="K31"/>
      <c r="L31"/>
      <c r="M31"/>
      <c r="N31"/>
      <c r="O31"/>
      <c r="P31"/>
    </row>
    <row r="32" spans="1:16">
      <c r="A32" t="s">
        <v>379</v>
      </c>
      <c r="B32" t="s">
        <v>142</v>
      </c>
      <c r="C32" t="s">
        <v>398</v>
      </c>
      <c r="D32" t="s">
        <v>61</v>
      </c>
      <c r="G32" s="1"/>
      <c r="H32" s="1" t="s">
        <v>397</v>
      </c>
      <c r="I32"/>
      <c r="J32"/>
      <c r="K32"/>
      <c r="L32"/>
      <c r="M32"/>
      <c r="N32"/>
      <c r="O32"/>
      <c r="P32"/>
    </row>
    <row r="33" spans="1:16">
      <c r="A33" t="s">
        <v>379</v>
      </c>
      <c r="B33" t="s">
        <v>142</v>
      </c>
      <c r="C33" t="s">
        <v>400</v>
      </c>
      <c r="D33" t="s">
        <v>62</v>
      </c>
      <c r="G33" s="1"/>
      <c r="H33" s="1" t="s">
        <v>399</v>
      </c>
      <c r="I33"/>
      <c r="J33"/>
      <c r="K33"/>
      <c r="L33"/>
      <c r="M33"/>
      <c r="N33"/>
      <c r="O33"/>
      <c r="P33"/>
    </row>
    <row r="34" spans="1:16">
      <c r="A34" s="1" t="s">
        <v>379</v>
      </c>
      <c r="B34" s="1" t="s">
        <v>142</v>
      </c>
      <c r="C34" s="1" t="s">
        <v>402</v>
      </c>
      <c r="D34" s="1" t="s">
        <v>67</v>
      </c>
      <c r="E34" s="1"/>
      <c r="F34" s="1"/>
      <c r="G34" s="1"/>
      <c r="H34" s="1" t="s">
        <v>401</v>
      </c>
      <c r="I34"/>
      <c r="J34"/>
      <c r="K34"/>
      <c r="L34"/>
      <c r="M34"/>
      <c r="N34"/>
      <c r="O34"/>
      <c r="P34"/>
    </row>
    <row r="35" spans="1:16">
      <c r="A35" s="1" t="s">
        <v>379</v>
      </c>
      <c r="B35" s="1" t="s">
        <v>142</v>
      </c>
      <c r="C35" s="1" t="s">
        <v>404</v>
      </c>
      <c r="D35" s="1" t="s">
        <v>59</v>
      </c>
      <c r="E35" s="1"/>
      <c r="F35" s="1"/>
      <c r="G35" s="1"/>
      <c r="H35" s="1" t="s">
        <v>403</v>
      </c>
      <c r="I35"/>
      <c r="J35"/>
      <c r="K35"/>
      <c r="L35"/>
      <c r="M35"/>
      <c r="N35"/>
      <c r="O35"/>
      <c r="P35"/>
    </row>
    <row r="36" spans="1:16">
      <c r="A36" s="1" t="s">
        <v>379</v>
      </c>
      <c r="B36" s="1" t="s">
        <v>142</v>
      </c>
      <c r="C36" s="1" t="s">
        <v>406</v>
      </c>
      <c r="D36" s="1" t="s">
        <v>360</v>
      </c>
      <c r="E36" s="1"/>
      <c r="F36" s="1"/>
      <c r="G36" s="1"/>
      <c r="H36" s="1" t="s">
        <v>405</v>
      </c>
      <c r="I36"/>
      <c r="J36"/>
      <c r="K36"/>
      <c r="L36"/>
      <c r="M36"/>
      <c r="N36"/>
      <c r="O36"/>
      <c r="P36"/>
    </row>
    <row r="37" spans="1:16">
      <c r="A37" s="1" t="s">
        <v>379</v>
      </c>
      <c r="B37" s="1" t="s">
        <v>142</v>
      </c>
      <c r="C37" s="1" t="s">
        <v>408</v>
      </c>
      <c r="D37" s="1" t="s">
        <v>67</v>
      </c>
      <c r="E37" s="1"/>
      <c r="F37" s="1"/>
      <c r="G37" s="1"/>
      <c r="H37" s="1" t="s">
        <v>407</v>
      </c>
      <c r="I37"/>
      <c r="J37"/>
      <c r="K37"/>
      <c r="L37"/>
      <c r="M37"/>
      <c r="N37"/>
      <c r="O37"/>
      <c r="P37"/>
    </row>
    <row r="38" spans="1:16">
      <c r="A38" s="1"/>
      <c r="B38" s="1"/>
      <c r="C38" s="1"/>
      <c r="D38" s="1"/>
      <c r="E38" s="1"/>
      <c r="F38" s="1"/>
      <c r="G38" s="1"/>
      <c r="H38" s="1" t="s">
        <v>28</v>
      </c>
      <c r="I38"/>
      <c r="J38"/>
      <c r="K38"/>
      <c r="L38"/>
      <c r="M38"/>
      <c r="N38"/>
      <c r="O38"/>
      <c r="P38"/>
    </row>
    <row r="39" spans="1:16">
      <c r="A39" s="1"/>
      <c r="B39" s="1"/>
      <c r="C39" s="1"/>
      <c r="D39" s="1"/>
      <c r="E39" s="1"/>
      <c r="F39" s="1"/>
      <c r="G39" s="1"/>
      <c r="H39" s="1" t="s">
        <v>56</v>
      </c>
      <c r="I39"/>
      <c r="J39"/>
      <c r="K39"/>
      <c r="L39"/>
      <c r="M39"/>
      <c r="N39"/>
      <c r="O39"/>
      <c r="P39"/>
    </row>
    <row r="40" spans="1:16">
      <c r="A40" s="1"/>
      <c r="B40" s="1"/>
      <c r="C40" s="1"/>
      <c r="D40" s="1"/>
      <c r="E40" s="1"/>
      <c r="F40" s="1"/>
      <c r="G40" s="1"/>
      <c r="H40" s="1" t="s">
        <v>28</v>
      </c>
      <c r="I40"/>
      <c r="J40"/>
      <c r="K40"/>
      <c r="L40"/>
      <c r="M40"/>
      <c r="N40"/>
      <c r="O40"/>
      <c r="P40"/>
    </row>
    <row r="41" spans="1:16">
      <c r="A41" s="1"/>
      <c r="B41" s="1"/>
      <c r="C41" s="1"/>
      <c r="D41" s="1"/>
      <c r="E41" s="1"/>
      <c r="F41" s="1"/>
      <c r="G41" s="1"/>
      <c r="I41"/>
      <c r="J41"/>
      <c r="K41"/>
      <c r="L41"/>
      <c r="M41"/>
      <c r="N41"/>
      <c r="O41"/>
      <c r="P41"/>
    </row>
    <row r="42" spans="1:16">
      <c r="A42" s="1"/>
      <c r="B42" s="1"/>
      <c r="C42" s="1" t="s">
        <v>57</v>
      </c>
      <c r="D42" s="1"/>
      <c r="E42" s="1"/>
      <c r="F42" s="1"/>
      <c r="G42" s="1"/>
      <c r="L42"/>
      <c r="M42"/>
      <c r="N42"/>
      <c r="O42"/>
      <c r="P42"/>
    </row>
    <row r="43" spans="1:16">
      <c r="A43" s="1"/>
      <c r="B43" s="1"/>
      <c r="C43" s="1"/>
      <c r="D43" s="1"/>
      <c r="E43" s="1"/>
      <c r="F43" s="1"/>
      <c r="G43" s="1"/>
      <c r="L43"/>
      <c r="M43"/>
      <c r="N43"/>
      <c r="O43"/>
      <c r="P43"/>
    </row>
    <row r="44" spans="1:16">
      <c r="A44" s="1"/>
      <c r="B44" s="1"/>
      <c r="C44" s="1"/>
      <c r="D44" s="1"/>
      <c r="E44" s="1"/>
      <c r="F44" s="1"/>
      <c r="G44" s="1"/>
      <c r="N44"/>
      <c r="O44"/>
      <c r="P44"/>
    </row>
    <row r="45" spans="1:16">
      <c r="A45" s="1"/>
      <c r="B45" s="1"/>
      <c r="C45" s="1"/>
      <c r="D45" s="1"/>
      <c r="E45" s="1"/>
      <c r="F45" s="1"/>
      <c r="G45" s="1"/>
      <c r="N45"/>
      <c r="O45"/>
      <c r="P45"/>
    </row>
    <row r="46" spans="1:16">
      <c r="A46" s="1"/>
      <c r="B46" s="1"/>
      <c r="C46" s="1"/>
      <c r="D46" s="1"/>
      <c r="E46" s="1"/>
      <c r="F46" s="1"/>
      <c r="G46" s="1"/>
      <c r="N46"/>
      <c r="O46"/>
      <c r="P46"/>
    </row>
    <row r="47" spans="1:16">
      <c r="A47" s="1"/>
      <c r="B47" s="1"/>
      <c r="C47" s="1"/>
      <c r="D47" s="1"/>
      <c r="E47" s="1"/>
      <c r="F47" s="1"/>
      <c r="G47" s="1"/>
      <c r="N47"/>
      <c r="O47"/>
      <c r="P47"/>
    </row>
    <row r="48" spans="1:16">
      <c r="A48" s="1"/>
      <c r="B48" s="1"/>
      <c r="C48" s="1"/>
      <c r="D48" s="1"/>
      <c r="E48" s="1"/>
      <c r="F48" s="1"/>
      <c r="G48" s="1"/>
      <c r="N48"/>
      <c r="O48"/>
      <c r="P48"/>
    </row>
    <row r="49" spans="1:16">
      <c r="A49" s="1"/>
      <c r="B49" s="1"/>
      <c r="C49" s="1"/>
      <c r="D49" s="1"/>
      <c r="E49" s="1"/>
      <c r="F49" s="1"/>
      <c r="G49" s="1"/>
      <c r="N49"/>
      <c r="O49"/>
      <c r="P49"/>
    </row>
    <row r="50" spans="1:16">
      <c r="A50" s="1"/>
      <c r="B50" s="1"/>
      <c r="C50" s="1"/>
      <c r="D50" s="1"/>
      <c r="E50" s="1"/>
      <c r="F50" s="1"/>
      <c r="G50" s="1"/>
      <c r="N50"/>
      <c r="O50"/>
      <c r="P50"/>
    </row>
    <row r="51" spans="1:16">
      <c r="A51" s="1"/>
      <c r="B51" s="1"/>
      <c r="C51" s="1"/>
      <c r="D51" s="1"/>
      <c r="E51" s="1"/>
      <c r="F51" s="1"/>
      <c r="G51" s="1"/>
      <c r="N51"/>
      <c r="O51"/>
      <c r="P51"/>
    </row>
    <row r="52" spans="1:16">
      <c r="A52" s="1"/>
      <c r="B52" s="1"/>
      <c r="C52" s="1"/>
      <c r="D52" s="1"/>
      <c r="E52" s="1"/>
      <c r="F52" s="1"/>
      <c r="G52" s="1"/>
      <c r="N52"/>
      <c r="O52"/>
      <c r="P52"/>
    </row>
    <row r="53" spans="1:16">
      <c r="A53" s="1"/>
      <c r="B53" s="1"/>
      <c r="C53" s="1"/>
      <c r="D53" s="1"/>
      <c r="E53" s="1"/>
      <c r="F53" s="1"/>
      <c r="G53" s="1"/>
      <c r="N53"/>
      <c r="O53"/>
      <c r="P53"/>
    </row>
    <row r="54" spans="1:16">
      <c r="A54" s="1"/>
      <c r="B54" s="1"/>
      <c r="C54" s="1"/>
      <c r="D54" s="1"/>
      <c r="E54" s="1"/>
      <c r="F54" s="1"/>
      <c r="G54" s="1"/>
      <c r="N54"/>
      <c r="O54"/>
      <c r="P54"/>
    </row>
    <row r="55" spans="1:16">
      <c r="A55" s="1"/>
      <c r="B55" s="1"/>
      <c r="C55" s="1"/>
      <c r="D55" s="1"/>
      <c r="E55" s="1"/>
      <c r="F55" s="1"/>
      <c r="G55" s="1"/>
      <c r="N55"/>
      <c r="O55"/>
      <c r="P55"/>
    </row>
    <row r="56" spans="1:16">
      <c r="A56" s="1"/>
      <c r="B56" s="1"/>
      <c r="C56" s="1"/>
      <c r="D56" s="1"/>
      <c r="E56" s="1"/>
      <c r="F56" s="1"/>
      <c r="G56" s="1"/>
      <c r="N56"/>
      <c r="O56"/>
      <c r="P56"/>
    </row>
    <row r="57" spans="1:16">
      <c r="A57" s="1"/>
      <c r="B57" s="1"/>
      <c r="C57" s="1"/>
      <c r="D57" s="1"/>
      <c r="E57" s="1"/>
      <c r="F57" s="1"/>
      <c r="G57" s="1"/>
      <c r="N57"/>
      <c r="O57"/>
      <c r="P57"/>
    </row>
    <row r="58" spans="1:16">
      <c r="A58" s="1"/>
      <c r="B58" s="1"/>
      <c r="C58" s="1"/>
      <c r="D58" s="1"/>
      <c r="E58" s="1"/>
      <c r="F58" s="1"/>
      <c r="G58" s="1"/>
      <c r="N58"/>
      <c r="O58"/>
      <c r="P58"/>
    </row>
    <row r="59" spans="1:16">
      <c r="N59"/>
      <c r="O59"/>
      <c r="P59"/>
    </row>
    <row r="60" spans="1:16">
      <c r="O60"/>
      <c r="P60"/>
    </row>
    <row r="61" spans="1:16">
      <c r="O61"/>
      <c r="P61"/>
    </row>
    <row r="62" spans="1:16">
      <c r="O62"/>
      <c r="P62"/>
    </row>
    <row r="63" spans="1:16">
      <c r="O63"/>
      <c r="P63"/>
    </row>
    <row r="64" spans="1:16">
      <c r="O64"/>
      <c r="P64"/>
    </row>
    <row r="65" spans="15:16">
      <c r="O65"/>
      <c r="P65"/>
    </row>
    <row r="66" spans="15:16">
      <c r="O66"/>
      <c r="P66"/>
    </row>
    <row r="67" spans="15:16">
      <c r="O67"/>
      <c r="P67"/>
    </row>
    <row r="68" spans="15:16">
      <c r="O68"/>
      <c r="P68"/>
    </row>
    <row r="69" spans="15:16">
      <c r="O69"/>
      <c r="P69"/>
    </row>
    <row r="70" spans="15:16">
      <c r="O70"/>
      <c r="P70"/>
    </row>
    <row r="71" spans="15:16">
      <c r="O71"/>
      <c r="P71"/>
    </row>
    <row r="72" spans="15:16">
      <c r="O72"/>
      <c r="P72"/>
    </row>
    <row r="73" spans="15:16">
      <c r="O73"/>
      <c r="P73"/>
    </row>
    <row r="74" spans="15:16">
      <c r="O74"/>
      <c r="P74"/>
    </row>
    <row r="75" spans="15:16">
      <c r="O75"/>
      <c r="P75"/>
    </row>
    <row r="76" spans="15:16">
      <c r="O76"/>
      <c r="P76"/>
    </row>
    <row r="77" spans="15:16">
      <c r="O77"/>
      <c r="P77"/>
    </row>
    <row r="78" spans="15:16">
      <c r="P78"/>
    </row>
    <row r="79" spans="15:16">
      <c r="P79"/>
    </row>
    <row r="80" spans="15:16">
      <c r="P80"/>
    </row>
    <row r="81" spans="16:16">
      <c r="P81"/>
    </row>
    <row r="82" spans="16:16">
      <c r="P82"/>
    </row>
    <row r="83" spans="16:16">
      <c r="P83"/>
    </row>
    <row r="84" spans="16:16">
      <c r="P84"/>
    </row>
    <row r="85" spans="16:16">
      <c r="P85"/>
    </row>
    <row r="86" spans="16:16">
      <c r="P86"/>
    </row>
    <row r="87" spans="16:16">
      <c r="P87"/>
    </row>
    <row r="88" spans="16:16">
      <c r="P88"/>
    </row>
    <row r="89" spans="16:16">
      <c r="P89"/>
    </row>
    <row r="90" spans="16:16">
      <c r="P90"/>
    </row>
    <row r="91" spans="16:16">
      <c r="P91"/>
    </row>
    <row r="92" spans="16:16">
      <c r="P92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36"/>
  <sheetViews>
    <sheetView workbookViewId="0">
      <selection activeCell="F21" sqref="F21"/>
    </sheetView>
  </sheetViews>
  <sheetFormatPr defaultRowHeight="15"/>
  <cols>
    <col min="1" max="1" width="9.7109375" bestFit="1" customWidth="1"/>
    <col min="2" max="2" width="8.7109375" bestFit="1" customWidth="1"/>
    <col min="3" max="3" width="16.7109375" bestFit="1" customWidth="1"/>
    <col min="4" max="4" width="13.42578125" bestFit="1" customWidth="1"/>
    <col min="5" max="5" width="13.140625" customWidth="1"/>
    <col min="6" max="6" width="17.42578125" bestFit="1" customWidth="1"/>
    <col min="7" max="7" width="14.85546875" bestFit="1" customWidth="1"/>
    <col min="8" max="8" width="16.7109375" bestFit="1" customWidth="1"/>
    <col min="9" max="9" width="14.7109375" bestFit="1" customWidth="1"/>
    <col min="10" max="10" width="10" bestFit="1" customWidth="1"/>
    <col min="11" max="11" width="25.42578125" bestFit="1" customWidth="1"/>
    <col min="12" max="12" width="43.140625" bestFit="1" customWidth="1"/>
    <col min="13" max="13" width="20.28515625" bestFit="1" customWidth="1"/>
    <col min="14" max="20" width="6.28515625" bestFit="1" customWidth="1"/>
    <col min="21" max="21" width="11" bestFit="1" customWidth="1"/>
    <col min="22" max="22" width="12" bestFit="1" customWidth="1"/>
    <col min="23" max="27" width="6.28515625" bestFit="1" customWidth="1"/>
    <col min="28" max="30" width="12" bestFit="1" customWidth="1"/>
  </cols>
  <sheetData>
    <row r="1" spans="1:30">
      <c r="A1" t="s">
        <v>68</v>
      </c>
      <c r="B1" t="s">
        <v>69</v>
      </c>
      <c r="C1" t="s">
        <v>43</v>
      </c>
      <c r="D1" t="s">
        <v>44</v>
      </c>
      <c r="E1" t="s">
        <v>45</v>
      </c>
      <c r="F1" t="s">
        <v>46</v>
      </c>
      <c r="G1" t="s">
        <v>47</v>
      </c>
      <c r="H1" t="s">
        <v>48</v>
      </c>
      <c r="I1" t="s">
        <v>70</v>
      </c>
      <c r="J1" t="s">
        <v>71</v>
      </c>
      <c r="K1" t="s">
        <v>72</v>
      </c>
      <c r="L1" t="s">
        <v>470</v>
      </c>
      <c r="M1" t="s">
        <v>73</v>
      </c>
      <c r="N1" t="s">
        <v>74</v>
      </c>
      <c r="O1" t="s">
        <v>75</v>
      </c>
      <c r="P1" t="s">
        <v>76</v>
      </c>
      <c r="Q1" t="s">
        <v>77</v>
      </c>
      <c r="R1" t="s">
        <v>78</v>
      </c>
      <c r="S1" t="s">
        <v>79</v>
      </c>
      <c r="T1" t="s">
        <v>80</v>
      </c>
      <c r="U1" t="s">
        <v>81</v>
      </c>
      <c r="V1" t="s">
        <v>82</v>
      </c>
      <c r="W1" t="s">
        <v>83</v>
      </c>
      <c r="X1" t="s">
        <v>84</v>
      </c>
      <c r="Y1" t="s">
        <v>85</v>
      </c>
      <c r="Z1" t="s">
        <v>86</v>
      </c>
      <c r="AA1" t="s">
        <v>87</v>
      </c>
      <c r="AB1" t="s">
        <v>88</v>
      </c>
      <c r="AC1" t="s">
        <v>89</v>
      </c>
      <c r="AD1" t="s">
        <v>90</v>
      </c>
    </row>
    <row r="2" spans="1:30">
      <c r="A2" s="23"/>
      <c r="B2" s="23"/>
    </row>
    <row r="3" spans="1:30">
      <c r="A3" s="23"/>
      <c r="B3" s="23"/>
    </row>
    <row r="4" spans="1:30">
      <c r="A4" s="23"/>
      <c r="B4" s="23"/>
      <c r="C4" t="s">
        <v>91</v>
      </c>
      <c r="D4" t="s">
        <v>92</v>
      </c>
      <c r="E4" t="s">
        <v>93</v>
      </c>
      <c r="F4" t="s">
        <v>94</v>
      </c>
      <c r="G4" t="s">
        <v>95</v>
      </c>
      <c r="H4" t="s">
        <v>96</v>
      </c>
      <c r="I4" t="s">
        <v>97</v>
      </c>
      <c r="J4" t="s">
        <v>98</v>
      </c>
      <c r="K4" t="s">
        <v>99</v>
      </c>
      <c r="M4" t="s">
        <v>100</v>
      </c>
      <c r="AD4" t="s">
        <v>101</v>
      </c>
    </row>
    <row r="5" spans="1:30">
      <c r="A5" s="23">
        <v>42992</v>
      </c>
      <c r="B5" s="23">
        <v>6.25E-2</v>
      </c>
      <c r="C5" t="s">
        <v>102</v>
      </c>
      <c r="D5" t="s">
        <v>367</v>
      </c>
      <c r="E5" t="s">
        <v>409</v>
      </c>
      <c r="F5" t="s">
        <v>123</v>
      </c>
      <c r="G5" t="s">
        <v>176</v>
      </c>
      <c r="H5" t="s">
        <v>368</v>
      </c>
      <c r="I5" t="s">
        <v>410</v>
      </c>
      <c r="J5" t="s">
        <v>411</v>
      </c>
      <c r="M5" t="s">
        <v>104</v>
      </c>
      <c r="N5">
        <v>236</v>
      </c>
      <c r="O5">
        <v>0</v>
      </c>
      <c r="P5">
        <v>236</v>
      </c>
      <c r="Q5">
        <v>267</v>
      </c>
      <c r="R5">
        <v>267</v>
      </c>
      <c r="S5">
        <v>16</v>
      </c>
      <c r="T5">
        <v>16</v>
      </c>
      <c r="U5">
        <v>0</v>
      </c>
      <c r="V5">
        <v>10.673640000000001</v>
      </c>
      <c r="W5">
        <v>12</v>
      </c>
      <c r="X5">
        <v>21.6</v>
      </c>
      <c r="Y5">
        <v>5</v>
      </c>
      <c r="Z5">
        <v>9</v>
      </c>
      <c r="AA5">
        <v>80</v>
      </c>
      <c r="AB5">
        <v>21.6</v>
      </c>
      <c r="AC5">
        <v>9</v>
      </c>
      <c r="AD5" t="s">
        <v>105</v>
      </c>
    </row>
    <row r="6" spans="1:30">
      <c r="A6" s="23">
        <v>42992</v>
      </c>
      <c r="B6" s="23">
        <v>0.20833333000000001</v>
      </c>
      <c r="C6" t="s">
        <v>102</v>
      </c>
      <c r="D6" t="s">
        <v>412</v>
      </c>
      <c r="E6" t="s">
        <v>103</v>
      </c>
      <c r="F6" t="s">
        <v>123</v>
      </c>
      <c r="G6" t="s">
        <v>224</v>
      </c>
      <c r="H6" t="s">
        <v>413</v>
      </c>
      <c r="I6" t="s">
        <v>414</v>
      </c>
      <c r="J6" t="s">
        <v>415</v>
      </c>
      <c r="M6" t="s">
        <v>104</v>
      </c>
      <c r="N6">
        <v>407</v>
      </c>
      <c r="O6">
        <v>0</v>
      </c>
      <c r="P6">
        <v>407</v>
      </c>
      <c r="Q6">
        <v>463</v>
      </c>
      <c r="R6">
        <v>463</v>
      </c>
      <c r="S6">
        <v>31</v>
      </c>
      <c r="T6">
        <v>31</v>
      </c>
      <c r="U6">
        <v>0</v>
      </c>
      <c r="V6">
        <v>19.142897000000001</v>
      </c>
      <c r="W6">
        <v>26</v>
      </c>
      <c r="X6">
        <v>46.8</v>
      </c>
      <c r="Y6">
        <v>9</v>
      </c>
      <c r="Z6">
        <v>16.2</v>
      </c>
      <c r="AA6">
        <v>80</v>
      </c>
      <c r="AB6">
        <v>46.8</v>
      </c>
      <c r="AC6">
        <v>16.2</v>
      </c>
      <c r="AD6" t="s">
        <v>105</v>
      </c>
    </row>
    <row r="7" spans="1:30">
      <c r="A7" s="23">
        <v>42992</v>
      </c>
      <c r="B7" s="23">
        <v>0.25</v>
      </c>
      <c r="C7" t="s">
        <v>170</v>
      </c>
      <c r="D7" t="s">
        <v>171</v>
      </c>
      <c r="E7" t="s">
        <v>172</v>
      </c>
      <c r="F7" t="s">
        <v>123</v>
      </c>
      <c r="H7" t="s">
        <v>173</v>
      </c>
      <c r="I7" t="s">
        <v>416</v>
      </c>
      <c r="J7" t="s">
        <v>417</v>
      </c>
      <c r="M7" t="s">
        <v>106</v>
      </c>
      <c r="N7">
        <v>7</v>
      </c>
      <c r="O7">
        <v>0</v>
      </c>
      <c r="P7">
        <v>7</v>
      </c>
      <c r="Q7">
        <v>219</v>
      </c>
      <c r="R7">
        <v>219</v>
      </c>
      <c r="S7">
        <v>0</v>
      </c>
      <c r="T7">
        <v>0</v>
      </c>
      <c r="U7">
        <v>219</v>
      </c>
      <c r="V7">
        <v>40.96875</v>
      </c>
      <c r="W7">
        <v>46</v>
      </c>
      <c r="X7">
        <v>82.8</v>
      </c>
      <c r="Y7">
        <v>24</v>
      </c>
      <c r="Z7">
        <v>43.2</v>
      </c>
      <c r="AA7">
        <v>80</v>
      </c>
      <c r="AB7">
        <v>82.8</v>
      </c>
      <c r="AC7">
        <v>43.2</v>
      </c>
      <c r="AD7" t="s">
        <v>105</v>
      </c>
    </row>
    <row r="8" spans="1:30">
      <c r="A8" s="23">
        <v>42992</v>
      </c>
      <c r="B8" s="23">
        <v>0.27083332999999998</v>
      </c>
      <c r="C8" t="s">
        <v>65</v>
      </c>
      <c r="D8" t="s">
        <v>174</v>
      </c>
      <c r="E8" t="s">
        <v>175</v>
      </c>
      <c r="F8" t="s">
        <v>122</v>
      </c>
      <c r="G8" t="s">
        <v>418</v>
      </c>
      <c r="H8" t="s">
        <v>177</v>
      </c>
      <c r="I8" t="s">
        <v>419</v>
      </c>
      <c r="J8" t="s">
        <v>420</v>
      </c>
      <c r="M8" t="s">
        <v>104</v>
      </c>
      <c r="N8">
        <v>842</v>
      </c>
      <c r="O8">
        <v>0</v>
      </c>
      <c r="P8">
        <v>842</v>
      </c>
      <c r="Q8">
        <v>877</v>
      </c>
      <c r="R8">
        <v>877</v>
      </c>
      <c r="S8">
        <v>877</v>
      </c>
      <c r="T8">
        <v>877</v>
      </c>
      <c r="U8">
        <v>0</v>
      </c>
      <c r="V8">
        <v>27.122973999999999</v>
      </c>
      <c r="W8">
        <v>30</v>
      </c>
      <c r="X8">
        <v>54</v>
      </c>
      <c r="Y8">
        <v>15</v>
      </c>
      <c r="Z8">
        <v>27</v>
      </c>
      <c r="AA8">
        <v>80</v>
      </c>
      <c r="AB8">
        <v>54</v>
      </c>
      <c r="AC8">
        <v>27</v>
      </c>
      <c r="AD8" t="s">
        <v>105</v>
      </c>
    </row>
    <row r="9" spans="1:30">
      <c r="A9" s="23">
        <v>42992</v>
      </c>
      <c r="B9" s="23">
        <v>0.35416666000000002</v>
      </c>
      <c r="C9" t="s">
        <v>102</v>
      </c>
      <c r="D9" t="s">
        <v>421</v>
      </c>
      <c r="E9" t="s">
        <v>409</v>
      </c>
      <c r="G9" t="s">
        <v>176</v>
      </c>
      <c r="H9" t="s">
        <v>422</v>
      </c>
      <c r="M9" t="s">
        <v>104</v>
      </c>
      <c r="N9">
        <v>483</v>
      </c>
      <c r="O9">
        <v>0</v>
      </c>
      <c r="P9">
        <v>483</v>
      </c>
      <c r="Q9">
        <v>544</v>
      </c>
      <c r="R9">
        <v>0</v>
      </c>
      <c r="S9">
        <v>23</v>
      </c>
      <c r="T9">
        <v>0</v>
      </c>
      <c r="U9">
        <v>0</v>
      </c>
      <c r="V9">
        <v>16.674386999999999</v>
      </c>
      <c r="W9">
        <v>20</v>
      </c>
      <c r="X9">
        <v>36</v>
      </c>
      <c r="Y9">
        <v>10</v>
      </c>
      <c r="Z9">
        <v>18</v>
      </c>
      <c r="AA9">
        <v>60</v>
      </c>
      <c r="AB9">
        <v>36</v>
      </c>
      <c r="AC9">
        <v>18</v>
      </c>
      <c r="AD9" t="s">
        <v>105</v>
      </c>
    </row>
    <row r="10" spans="1:30">
      <c r="A10" s="23">
        <v>42992</v>
      </c>
      <c r="B10" s="23">
        <v>0.45833332999999998</v>
      </c>
      <c r="C10" t="s">
        <v>150</v>
      </c>
      <c r="D10" t="s">
        <v>183</v>
      </c>
      <c r="E10" t="s">
        <v>184</v>
      </c>
      <c r="F10" t="s">
        <v>185</v>
      </c>
      <c r="G10" t="s">
        <v>186</v>
      </c>
      <c r="H10" t="s">
        <v>187</v>
      </c>
      <c r="M10" t="s">
        <v>104</v>
      </c>
      <c r="N10">
        <v>153</v>
      </c>
      <c r="O10">
        <v>0</v>
      </c>
      <c r="P10">
        <v>153</v>
      </c>
      <c r="Q10">
        <v>805</v>
      </c>
      <c r="R10">
        <v>803</v>
      </c>
      <c r="S10">
        <v>178</v>
      </c>
      <c r="T10">
        <v>178</v>
      </c>
      <c r="U10">
        <v>299</v>
      </c>
      <c r="V10">
        <v>78.760546567999995</v>
      </c>
      <c r="W10">
        <v>0</v>
      </c>
      <c r="X10">
        <v>0</v>
      </c>
      <c r="Y10">
        <v>0</v>
      </c>
      <c r="Z10">
        <v>0</v>
      </c>
      <c r="AA10">
        <v>60</v>
      </c>
      <c r="AB10">
        <v>70.851771868</v>
      </c>
      <c r="AC10">
        <v>72.095480546000005</v>
      </c>
      <c r="AD10" t="s">
        <v>105</v>
      </c>
    </row>
    <row r="11" spans="1:30">
      <c r="A11" s="23">
        <v>42992</v>
      </c>
      <c r="B11" s="23">
        <v>0.45833332999999998</v>
      </c>
      <c r="C11" t="s">
        <v>150</v>
      </c>
      <c r="D11" t="s">
        <v>178</v>
      </c>
      <c r="E11" t="s">
        <v>179</v>
      </c>
      <c r="F11" t="s">
        <v>122</v>
      </c>
      <c r="G11" t="s">
        <v>180</v>
      </c>
      <c r="H11" t="s">
        <v>181</v>
      </c>
      <c r="I11" t="s">
        <v>182</v>
      </c>
      <c r="J11" t="s">
        <v>423</v>
      </c>
      <c r="M11" t="s">
        <v>104</v>
      </c>
      <c r="N11">
        <v>98</v>
      </c>
      <c r="O11">
        <v>0</v>
      </c>
      <c r="P11">
        <v>98</v>
      </c>
      <c r="Q11">
        <v>910</v>
      </c>
      <c r="R11">
        <v>910</v>
      </c>
      <c r="S11">
        <v>53</v>
      </c>
      <c r="T11">
        <v>53</v>
      </c>
      <c r="U11">
        <v>850</v>
      </c>
      <c r="V11">
        <v>69.996511741999996</v>
      </c>
      <c r="W11">
        <v>0</v>
      </c>
      <c r="X11">
        <v>0</v>
      </c>
      <c r="Y11">
        <v>0</v>
      </c>
      <c r="Z11">
        <v>0</v>
      </c>
      <c r="AA11">
        <v>80</v>
      </c>
      <c r="AB11">
        <v>71.162725485999999</v>
      </c>
      <c r="AC11">
        <v>70.047731204000002</v>
      </c>
      <c r="AD11" t="s">
        <v>105</v>
      </c>
    </row>
    <row r="12" spans="1:30">
      <c r="A12" s="23">
        <v>42992</v>
      </c>
      <c r="B12" s="23">
        <v>0.45833332999999998</v>
      </c>
      <c r="C12" t="s">
        <v>107</v>
      </c>
      <c r="D12" t="s">
        <v>191</v>
      </c>
      <c r="E12" t="s">
        <v>192</v>
      </c>
      <c r="F12" t="s">
        <v>122</v>
      </c>
      <c r="G12" t="s">
        <v>193</v>
      </c>
      <c r="H12" t="s">
        <v>194</v>
      </c>
      <c r="I12" t="s">
        <v>195</v>
      </c>
      <c r="J12" t="s">
        <v>424</v>
      </c>
      <c r="M12" t="s">
        <v>104</v>
      </c>
      <c r="N12">
        <v>98</v>
      </c>
      <c r="O12">
        <v>0</v>
      </c>
      <c r="P12">
        <v>98</v>
      </c>
      <c r="Q12">
        <v>946</v>
      </c>
      <c r="R12">
        <v>946</v>
      </c>
      <c r="S12">
        <v>915</v>
      </c>
      <c r="T12">
        <v>915</v>
      </c>
      <c r="U12">
        <v>946</v>
      </c>
      <c r="V12">
        <v>69.998518496000003</v>
      </c>
      <c r="W12">
        <v>0</v>
      </c>
      <c r="X12">
        <v>0</v>
      </c>
      <c r="Y12">
        <v>0</v>
      </c>
      <c r="Z12">
        <v>0</v>
      </c>
      <c r="AA12">
        <v>80</v>
      </c>
      <c r="AB12">
        <v>71.215465973999997</v>
      </c>
      <c r="AC12">
        <v>71.913602052000002</v>
      </c>
      <c r="AD12" t="s">
        <v>105</v>
      </c>
    </row>
    <row r="13" spans="1:30">
      <c r="A13" s="23">
        <v>42992</v>
      </c>
      <c r="B13" s="23">
        <v>0.45833332999999998</v>
      </c>
      <c r="C13" t="s">
        <v>107</v>
      </c>
      <c r="D13" t="s">
        <v>196</v>
      </c>
      <c r="E13" t="s">
        <v>197</v>
      </c>
      <c r="F13" t="s">
        <v>122</v>
      </c>
      <c r="G13" t="s">
        <v>198</v>
      </c>
      <c r="H13" t="s">
        <v>199</v>
      </c>
      <c r="I13" t="s">
        <v>200</v>
      </c>
      <c r="J13" t="s">
        <v>425</v>
      </c>
      <c r="M13" t="s">
        <v>104</v>
      </c>
      <c r="N13">
        <v>120</v>
      </c>
      <c r="O13">
        <v>0</v>
      </c>
      <c r="P13">
        <v>120</v>
      </c>
      <c r="Q13">
        <v>932</v>
      </c>
      <c r="R13">
        <v>932</v>
      </c>
      <c r="S13">
        <v>799</v>
      </c>
      <c r="T13">
        <v>799</v>
      </c>
      <c r="U13">
        <v>926</v>
      </c>
      <c r="V13">
        <v>69.991736516000003</v>
      </c>
      <c r="W13">
        <v>0</v>
      </c>
      <c r="X13">
        <v>0</v>
      </c>
      <c r="Y13">
        <v>0</v>
      </c>
      <c r="Z13">
        <v>0</v>
      </c>
      <c r="AA13">
        <v>80</v>
      </c>
      <c r="AB13">
        <v>71.988719689999996</v>
      </c>
      <c r="AC13">
        <v>73.125760243000002</v>
      </c>
      <c r="AD13" t="s">
        <v>105</v>
      </c>
    </row>
    <row r="14" spans="1:30">
      <c r="A14" s="23">
        <v>42992</v>
      </c>
      <c r="B14" s="23">
        <v>0.45833332999999998</v>
      </c>
      <c r="C14" t="s">
        <v>107</v>
      </c>
      <c r="D14" t="s">
        <v>188</v>
      </c>
      <c r="E14" t="s">
        <v>189</v>
      </c>
      <c r="F14" t="s">
        <v>185</v>
      </c>
      <c r="G14" t="s">
        <v>426</v>
      </c>
      <c r="H14" t="s">
        <v>190</v>
      </c>
      <c r="M14" t="s">
        <v>104</v>
      </c>
      <c r="N14">
        <v>58</v>
      </c>
      <c r="O14">
        <v>0</v>
      </c>
      <c r="P14">
        <v>58</v>
      </c>
      <c r="Q14">
        <v>261</v>
      </c>
      <c r="R14">
        <v>261</v>
      </c>
      <c r="S14">
        <v>16</v>
      </c>
      <c r="T14">
        <v>16</v>
      </c>
      <c r="U14">
        <v>168</v>
      </c>
      <c r="V14">
        <v>23.447270638999999</v>
      </c>
      <c r="W14">
        <v>0</v>
      </c>
      <c r="X14">
        <v>0</v>
      </c>
      <c r="Y14">
        <v>0</v>
      </c>
      <c r="Z14">
        <v>0</v>
      </c>
      <c r="AA14">
        <v>60</v>
      </c>
      <c r="AB14">
        <v>20.410890258999999</v>
      </c>
      <c r="AC14">
        <v>20.676213971999999</v>
      </c>
      <c r="AD14" t="s">
        <v>105</v>
      </c>
    </row>
    <row r="15" spans="1:30">
      <c r="A15" s="23">
        <v>42992</v>
      </c>
      <c r="B15" s="23">
        <v>0.45833332999999998</v>
      </c>
      <c r="C15" t="s">
        <v>107</v>
      </c>
      <c r="D15" t="s">
        <v>201</v>
      </c>
      <c r="E15" t="s">
        <v>202</v>
      </c>
      <c r="F15" t="s">
        <v>122</v>
      </c>
      <c r="G15" t="s">
        <v>203</v>
      </c>
      <c r="H15" t="s">
        <v>204</v>
      </c>
      <c r="I15" t="s">
        <v>205</v>
      </c>
      <c r="J15" t="s">
        <v>427</v>
      </c>
      <c r="M15" t="s">
        <v>104</v>
      </c>
      <c r="N15">
        <v>106</v>
      </c>
      <c r="O15">
        <v>0</v>
      </c>
      <c r="P15">
        <v>106</v>
      </c>
      <c r="Q15">
        <v>906</v>
      </c>
      <c r="R15">
        <v>906</v>
      </c>
      <c r="S15">
        <v>758</v>
      </c>
      <c r="T15">
        <v>758</v>
      </c>
      <c r="U15">
        <v>805</v>
      </c>
      <c r="V15">
        <v>69.999872327999995</v>
      </c>
      <c r="W15">
        <v>0</v>
      </c>
      <c r="X15">
        <v>0</v>
      </c>
      <c r="Y15">
        <v>0</v>
      </c>
      <c r="Z15">
        <v>0</v>
      </c>
      <c r="AA15">
        <v>80</v>
      </c>
      <c r="AB15">
        <v>70.750885005000001</v>
      </c>
      <c r="AC15">
        <v>71.726877376000004</v>
      </c>
      <c r="AD15" t="s">
        <v>105</v>
      </c>
    </row>
    <row r="16" spans="1:30">
      <c r="A16" s="23">
        <v>42992</v>
      </c>
      <c r="B16" s="23">
        <v>0.45833332999999998</v>
      </c>
      <c r="C16" t="s">
        <v>63</v>
      </c>
      <c r="D16" t="s">
        <v>206</v>
      </c>
      <c r="E16" t="s">
        <v>207</v>
      </c>
      <c r="F16" t="s">
        <v>145</v>
      </c>
      <c r="G16" t="s">
        <v>208</v>
      </c>
      <c r="H16" t="s">
        <v>209</v>
      </c>
      <c r="M16" t="s">
        <v>104</v>
      </c>
      <c r="N16">
        <v>1868</v>
      </c>
      <c r="O16">
        <v>0</v>
      </c>
      <c r="P16">
        <v>1868</v>
      </c>
      <c r="Q16">
        <v>1916</v>
      </c>
      <c r="R16">
        <v>1710</v>
      </c>
      <c r="S16">
        <v>0</v>
      </c>
      <c r="T16">
        <v>0</v>
      </c>
      <c r="U16">
        <v>0</v>
      </c>
      <c r="V16">
        <v>31.496583999999999</v>
      </c>
      <c r="W16">
        <v>0</v>
      </c>
      <c r="X16">
        <v>0</v>
      </c>
      <c r="Y16">
        <v>0</v>
      </c>
      <c r="Z16">
        <v>0</v>
      </c>
      <c r="AA16">
        <v>60</v>
      </c>
      <c r="AB16">
        <v>31.207689999999999</v>
      </c>
      <c r="AC16">
        <v>28.175979582</v>
      </c>
      <c r="AD16" t="s">
        <v>105</v>
      </c>
    </row>
    <row r="17" spans="1:30">
      <c r="A17" s="23">
        <v>42992</v>
      </c>
      <c r="B17" s="23">
        <v>0.5</v>
      </c>
      <c r="C17" t="s">
        <v>102</v>
      </c>
      <c r="D17" t="s">
        <v>428</v>
      </c>
      <c r="E17" t="s">
        <v>103</v>
      </c>
      <c r="G17" t="s">
        <v>224</v>
      </c>
      <c r="H17" t="s">
        <v>429</v>
      </c>
      <c r="M17" t="s">
        <v>104</v>
      </c>
      <c r="N17">
        <v>176</v>
      </c>
      <c r="O17">
        <v>0</v>
      </c>
      <c r="P17">
        <v>176</v>
      </c>
      <c r="Q17">
        <v>194</v>
      </c>
      <c r="R17">
        <v>0</v>
      </c>
      <c r="S17">
        <v>19</v>
      </c>
      <c r="T17">
        <v>0</v>
      </c>
      <c r="U17">
        <v>0</v>
      </c>
      <c r="V17">
        <v>3.300916</v>
      </c>
      <c r="W17">
        <v>2</v>
      </c>
      <c r="X17">
        <v>3.6</v>
      </c>
      <c r="Y17">
        <v>0</v>
      </c>
      <c r="Z17">
        <v>0</v>
      </c>
      <c r="AA17">
        <v>60</v>
      </c>
      <c r="AB17">
        <v>3.6</v>
      </c>
      <c r="AC17">
        <v>0</v>
      </c>
      <c r="AD17" t="s">
        <v>105</v>
      </c>
    </row>
    <row r="18" spans="1:30">
      <c r="A18" s="23">
        <v>42992</v>
      </c>
      <c r="B18" s="23">
        <v>0.5</v>
      </c>
      <c r="C18" t="s">
        <v>64</v>
      </c>
      <c r="D18" t="s">
        <v>210</v>
      </c>
      <c r="E18" t="s">
        <v>211</v>
      </c>
      <c r="F18" t="s">
        <v>145</v>
      </c>
      <c r="G18" t="s">
        <v>212</v>
      </c>
      <c r="H18" t="s">
        <v>213</v>
      </c>
      <c r="M18" t="s">
        <v>104</v>
      </c>
      <c r="N18">
        <v>1577</v>
      </c>
      <c r="O18">
        <v>0</v>
      </c>
      <c r="P18">
        <v>1577</v>
      </c>
      <c r="Q18">
        <v>1644</v>
      </c>
      <c r="R18">
        <v>1005</v>
      </c>
      <c r="S18">
        <v>0</v>
      </c>
      <c r="T18">
        <v>0</v>
      </c>
      <c r="U18">
        <v>0</v>
      </c>
      <c r="V18">
        <v>27.807661</v>
      </c>
      <c r="W18">
        <v>0</v>
      </c>
      <c r="X18">
        <v>0</v>
      </c>
      <c r="Y18">
        <v>0</v>
      </c>
      <c r="Z18">
        <v>0</v>
      </c>
      <c r="AA18">
        <v>60</v>
      </c>
      <c r="AB18">
        <v>27.576910000000002</v>
      </c>
      <c r="AC18">
        <v>17.258646106</v>
      </c>
      <c r="AD18" t="s">
        <v>105</v>
      </c>
    </row>
    <row r="19" spans="1:30">
      <c r="A19" s="23">
        <v>42992</v>
      </c>
      <c r="B19" s="23">
        <v>0.5</v>
      </c>
      <c r="C19" t="s">
        <v>108</v>
      </c>
      <c r="D19" t="s">
        <v>217</v>
      </c>
      <c r="E19" t="s">
        <v>218</v>
      </c>
      <c r="F19" t="s">
        <v>122</v>
      </c>
      <c r="G19" t="s">
        <v>219</v>
      </c>
      <c r="H19" t="s">
        <v>220</v>
      </c>
      <c r="I19" t="s">
        <v>221</v>
      </c>
      <c r="J19" t="s">
        <v>430</v>
      </c>
      <c r="M19" t="s">
        <v>104</v>
      </c>
      <c r="N19">
        <v>48</v>
      </c>
      <c r="O19">
        <v>0</v>
      </c>
      <c r="P19">
        <v>48</v>
      </c>
      <c r="Q19">
        <v>428</v>
      </c>
      <c r="R19">
        <v>428</v>
      </c>
      <c r="S19">
        <v>14</v>
      </c>
      <c r="T19">
        <v>14</v>
      </c>
      <c r="U19">
        <v>414</v>
      </c>
      <c r="V19">
        <v>50.539796017999997</v>
      </c>
      <c r="W19">
        <v>28</v>
      </c>
      <c r="X19">
        <v>50.4</v>
      </c>
      <c r="Y19">
        <v>17</v>
      </c>
      <c r="Z19">
        <v>30.6</v>
      </c>
      <c r="AA19">
        <v>80</v>
      </c>
      <c r="AB19">
        <v>70.795166107</v>
      </c>
      <c r="AC19">
        <v>51.016109350000001</v>
      </c>
      <c r="AD19" t="s">
        <v>105</v>
      </c>
    </row>
    <row r="20" spans="1:30">
      <c r="A20" s="23">
        <v>42992</v>
      </c>
      <c r="B20" s="23">
        <v>0.5</v>
      </c>
      <c r="C20" t="s">
        <v>108</v>
      </c>
      <c r="D20" t="s">
        <v>214</v>
      </c>
      <c r="E20" t="s">
        <v>215</v>
      </c>
      <c r="F20" t="s">
        <v>185</v>
      </c>
      <c r="G20" t="s">
        <v>169</v>
      </c>
      <c r="H20" t="s">
        <v>216</v>
      </c>
      <c r="M20" t="s">
        <v>104</v>
      </c>
      <c r="N20">
        <v>95</v>
      </c>
      <c r="O20">
        <v>0</v>
      </c>
      <c r="P20">
        <v>95</v>
      </c>
      <c r="Q20">
        <v>437</v>
      </c>
      <c r="R20">
        <v>437</v>
      </c>
      <c r="S20">
        <v>155</v>
      </c>
      <c r="T20">
        <v>155</v>
      </c>
      <c r="U20">
        <v>302</v>
      </c>
      <c r="V20">
        <v>41.222287371999997</v>
      </c>
      <c r="W20">
        <v>9</v>
      </c>
      <c r="X20">
        <v>16.2</v>
      </c>
      <c r="Y20">
        <v>9</v>
      </c>
      <c r="Z20">
        <v>16.2</v>
      </c>
      <c r="AA20">
        <v>60</v>
      </c>
      <c r="AB20">
        <v>39.922813542</v>
      </c>
      <c r="AC20">
        <v>40.392942742000002</v>
      </c>
      <c r="AD20" t="s">
        <v>105</v>
      </c>
    </row>
    <row r="21" spans="1:30">
      <c r="A21" s="23">
        <v>42992</v>
      </c>
      <c r="B21" s="23">
        <v>0.54166665999999997</v>
      </c>
      <c r="C21" t="s">
        <v>109</v>
      </c>
      <c r="D21" t="s">
        <v>236</v>
      </c>
      <c r="E21" t="s">
        <v>237</v>
      </c>
      <c r="F21" t="s">
        <v>122</v>
      </c>
      <c r="G21" t="s">
        <v>238</v>
      </c>
      <c r="H21" t="s">
        <v>239</v>
      </c>
      <c r="I21" t="s">
        <v>240</v>
      </c>
      <c r="J21" t="s">
        <v>431</v>
      </c>
      <c r="M21" t="s">
        <v>104</v>
      </c>
      <c r="N21">
        <v>46</v>
      </c>
      <c r="O21">
        <v>0</v>
      </c>
      <c r="P21">
        <v>46</v>
      </c>
      <c r="Q21">
        <v>779</v>
      </c>
      <c r="R21">
        <v>779</v>
      </c>
      <c r="S21">
        <v>124</v>
      </c>
      <c r="T21">
        <v>124</v>
      </c>
      <c r="U21">
        <v>768</v>
      </c>
      <c r="V21">
        <v>69.986731079999998</v>
      </c>
      <c r="W21">
        <v>0</v>
      </c>
      <c r="X21">
        <v>0</v>
      </c>
      <c r="Y21">
        <v>0</v>
      </c>
      <c r="Z21">
        <v>0</v>
      </c>
      <c r="AA21">
        <v>80</v>
      </c>
      <c r="AB21">
        <v>62.503400321999997</v>
      </c>
      <c r="AC21">
        <v>62.498288518999999</v>
      </c>
      <c r="AD21" t="s">
        <v>105</v>
      </c>
    </row>
    <row r="22" spans="1:30">
      <c r="A22" s="23">
        <v>42992</v>
      </c>
      <c r="B22" s="23">
        <v>0.54166665999999997</v>
      </c>
      <c r="C22" t="s">
        <v>109</v>
      </c>
      <c r="D22" t="s">
        <v>222</v>
      </c>
      <c r="E22" t="s">
        <v>223</v>
      </c>
      <c r="F22" t="s">
        <v>122</v>
      </c>
      <c r="G22" t="s">
        <v>371</v>
      </c>
      <c r="H22" t="s">
        <v>225</v>
      </c>
      <c r="M22" t="s">
        <v>104</v>
      </c>
      <c r="N22">
        <v>117</v>
      </c>
      <c r="O22">
        <v>0</v>
      </c>
      <c r="P22">
        <v>117</v>
      </c>
      <c r="Q22">
        <v>561</v>
      </c>
      <c r="R22">
        <v>561</v>
      </c>
      <c r="S22">
        <v>68</v>
      </c>
      <c r="T22">
        <v>68</v>
      </c>
      <c r="U22">
        <v>482</v>
      </c>
      <c r="V22">
        <v>40.776865303000001</v>
      </c>
      <c r="W22">
        <v>0</v>
      </c>
      <c r="X22">
        <v>0</v>
      </c>
      <c r="Y22">
        <v>0</v>
      </c>
      <c r="Z22">
        <v>0</v>
      </c>
      <c r="AA22">
        <v>60</v>
      </c>
      <c r="AB22">
        <v>36.045926581000003</v>
      </c>
      <c r="AC22">
        <v>36.316066323000001</v>
      </c>
      <c r="AD22" t="s">
        <v>105</v>
      </c>
    </row>
    <row r="23" spans="1:30">
      <c r="A23" s="23">
        <v>42992</v>
      </c>
      <c r="B23" s="23">
        <v>0.54166665999999997</v>
      </c>
      <c r="C23" t="s">
        <v>109</v>
      </c>
      <c r="D23" t="s">
        <v>231</v>
      </c>
      <c r="E23" t="s">
        <v>232</v>
      </c>
      <c r="F23" t="s">
        <v>122</v>
      </c>
      <c r="G23" t="s">
        <v>233</v>
      </c>
      <c r="H23" t="s">
        <v>234</v>
      </c>
      <c r="I23" t="s">
        <v>235</v>
      </c>
      <c r="J23" t="s">
        <v>432</v>
      </c>
      <c r="M23" t="s">
        <v>104</v>
      </c>
      <c r="N23">
        <v>116</v>
      </c>
      <c r="O23">
        <v>0</v>
      </c>
      <c r="P23">
        <v>116</v>
      </c>
      <c r="Q23">
        <v>920</v>
      </c>
      <c r="R23">
        <v>920</v>
      </c>
      <c r="S23">
        <v>67</v>
      </c>
      <c r="T23">
        <v>67</v>
      </c>
      <c r="U23">
        <v>920</v>
      </c>
      <c r="V23">
        <v>69.957924075999998</v>
      </c>
      <c r="W23">
        <v>0</v>
      </c>
      <c r="X23">
        <v>0</v>
      </c>
      <c r="Y23">
        <v>0</v>
      </c>
      <c r="Z23">
        <v>0</v>
      </c>
      <c r="AA23">
        <v>80</v>
      </c>
      <c r="AB23">
        <v>69.952664117799998</v>
      </c>
      <c r="AC23">
        <v>70.158505095999999</v>
      </c>
      <c r="AD23" t="s">
        <v>105</v>
      </c>
    </row>
    <row r="24" spans="1:30">
      <c r="A24" s="23">
        <v>42992</v>
      </c>
      <c r="B24" s="23">
        <v>0.54166665999999997</v>
      </c>
      <c r="C24" t="s">
        <v>109</v>
      </c>
      <c r="D24" t="s">
        <v>226</v>
      </c>
      <c r="E24" t="s">
        <v>227</v>
      </c>
      <c r="F24" t="s">
        <v>122</v>
      </c>
      <c r="G24" t="s">
        <v>228</v>
      </c>
      <c r="H24" t="s">
        <v>229</v>
      </c>
      <c r="I24" t="s">
        <v>230</v>
      </c>
      <c r="J24" t="s">
        <v>433</v>
      </c>
      <c r="M24" t="s">
        <v>104</v>
      </c>
      <c r="N24">
        <v>120</v>
      </c>
      <c r="O24">
        <v>0</v>
      </c>
      <c r="P24">
        <v>120</v>
      </c>
      <c r="Q24">
        <v>870</v>
      </c>
      <c r="R24">
        <v>870</v>
      </c>
      <c r="S24">
        <v>5</v>
      </c>
      <c r="T24">
        <v>5</v>
      </c>
      <c r="U24">
        <v>846</v>
      </c>
      <c r="V24">
        <v>69.991738698999995</v>
      </c>
      <c r="W24">
        <v>0</v>
      </c>
      <c r="X24">
        <v>0</v>
      </c>
      <c r="Y24">
        <v>0</v>
      </c>
      <c r="Z24">
        <v>0</v>
      </c>
      <c r="AA24">
        <v>80</v>
      </c>
      <c r="AB24">
        <v>70.525284373000005</v>
      </c>
      <c r="AC24">
        <v>71.301203678999997</v>
      </c>
      <c r="AD24" t="s">
        <v>105</v>
      </c>
    </row>
    <row r="25" spans="1:30">
      <c r="A25" s="23">
        <v>42992</v>
      </c>
      <c r="B25" s="23">
        <v>0.54166665999999997</v>
      </c>
      <c r="C25" t="s">
        <v>62</v>
      </c>
      <c r="D25" t="s">
        <v>246</v>
      </c>
      <c r="E25" t="s">
        <v>247</v>
      </c>
      <c r="F25" t="s">
        <v>185</v>
      </c>
      <c r="G25" t="s">
        <v>282</v>
      </c>
      <c r="H25" t="s">
        <v>248</v>
      </c>
      <c r="M25" t="s">
        <v>104</v>
      </c>
      <c r="N25">
        <v>257</v>
      </c>
      <c r="O25">
        <v>0</v>
      </c>
      <c r="P25">
        <v>257</v>
      </c>
      <c r="Q25">
        <v>887</v>
      </c>
      <c r="R25">
        <v>887</v>
      </c>
      <c r="S25">
        <v>1</v>
      </c>
      <c r="T25">
        <v>1</v>
      </c>
      <c r="U25">
        <v>371</v>
      </c>
      <c r="V25">
        <v>78.941591955999996</v>
      </c>
      <c r="W25">
        <v>0</v>
      </c>
      <c r="X25">
        <v>0</v>
      </c>
      <c r="Y25">
        <v>0</v>
      </c>
      <c r="Z25">
        <v>0</v>
      </c>
      <c r="AA25">
        <v>60</v>
      </c>
      <c r="AB25">
        <v>65.097090929000004</v>
      </c>
      <c r="AC25">
        <v>66.417517305000004</v>
      </c>
      <c r="AD25" t="s">
        <v>105</v>
      </c>
    </row>
    <row r="26" spans="1:30">
      <c r="A26" s="23">
        <v>42992</v>
      </c>
      <c r="B26" s="23">
        <v>0.54166665999999997</v>
      </c>
      <c r="C26" t="s">
        <v>62</v>
      </c>
      <c r="D26" t="s">
        <v>241</v>
      </c>
      <c r="E26" t="s">
        <v>242</v>
      </c>
      <c r="F26" t="s">
        <v>122</v>
      </c>
      <c r="G26" t="s">
        <v>243</v>
      </c>
      <c r="H26" t="s">
        <v>244</v>
      </c>
      <c r="I26" t="s">
        <v>245</v>
      </c>
      <c r="J26" t="s">
        <v>434</v>
      </c>
      <c r="M26" t="s">
        <v>104</v>
      </c>
      <c r="N26">
        <v>72</v>
      </c>
      <c r="O26">
        <v>0</v>
      </c>
      <c r="P26">
        <v>72</v>
      </c>
      <c r="Q26">
        <v>751</v>
      </c>
      <c r="R26">
        <v>751</v>
      </c>
      <c r="S26">
        <v>0</v>
      </c>
      <c r="T26">
        <v>0</v>
      </c>
      <c r="U26">
        <v>751</v>
      </c>
      <c r="V26">
        <v>69.244093706000001</v>
      </c>
      <c r="W26">
        <v>0</v>
      </c>
      <c r="X26">
        <v>0</v>
      </c>
      <c r="Y26">
        <v>0</v>
      </c>
      <c r="Z26">
        <v>0</v>
      </c>
      <c r="AA26">
        <v>80</v>
      </c>
      <c r="AB26">
        <v>69.216020585999999</v>
      </c>
      <c r="AC26">
        <v>70.455823226000007</v>
      </c>
      <c r="AD26" t="s">
        <v>105</v>
      </c>
    </row>
    <row r="27" spans="1:30">
      <c r="A27" s="23">
        <v>42992</v>
      </c>
      <c r="B27" s="23">
        <v>0.54166665999999997</v>
      </c>
      <c r="C27" t="s">
        <v>63</v>
      </c>
      <c r="D27" t="s">
        <v>435</v>
      </c>
      <c r="H27" t="s">
        <v>436</v>
      </c>
      <c r="M27" t="s">
        <v>104</v>
      </c>
      <c r="N27">
        <v>16</v>
      </c>
      <c r="O27">
        <v>0</v>
      </c>
      <c r="P27">
        <v>16</v>
      </c>
      <c r="Q27">
        <v>16</v>
      </c>
      <c r="R27">
        <v>0</v>
      </c>
      <c r="S27">
        <v>0</v>
      </c>
      <c r="T27">
        <v>0</v>
      </c>
      <c r="U27">
        <v>0</v>
      </c>
      <c r="V27">
        <v>0.24116000000000001</v>
      </c>
      <c r="W27">
        <v>0</v>
      </c>
      <c r="X27">
        <v>0</v>
      </c>
      <c r="Y27">
        <v>0</v>
      </c>
      <c r="Z27">
        <v>0</v>
      </c>
      <c r="AA27">
        <v>60</v>
      </c>
      <c r="AB27">
        <v>0.24116000000000001</v>
      </c>
      <c r="AC27">
        <v>0</v>
      </c>
      <c r="AD27" t="s">
        <v>105</v>
      </c>
    </row>
    <row r="28" spans="1:30">
      <c r="A28" s="23">
        <v>42992</v>
      </c>
      <c r="B28" s="23">
        <v>0.58333332999999998</v>
      </c>
      <c r="C28" t="s">
        <v>249</v>
      </c>
      <c r="D28" t="s">
        <v>255</v>
      </c>
      <c r="E28" t="s">
        <v>256</v>
      </c>
      <c r="F28" t="s">
        <v>122</v>
      </c>
      <c r="G28" t="s">
        <v>437</v>
      </c>
      <c r="H28" t="s">
        <v>257</v>
      </c>
      <c r="M28" t="s">
        <v>104</v>
      </c>
      <c r="N28">
        <v>83</v>
      </c>
      <c r="O28">
        <v>0</v>
      </c>
      <c r="P28">
        <v>83</v>
      </c>
      <c r="Q28">
        <v>545</v>
      </c>
      <c r="R28">
        <v>542</v>
      </c>
      <c r="S28">
        <v>545</v>
      </c>
      <c r="T28">
        <v>542</v>
      </c>
      <c r="U28">
        <v>545</v>
      </c>
      <c r="V28">
        <v>41.649875231999999</v>
      </c>
      <c r="W28">
        <v>0</v>
      </c>
      <c r="X28">
        <v>0</v>
      </c>
      <c r="Y28">
        <v>0</v>
      </c>
      <c r="Z28">
        <v>0</v>
      </c>
      <c r="AA28">
        <v>60</v>
      </c>
      <c r="AB28">
        <v>42.224870914</v>
      </c>
      <c r="AC28">
        <v>42.883728584000004</v>
      </c>
      <c r="AD28" t="s">
        <v>105</v>
      </c>
    </row>
    <row r="29" spans="1:30">
      <c r="A29" s="23">
        <v>42992</v>
      </c>
      <c r="B29" s="23">
        <v>0.58333332999999998</v>
      </c>
      <c r="C29" t="s">
        <v>249</v>
      </c>
      <c r="D29" t="s">
        <v>250</v>
      </c>
      <c r="E29" t="s">
        <v>251</v>
      </c>
      <c r="F29" t="s">
        <v>122</v>
      </c>
      <c r="G29" t="s">
        <v>252</v>
      </c>
      <c r="H29" t="s">
        <v>253</v>
      </c>
      <c r="I29" t="s">
        <v>254</v>
      </c>
      <c r="J29" t="s">
        <v>438</v>
      </c>
      <c r="M29" t="s">
        <v>104</v>
      </c>
      <c r="N29">
        <v>113</v>
      </c>
      <c r="O29">
        <v>0</v>
      </c>
      <c r="P29">
        <v>113</v>
      </c>
      <c r="Q29">
        <v>871</v>
      </c>
      <c r="R29">
        <v>871</v>
      </c>
      <c r="S29">
        <v>871</v>
      </c>
      <c r="T29">
        <v>871</v>
      </c>
      <c r="U29">
        <v>871</v>
      </c>
      <c r="V29">
        <v>69.303791915999994</v>
      </c>
      <c r="W29">
        <v>0</v>
      </c>
      <c r="X29">
        <v>0</v>
      </c>
      <c r="Y29">
        <v>0</v>
      </c>
      <c r="Z29">
        <v>0</v>
      </c>
      <c r="AA29">
        <v>80</v>
      </c>
      <c r="AB29">
        <v>69.366207717099996</v>
      </c>
      <c r="AC29">
        <v>69.02546581</v>
      </c>
      <c r="AD29" t="s">
        <v>105</v>
      </c>
    </row>
    <row r="30" spans="1:30">
      <c r="A30" s="23">
        <v>42992</v>
      </c>
      <c r="B30" s="23">
        <v>0.58333332999999998</v>
      </c>
      <c r="C30" t="s">
        <v>110</v>
      </c>
      <c r="D30" t="s">
        <v>258</v>
      </c>
      <c r="E30" t="s">
        <v>259</v>
      </c>
      <c r="F30" t="s">
        <v>122</v>
      </c>
      <c r="G30" t="s">
        <v>362</v>
      </c>
      <c r="H30" t="s">
        <v>260</v>
      </c>
      <c r="M30" t="s">
        <v>104</v>
      </c>
      <c r="N30">
        <v>59</v>
      </c>
      <c r="O30">
        <v>0</v>
      </c>
      <c r="P30">
        <v>59</v>
      </c>
      <c r="Q30">
        <v>323</v>
      </c>
      <c r="R30">
        <v>323</v>
      </c>
      <c r="S30">
        <v>323</v>
      </c>
      <c r="T30">
        <v>323</v>
      </c>
      <c r="U30">
        <v>315</v>
      </c>
      <c r="V30">
        <v>23.171360455999999</v>
      </c>
      <c r="W30">
        <v>0</v>
      </c>
      <c r="X30">
        <v>0</v>
      </c>
      <c r="Y30">
        <v>0</v>
      </c>
      <c r="Z30">
        <v>0</v>
      </c>
      <c r="AA30">
        <v>60</v>
      </c>
      <c r="AB30">
        <v>23.370571643000002</v>
      </c>
      <c r="AC30">
        <v>23.559221968999999</v>
      </c>
      <c r="AD30" t="s">
        <v>105</v>
      </c>
    </row>
    <row r="31" spans="1:30">
      <c r="A31" s="23">
        <v>42992</v>
      </c>
      <c r="B31" s="23">
        <v>0.625</v>
      </c>
      <c r="C31" t="s">
        <v>66</v>
      </c>
      <c r="D31" t="s">
        <v>439</v>
      </c>
      <c r="E31" t="s">
        <v>440</v>
      </c>
      <c r="F31" t="s">
        <v>145</v>
      </c>
      <c r="G31" t="s">
        <v>441</v>
      </c>
      <c r="H31" t="s">
        <v>442</v>
      </c>
      <c r="M31" t="s">
        <v>104</v>
      </c>
      <c r="N31">
        <v>2215</v>
      </c>
      <c r="O31">
        <v>0</v>
      </c>
      <c r="P31">
        <v>2215</v>
      </c>
      <c r="Q31">
        <v>2402</v>
      </c>
      <c r="R31">
        <v>753</v>
      </c>
      <c r="S31">
        <v>0</v>
      </c>
      <c r="T31">
        <v>0</v>
      </c>
      <c r="U31">
        <v>21</v>
      </c>
      <c r="V31">
        <v>47.266196700999998</v>
      </c>
      <c r="W31">
        <v>0</v>
      </c>
      <c r="X31">
        <v>0</v>
      </c>
      <c r="Y31">
        <v>0</v>
      </c>
      <c r="Z31">
        <v>0</v>
      </c>
      <c r="AA31">
        <v>60</v>
      </c>
      <c r="AB31">
        <v>47.022485371999998</v>
      </c>
      <c r="AC31">
        <v>18.510756007000001</v>
      </c>
      <c r="AD31" t="s">
        <v>105</v>
      </c>
    </row>
    <row r="32" spans="1:30">
      <c r="A32" s="23">
        <v>42992</v>
      </c>
      <c r="B32" s="23">
        <v>0.625</v>
      </c>
      <c r="C32" t="s">
        <v>66</v>
      </c>
      <c r="D32" t="s">
        <v>261</v>
      </c>
      <c r="E32" t="s">
        <v>262</v>
      </c>
      <c r="F32" t="s">
        <v>145</v>
      </c>
      <c r="G32" t="s">
        <v>263</v>
      </c>
      <c r="H32" t="s">
        <v>264</v>
      </c>
      <c r="M32" t="s">
        <v>104</v>
      </c>
      <c r="N32">
        <v>2090</v>
      </c>
      <c r="O32">
        <v>0</v>
      </c>
      <c r="P32">
        <v>2090</v>
      </c>
      <c r="Q32">
        <v>2513</v>
      </c>
      <c r="R32">
        <v>2512</v>
      </c>
      <c r="S32">
        <v>0</v>
      </c>
      <c r="T32">
        <v>0</v>
      </c>
      <c r="U32">
        <v>100</v>
      </c>
      <c r="V32">
        <v>69.997676193999993</v>
      </c>
      <c r="W32">
        <v>0</v>
      </c>
      <c r="X32">
        <v>0</v>
      </c>
      <c r="Y32">
        <v>0</v>
      </c>
      <c r="Z32">
        <v>0</v>
      </c>
      <c r="AA32">
        <v>60</v>
      </c>
      <c r="AB32">
        <v>66.379783652</v>
      </c>
      <c r="AC32">
        <v>67.566912650000006</v>
      </c>
      <c r="AD32" t="s">
        <v>105</v>
      </c>
    </row>
    <row r="33" spans="1:30">
      <c r="A33" s="23">
        <v>42992</v>
      </c>
      <c r="B33" s="23">
        <v>0.66666665999999997</v>
      </c>
      <c r="C33" t="s">
        <v>146</v>
      </c>
      <c r="D33" t="s">
        <v>271</v>
      </c>
      <c r="E33" t="s">
        <v>272</v>
      </c>
      <c r="F33" t="s">
        <v>122</v>
      </c>
      <c r="G33" t="s">
        <v>273</v>
      </c>
      <c r="H33" t="s">
        <v>274</v>
      </c>
      <c r="I33" t="s">
        <v>275</v>
      </c>
      <c r="J33" t="s">
        <v>443</v>
      </c>
      <c r="M33" t="s">
        <v>104</v>
      </c>
      <c r="N33">
        <v>295</v>
      </c>
      <c r="O33">
        <v>0</v>
      </c>
      <c r="P33">
        <v>295</v>
      </c>
      <c r="Q33">
        <v>859</v>
      </c>
      <c r="R33">
        <v>859</v>
      </c>
      <c r="S33">
        <v>859</v>
      </c>
      <c r="T33">
        <v>859</v>
      </c>
      <c r="U33">
        <v>0</v>
      </c>
      <c r="V33">
        <v>64.737992469999995</v>
      </c>
      <c r="W33">
        <v>0</v>
      </c>
      <c r="X33">
        <v>0</v>
      </c>
      <c r="Y33">
        <v>0</v>
      </c>
      <c r="Z33">
        <v>0</v>
      </c>
      <c r="AA33">
        <v>80</v>
      </c>
      <c r="AB33">
        <v>68.388506340000006</v>
      </c>
      <c r="AC33">
        <v>69.498743697999998</v>
      </c>
      <c r="AD33" t="s">
        <v>105</v>
      </c>
    </row>
    <row r="34" spans="1:30">
      <c r="A34" s="23">
        <v>42992</v>
      </c>
      <c r="B34" s="23">
        <v>0.66666665999999997</v>
      </c>
      <c r="C34" t="s">
        <v>146</v>
      </c>
      <c r="D34" t="s">
        <v>280</v>
      </c>
      <c r="E34" t="s">
        <v>281</v>
      </c>
      <c r="F34" t="s">
        <v>122</v>
      </c>
      <c r="G34" t="s">
        <v>158</v>
      </c>
      <c r="H34" t="s">
        <v>283</v>
      </c>
      <c r="I34" t="s">
        <v>444</v>
      </c>
      <c r="J34" t="s">
        <v>445</v>
      </c>
      <c r="M34" t="s">
        <v>104</v>
      </c>
      <c r="N34">
        <v>158</v>
      </c>
      <c r="O34">
        <v>0</v>
      </c>
      <c r="P34">
        <v>158</v>
      </c>
      <c r="Q34">
        <v>824</v>
      </c>
      <c r="R34">
        <v>824</v>
      </c>
      <c r="S34">
        <v>824</v>
      </c>
      <c r="T34">
        <v>824</v>
      </c>
      <c r="U34">
        <v>0</v>
      </c>
      <c r="V34">
        <v>69.998175755999995</v>
      </c>
      <c r="W34">
        <v>0</v>
      </c>
      <c r="X34">
        <v>0</v>
      </c>
      <c r="Y34">
        <v>0</v>
      </c>
      <c r="Z34">
        <v>0</v>
      </c>
      <c r="AA34">
        <v>80</v>
      </c>
      <c r="AB34">
        <v>68.462886338000004</v>
      </c>
      <c r="AC34">
        <v>69.630569202999993</v>
      </c>
      <c r="AD34" t="s">
        <v>105</v>
      </c>
    </row>
    <row r="35" spans="1:30">
      <c r="A35" s="23">
        <v>42992</v>
      </c>
      <c r="B35" s="23">
        <v>0.66666665999999997</v>
      </c>
      <c r="C35" t="s">
        <v>146</v>
      </c>
      <c r="D35" t="s">
        <v>265</v>
      </c>
      <c r="E35" t="s">
        <v>266</v>
      </c>
      <c r="F35" t="s">
        <v>122</v>
      </c>
      <c r="G35" t="s">
        <v>151</v>
      </c>
      <c r="H35" t="s">
        <v>267</v>
      </c>
      <c r="I35" t="s">
        <v>446</v>
      </c>
      <c r="J35" t="s">
        <v>447</v>
      </c>
      <c r="M35" t="s">
        <v>104</v>
      </c>
      <c r="N35">
        <v>150</v>
      </c>
      <c r="O35">
        <v>0</v>
      </c>
      <c r="P35">
        <v>150</v>
      </c>
      <c r="Q35">
        <v>894</v>
      </c>
      <c r="R35">
        <v>894</v>
      </c>
      <c r="S35">
        <v>894</v>
      </c>
      <c r="T35">
        <v>894</v>
      </c>
      <c r="U35">
        <v>0</v>
      </c>
      <c r="V35">
        <v>69.956456704000004</v>
      </c>
      <c r="W35">
        <v>0</v>
      </c>
      <c r="X35">
        <v>0</v>
      </c>
      <c r="Y35">
        <v>0</v>
      </c>
      <c r="Z35">
        <v>0</v>
      </c>
      <c r="AA35">
        <v>80</v>
      </c>
      <c r="AB35">
        <v>70.113729738000004</v>
      </c>
      <c r="AC35">
        <v>71.369607232999996</v>
      </c>
      <c r="AD35" t="s">
        <v>105</v>
      </c>
    </row>
    <row r="36" spans="1:30">
      <c r="A36" s="23">
        <v>42992</v>
      </c>
      <c r="B36" s="23">
        <v>0.66666665999999997</v>
      </c>
      <c r="C36" t="s">
        <v>146</v>
      </c>
      <c r="D36" t="s">
        <v>268</v>
      </c>
      <c r="E36" t="s">
        <v>269</v>
      </c>
      <c r="F36" t="s">
        <v>185</v>
      </c>
      <c r="G36" t="s">
        <v>342</v>
      </c>
      <c r="H36" t="s">
        <v>270</v>
      </c>
      <c r="M36" t="s">
        <v>104</v>
      </c>
      <c r="N36">
        <v>182</v>
      </c>
      <c r="O36">
        <v>0</v>
      </c>
      <c r="P36">
        <v>182</v>
      </c>
      <c r="Q36">
        <v>823</v>
      </c>
      <c r="R36">
        <v>451</v>
      </c>
      <c r="S36">
        <v>823</v>
      </c>
      <c r="T36">
        <v>451</v>
      </c>
      <c r="U36">
        <v>73</v>
      </c>
      <c r="V36">
        <v>61.182219443999998</v>
      </c>
      <c r="W36">
        <v>0</v>
      </c>
      <c r="X36">
        <v>0</v>
      </c>
      <c r="Y36">
        <v>0</v>
      </c>
      <c r="Z36">
        <v>0</v>
      </c>
      <c r="AA36">
        <v>60</v>
      </c>
      <c r="AB36">
        <v>62.040036403999999</v>
      </c>
      <c r="AC36">
        <v>36.097286619999998</v>
      </c>
      <c r="AD36" t="s">
        <v>105</v>
      </c>
    </row>
    <row r="37" spans="1:30">
      <c r="A37" s="23">
        <v>42992</v>
      </c>
      <c r="B37" s="23">
        <v>0.66666665999999997</v>
      </c>
      <c r="C37" t="s">
        <v>146</v>
      </c>
      <c r="D37" t="s">
        <v>276</v>
      </c>
      <c r="E37" t="s">
        <v>277</v>
      </c>
      <c r="F37" t="s">
        <v>122</v>
      </c>
      <c r="G37" t="s">
        <v>155</v>
      </c>
      <c r="H37" t="s">
        <v>279</v>
      </c>
      <c r="I37" t="s">
        <v>369</v>
      </c>
      <c r="J37" t="s">
        <v>448</v>
      </c>
      <c r="M37" t="s">
        <v>104</v>
      </c>
      <c r="N37">
        <v>175</v>
      </c>
      <c r="O37">
        <v>0</v>
      </c>
      <c r="P37">
        <v>175</v>
      </c>
      <c r="Q37">
        <v>746</v>
      </c>
      <c r="R37">
        <v>746</v>
      </c>
      <c r="S37">
        <v>746</v>
      </c>
      <c r="T37">
        <v>746</v>
      </c>
      <c r="U37">
        <v>0</v>
      </c>
      <c r="V37">
        <v>63.181683577999998</v>
      </c>
      <c r="W37">
        <v>0</v>
      </c>
      <c r="X37">
        <v>0</v>
      </c>
      <c r="Y37">
        <v>0</v>
      </c>
      <c r="Z37">
        <v>0</v>
      </c>
      <c r="AA37">
        <v>80</v>
      </c>
      <c r="AB37">
        <v>63.792319773999999</v>
      </c>
      <c r="AC37">
        <v>64.895104399000004</v>
      </c>
      <c r="AD37" t="s">
        <v>105</v>
      </c>
    </row>
    <row r="38" spans="1:30">
      <c r="A38" s="23">
        <v>42992</v>
      </c>
      <c r="B38" s="23">
        <v>0.66666665999999997</v>
      </c>
      <c r="C38" t="s">
        <v>58</v>
      </c>
      <c r="D38" t="s">
        <v>284</v>
      </c>
      <c r="E38" t="s">
        <v>285</v>
      </c>
      <c r="F38" t="s">
        <v>145</v>
      </c>
      <c r="G38" t="s">
        <v>286</v>
      </c>
      <c r="H38" t="s">
        <v>287</v>
      </c>
      <c r="M38" t="s">
        <v>104</v>
      </c>
      <c r="N38">
        <v>154</v>
      </c>
      <c r="O38">
        <v>0</v>
      </c>
      <c r="P38">
        <v>154</v>
      </c>
      <c r="Q38">
        <v>298</v>
      </c>
      <c r="R38">
        <v>288</v>
      </c>
      <c r="S38">
        <v>7</v>
      </c>
      <c r="T38">
        <v>7</v>
      </c>
      <c r="U38">
        <v>61</v>
      </c>
      <c r="V38">
        <v>27.850649548</v>
      </c>
      <c r="W38">
        <v>0</v>
      </c>
      <c r="X38">
        <v>0</v>
      </c>
      <c r="Y38">
        <v>0</v>
      </c>
      <c r="Z38">
        <v>0</v>
      </c>
      <c r="AA38">
        <v>60</v>
      </c>
      <c r="AB38">
        <v>14.169520084</v>
      </c>
      <c r="AC38">
        <v>14.26400413</v>
      </c>
      <c r="AD38" t="s">
        <v>105</v>
      </c>
    </row>
    <row r="39" spans="1:30">
      <c r="A39" s="23">
        <v>42992</v>
      </c>
      <c r="B39" s="23">
        <v>0.70833332999999998</v>
      </c>
      <c r="C39" t="s">
        <v>111</v>
      </c>
      <c r="D39" t="s">
        <v>288</v>
      </c>
      <c r="E39" t="s">
        <v>289</v>
      </c>
      <c r="F39" t="s">
        <v>185</v>
      </c>
      <c r="G39" t="s">
        <v>365</v>
      </c>
      <c r="H39" t="s">
        <v>291</v>
      </c>
      <c r="M39" t="s">
        <v>104</v>
      </c>
      <c r="N39">
        <v>170</v>
      </c>
      <c r="O39">
        <v>0</v>
      </c>
      <c r="P39">
        <v>170</v>
      </c>
      <c r="Q39">
        <v>469</v>
      </c>
      <c r="R39">
        <v>469</v>
      </c>
      <c r="S39">
        <v>0</v>
      </c>
      <c r="T39">
        <v>0</v>
      </c>
      <c r="U39">
        <v>84</v>
      </c>
      <c r="V39">
        <v>34.260835014999998</v>
      </c>
      <c r="W39">
        <v>0</v>
      </c>
      <c r="X39">
        <v>0</v>
      </c>
      <c r="Y39">
        <v>0</v>
      </c>
      <c r="Z39">
        <v>0</v>
      </c>
      <c r="AA39">
        <v>60</v>
      </c>
      <c r="AB39">
        <v>33.068648607</v>
      </c>
      <c r="AC39">
        <v>33.456252077000002</v>
      </c>
      <c r="AD39" t="s">
        <v>105</v>
      </c>
    </row>
    <row r="40" spans="1:30">
      <c r="A40" s="23">
        <v>42992</v>
      </c>
      <c r="B40" s="23">
        <v>0.70833332999999998</v>
      </c>
      <c r="C40" t="s">
        <v>112</v>
      </c>
      <c r="D40" t="s">
        <v>296</v>
      </c>
      <c r="E40" t="s">
        <v>297</v>
      </c>
      <c r="F40" t="s">
        <v>185</v>
      </c>
      <c r="G40" t="s">
        <v>449</v>
      </c>
      <c r="H40" t="s">
        <v>298</v>
      </c>
      <c r="M40" t="s">
        <v>104</v>
      </c>
      <c r="N40">
        <v>79</v>
      </c>
      <c r="O40">
        <v>0</v>
      </c>
      <c r="P40">
        <v>79</v>
      </c>
      <c r="Q40">
        <v>637</v>
      </c>
      <c r="R40">
        <v>633</v>
      </c>
      <c r="S40">
        <v>0</v>
      </c>
      <c r="T40">
        <v>0</v>
      </c>
      <c r="U40">
        <v>637</v>
      </c>
      <c r="V40">
        <v>46.908207748000002</v>
      </c>
      <c r="W40">
        <v>3</v>
      </c>
      <c r="X40">
        <v>5.4</v>
      </c>
      <c r="Y40">
        <v>2</v>
      </c>
      <c r="Z40">
        <v>3.6</v>
      </c>
      <c r="AA40">
        <v>60</v>
      </c>
      <c r="AB40">
        <v>43.374228614000003</v>
      </c>
      <c r="AC40">
        <v>42.105312388000002</v>
      </c>
      <c r="AD40" t="s">
        <v>105</v>
      </c>
    </row>
    <row r="41" spans="1:30">
      <c r="A41" s="23">
        <v>42992</v>
      </c>
      <c r="B41" s="23">
        <v>0.70833332999999998</v>
      </c>
      <c r="C41" t="s">
        <v>112</v>
      </c>
      <c r="D41" t="s">
        <v>307</v>
      </c>
      <c r="E41" t="s">
        <v>308</v>
      </c>
      <c r="F41" t="s">
        <v>122</v>
      </c>
      <c r="G41" t="s">
        <v>450</v>
      </c>
      <c r="H41" t="s">
        <v>309</v>
      </c>
      <c r="I41" t="s">
        <v>370</v>
      </c>
      <c r="J41" t="s">
        <v>451</v>
      </c>
      <c r="M41" t="s">
        <v>104</v>
      </c>
      <c r="N41">
        <v>15</v>
      </c>
      <c r="O41">
        <v>0</v>
      </c>
      <c r="P41">
        <v>15</v>
      </c>
      <c r="Q41">
        <v>480</v>
      </c>
      <c r="R41">
        <v>480</v>
      </c>
      <c r="S41">
        <v>0</v>
      </c>
      <c r="T41">
        <v>0</v>
      </c>
      <c r="U41">
        <v>480</v>
      </c>
      <c r="V41">
        <v>51.993329123999999</v>
      </c>
      <c r="W41">
        <v>26</v>
      </c>
      <c r="X41">
        <v>46.8</v>
      </c>
      <c r="Y41">
        <v>26</v>
      </c>
      <c r="Z41">
        <v>46.8</v>
      </c>
      <c r="AA41">
        <v>80</v>
      </c>
      <c r="AB41">
        <v>52.622202123999998</v>
      </c>
      <c r="AC41">
        <v>52.727227824000003</v>
      </c>
      <c r="AD41" t="s">
        <v>105</v>
      </c>
    </row>
    <row r="42" spans="1:30">
      <c r="A42" s="23">
        <v>42992</v>
      </c>
      <c r="B42" s="23">
        <v>0.70833332999999998</v>
      </c>
      <c r="C42" t="s">
        <v>112</v>
      </c>
      <c r="D42" t="s">
        <v>319</v>
      </c>
      <c r="E42" t="s">
        <v>320</v>
      </c>
      <c r="F42" t="s">
        <v>122</v>
      </c>
      <c r="G42" t="s">
        <v>278</v>
      </c>
      <c r="H42" t="s">
        <v>321</v>
      </c>
      <c r="I42" t="s">
        <v>452</v>
      </c>
      <c r="M42" t="s">
        <v>104</v>
      </c>
      <c r="N42">
        <v>28</v>
      </c>
      <c r="O42">
        <v>0</v>
      </c>
      <c r="P42">
        <v>28</v>
      </c>
      <c r="Q42">
        <v>537</v>
      </c>
      <c r="R42">
        <v>537</v>
      </c>
      <c r="S42">
        <v>0</v>
      </c>
      <c r="T42">
        <v>0</v>
      </c>
      <c r="U42">
        <v>537</v>
      </c>
      <c r="V42">
        <v>51.993739488000003</v>
      </c>
      <c r="W42">
        <v>42</v>
      </c>
      <c r="X42">
        <v>75.599999999999994</v>
      </c>
      <c r="Y42">
        <v>29</v>
      </c>
      <c r="Z42">
        <v>52.2</v>
      </c>
      <c r="AA42">
        <v>60</v>
      </c>
      <c r="AB42">
        <v>75.937489487999997</v>
      </c>
      <c r="AC42">
        <v>52.539219887999998</v>
      </c>
      <c r="AD42" t="s">
        <v>105</v>
      </c>
    </row>
    <row r="43" spans="1:30">
      <c r="A43" s="23">
        <v>42992</v>
      </c>
      <c r="B43" s="23">
        <v>0.70833332999999998</v>
      </c>
      <c r="C43" t="s">
        <v>112</v>
      </c>
      <c r="D43" t="s">
        <v>292</v>
      </c>
      <c r="E43" t="s">
        <v>293</v>
      </c>
      <c r="F43" t="s">
        <v>122</v>
      </c>
      <c r="G43" t="s">
        <v>290</v>
      </c>
      <c r="H43" t="s">
        <v>295</v>
      </c>
      <c r="I43" t="s">
        <v>453</v>
      </c>
      <c r="M43" t="s">
        <v>104</v>
      </c>
      <c r="N43">
        <v>33</v>
      </c>
      <c r="O43">
        <v>0</v>
      </c>
      <c r="P43">
        <v>33</v>
      </c>
      <c r="Q43">
        <v>478</v>
      </c>
      <c r="R43">
        <v>478</v>
      </c>
      <c r="S43">
        <v>112</v>
      </c>
      <c r="T43">
        <v>112</v>
      </c>
      <c r="U43">
        <v>478</v>
      </c>
      <c r="V43">
        <v>50.897951720999998</v>
      </c>
      <c r="W43">
        <v>19</v>
      </c>
      <c r="X43">
        <v>34.200000000000003</v>
      </c>
      <c r="Y43">
        <v>17</v>
      </c>
      <c r="Z43">
        <v>30.6</v>
      </c>
      <c r="AA43">
        <v>60</v>
      </c>
      <c r="AB43">
        <v>51.535541147000004</v>
      </c>
      <c r="AC43">
        <v>48.396740346999998</v>
      </c>
      <c r="AD43" t="s">
        <v>105</v>
      </c>
    </row>
    <row r="44" spans="1:30">
      <c r="A44" s="23">
        <v>42992</v>
      </c>
      <c r="B44" s="23">
        <v>0.70833332999999998</v>
      </c>
      <c r="C44" t="s">
        <v>112</v>
      </c>
      <c r="D44" t="s">
        <v>304</v>
      </c>
      <c r="E44" t="s">
        <v>305</v>
      </c>
      <c r="F44" t="s">
        <v>145</v>
      </c>
      <c r="G44" t="s">
        <v>366</v>
      </c>
      <c r="H44" t="s">
        <v>306</v>
      </c>
      <c r="M44" t="s">
        <v>104</v>
      </c>
      <c r="N44">
        <v>36</v>
      </c>
      <c r="O44">
        <v>0</v>
      </c>
      <c r="P44">
        <v>36</v>
      </c>
      <c r="Q44">
        <v>546</v>
      </c>
      <c r="R44">
        <v>546</v>
      </c>
      <c r="S44">
        <v>0</v>
      </c>
      <c r="T44">
        <v>0</v>
      </c>
      <c r="U44">
        <v>546</v>
      </c>
      <c r="V44">
        <v>51.988895999999997</v>
      </c>
      <c r="W44">
        <v>48</v>
      </c>
      <c r="X44">
        <v>86.4</v>
      </c>
      <c r="Y44">
        <v>29</v>
      </c>
      <c r="Z44">
        <v>52.2</v>
      </c>
      <c r="AA44">
        <v>60</v>
      </c>
      <c r="AB44">
        <v>86.784390999999999</v>
      </c>
      <c r="AC44">
        <v>52.589642400000002</v>
      </c>
      <c r="AD44" t="s">
        <v>105</v>
      </c>
    </row>
    <row r="45" spans="1:30">
      <c r="A45" s="23">
        <v>42992</v>
      </c>
      <c r="B45" s="23">
        <v>0.70833332999999998</v>
      </c>
      <c r="C45" t="s">
        <v>112</v>
      </c>
      <c r="D45" t="s">
        <v>315</v>
      </c>
      <c r="E45" t="s">
        <v>316</v>
      </c>
      <c r="F45" t="s">
        <v>122</v>
      </c>
      <c r="G45" t="s">
        <v>157</v>
      </c>
      <c r="H45" t="s">
        <v>317</v>
      </c>
      <c r="I45" t="s">
        <v>318</v>
      </c>
      <c r="J45" t="s">
        <v>454</v>
      </c>
      <c r="M45" t="s">
        <v>104</v>
      </c>
      <c r="N45">
        <v>23</v>
      </c>
      <c r="O45">
        <v>0</v>
      </c>
      <c r="P45">
        <v>23</v>
      </c>
      <c r="Q45">
        <v>438</v>
      </c>
      <c r="R45">
        <v>438</v>
      </c>
      <c r="S45">
        <v>8</v>
      </c>
      <c r="T45">
        <v>8</v>
      </c>
      <c r="U45">
        <v>438</v>
      </c>
      <c r="V45">
        <v>51.907930786000001</v>
      </c>
      <c r="W45">
        <v>32</v>
      </c>
      <c r="X45">
        <v>57.6</v>
      </c>
      <c r="Y45">
        <v>27</v>
      </c>
      <c r="Z45">
        <v>48.6</v>
      </c>
      <c r="AA45">
        <v>80</v>
      </c>
      <c r="AB45">
        <v>63.194934797999998</v>
      </c>
      <c r="AC45">
        <v>54.168791409999997</v>
      </c>
      <c r="AD45" t="s">
        <v>105</v>
      </c>
    </row>
    <row r="46" spans="1:30">
      <c r="A46" s="23">
        <v>42992</v>
      </c>
      <c r="B46" s="23">
        <v>0.70833332999999998</v>
      </c>
      <c r="C46" t="s">
        <v>112</v>
      </c>
      <c r="D46" t="s">
        <v>299</v>
      </c>
      <c r="E46" t="s">
        <v>300</v>
      </c>
      <c r="F46" t="s">
        <v>122</v>
      </c>
      <c r="G46" t="s">
        <v>301</v>
      </c>
      <c r="H46" t="s">
        <v>302</v>
      </c>
      <c r="I46" t="s">
        <v>303</v>
      </c>
      <c r="J46" t="s">
        <v>455</v>
      </c>
      <c r="M46" t="s">
        <v>104</v>
      </c>
      <c r="N46">
        <v>51</v>
      </c>
      <c r="O46">
        <v>0</v>
      </c>
      <c r="P46">
        <v>51</v>
      </c>
      <c r="Q46">
        <v>419</v>
      </c>
      <c r="R46">
        <v>419</v>
      </c>
      <c r="S46">
        <v>82</v>
      </c>
      <c r="T46">
        <v>82</v>
      </c>
      <c r="U46">
        <v>419</v>
      </c>
      <c r="V46">
        <v>51.985482548</v>
      </c>
      <c r="W46">
        <v>21</v>
      </c>
      <c r="X46">
        <v>37.799999999999997</v>
      </c>
      <c r="Y46">
        <v>24</v>
      </c>
      <c r="Z46">
        <v>43.2</v>
      </c>
      <c r="AA46">
        <v>80</v>
      </c>
      <c r="AB46">
        <v>52.411987928000002</v>
      </c>
      <c r="AC46">
        <v>57.548889830999997</v>
      </c>
      <c r="AD46" t="s">
        <v>105</v>
      </c>
    </row>
    <row r="47" spans="1:30">
      <c r="A47" s="23">
        <v>42992</v>
      </c>
      <c r="B47" s="23">
        <v>0.70833332999999998</v>
      </c>
      <c r="C47" t="s">
        <v>112</v>
      </c>
      <c r="D47" t="s">
        <v>310</v>
      </c>
      <c r="E47" t="s">
        <v>311</v>
      </c>
      <c r="F47" t="s">
        <v>122</v>
      </c>
      <c r="G47" t="s">
        <v>312</v>
      </c>
      <c r="H47" t="s">
        <v>313</v>
      </c>
      <c r="I47" t="s">
        <v>314</v>
      </c>
      <c r="J47" t="s">
        <v>456</v>
      </c>
      <c r="M47" t="s">
        <v>104</v>
      </c>
      <c r="N47">
        <v>18</v>
      </c>
      <c r="O47">
        <v>0</v>
      </c>
      <c r="P47">
        <v>18</v>
      </c>
      <c r="Q47">
        <v>444</v>
      </c>
      <c r="R47">
        <v>444</v>
      </c>
      <c r="S47">
        <v>3</v>
      </c>
      <c r="T47">
        <v>3</v>
      </c>
      <c r="U47">
        <v>444</v>
      </c>
      <c r="V47">
        <v>51.972257999999997</v>
      </c>
      <c r="W47">
        <v>30</v>
      </c>
      <c r="X47">
        <v>54</v>
      </c>
      <c r="Y47">
        <v>31</v>
      </c>
      <c r="Z47">
        <v>55.8</v>
      </c>
      <c r="AA47">
        <v>80</v>
      </c>
      <c r="AB47">
        <v>54.316007999999997</v>
      </c>
      <c r="AC47">
        <v>56.1229668</v>
      </c>
      <c r="AD47" t="s">
        <v>105</v>
      </c>
    </row>
    <row r="48" spans="1:30">
      <c r="A48" s="23">
        <v>42992</v>
      </c>
      <c r="B48" s="23">
        <v>0.75</v>
      </c>
      <c r="C48" t="s">
        <v>148</v>
      </c>
      <c r="D48" t="s">
        <v>327</v>
      </c>
      <c r="E48" t="s">
        <v>328</v>
      </c>
      <c r="F48" t="s">
        <v>185</v>
      </c>
      <c r="G48" t="s">
        <v>363</v>
      </c>
      <c r="H48" t="s">
        <v>329</v>
      </c>
      <c r="M48" t="s">
        <v>104</v>
      </c>
      <c r="N48">
        <v>97</v>
      </c>
      <c r="O48">
        <v>0</v>
      </c>
      <c r="P48">
        <v>97</v>
      </c>
      <c r="Q48">
        <v>421</v>
      </c>
      <c r="R48">
        <v>420</v>
      </c>
      <c r="S48">
        <v>0</v>
      </c>
      <c r="T48">
        <v>0</v>
      </c>
      <c r="U48">
        <v>421</v>
      </c>
      <c r="V48">
        <v>30.840861973999999</v>
      </c>
      <c r="W48">
        <v>0</v>
      </c>
      <c r="X48">
        <v>0</v>
      </c>
      <c r="Y48">
        <v>0</v>
      </c>
      <c r="Z48">
        <v>0</v>
      </c>
      <c r="AA48">
        <v>60</v>
      </c>
      <c r="AB48">
        <v>26.881503980000002</v>
      </c>
      <c r="AC48">
        <v>26.227030681999999</v>
      </c>
      <c r="AD48" t="s">
        <v>105</v>
      </c>
    </row>
    <row r="49" spans="1:30">
      <c r="A49" s="23">
        <v>42992</v>
      </c>
      <c r="B49" s="23">
        <v>0.75</v>
      </c>
      <c r="C49" t="s">
        <v>148</v>
      </c>
      <c r="D49" t="s">
        <v>330</v>
      </c>
      <c r="E49" t="s">
        <v>331</v>
      </c>
      <c r="F49" t="s">
        <v>185</v>
      </c>
      <c r="G49" t="s">
        <v>457</v>
      </c>
      <c r="H49" t="s">
        <v>332</v>
      </c>
      <c r="M49" t="s">
        <v>104</v>
      </c>
      <c r="N49">
        <v>24</v>
      </c>
      <c r="O49">
        <v>0</v>
      </c>
      <c r="P49">
        <v>24</v>
      </c>
      <c r="Q49">
        <v>680</v>
      </c>
      <c r="R49">
        <v>680</v>
      </c>
      <c r="S49">
        <v>0</v>
      </c>
      <c r="T49">
        <v>0</v>
      </c>
      <c r="U49">
        <v>680</v>
      </c>
      <c r="V49">
        <v>70.129597464</v>
      </c>
      <c r="W49">
        <v>0</v>
      </c>
      <c r="X49">
        <v>0</v>
      </c>
      <c r="Y49">
        <v>0</v>
      </c>
      <c r="Z49">
        <v>0</v>
      </c>
      <c r="AA49">
        <v>60</v>
      </c>
      <c r="AB49">
        <v>48.963433969999997</v>
      </c>
      <c r="AC49">
        <v>48.580429199000001</v>
      </c>
      <c r="AD49" t="s">
        <v>105</v>
      </c>
    </row>
    <row r="50" spans="1:30">
      <c r="A50" s="23">
        <v>42992</v>
      </c>
      <c r="B50" s="23">
        <v>0.75</v>
      </c>
      <c r="C50" t="s">
        <v>148</v>
      </c>
      <c r="D50" t="s">
        <v>322</v>
      </c>
      <c r="E50" t="s">
        <v>323</v>
      </c>
      <c r="F50" t="s">
        <v>122</v>
      </c>
      <c r="G50" t="s">
        <v>324</v>
      </c>
      <c r="H50" t="s">
        <v>325</v>
      </c>
      <c r="I50" t="s">
        <v>326</v>
      </c>
      <c r="J50" t="s">
        <v>458</v>
      </c>
      <c r="M50" t="s">
        <v>104</v>
      </c>
      <c r="N50">
        <v>31</v>
      </c>
      <c r="O50">
        <v>0</v>
      </c>
      <c r="P50">
        <v>31</v>
      </c>
      <c r="Q50">
        <v>1013</v>
      </c>
      <c r="R50">
        <v>1013</v>
      </c>
      <c r="S50">
        <v>0</v>
      </c>
      <c r="T50">
        <v>0</v>
      </c>
      <c r="U50">
        <v>1013</v>
      </c>
      <c r="V50">
        <v>69.974263746000005</v>
      </c>
      <c r="W50">
        <v>0</v>
      </c>
      <c r="X50">
        <v>0</v>
      </c>
      <c r="Y50">
        <v>0</v>
      </c>
      <c r="Z50">
        <v>0</v>
      </c>
      <c r="AA50">
        <v>80</v>
      </c>
      <c r="AB50">
        <v>70.399994003000003</v>
      </c>
      <c r="AC50">
        <v>71.811669954999999</v>
      </c>
      <c r="AD50" t="s">
        <v>105</v>
      </c>
    </row>
    <row r="51" spans="1:30">
      <c r="A51" s="23">
        <v>42992</v>
      </c>
      <c r="B51" s="23">
        <v>0.79166665999999997</v>
      </c>
      <c r="C51" t="s">
        <v>113</v>
      </c>
      <c r="D51" t="s">
        <v>333</v>
      </c>
      <c r="E51" t="s">
        <v>334</v>
      </c>
      <c r="F51" t="s">
        <v>145</v>
      </c>
      <c r="G51" t="s">
        <v>459</v>
      </c>
      <c r="H51" t="s">
        <v>335</v>
      </c>
      <c r="M51" t="s">
        <v>104</v>
      </c>
      <c r="N51">
        <v>22</v>
      </c>
      <c r="O51">
        <v>0</v>
      </c>
      <c r="P51">
        <v>22</v>
      </c>
      <c r="Q51">
        <v>77</v>
      </c>
      <c r="R51">
        <v>8</v>
      </c>
      <c r="S51">
        <v>0</v>
      </c>
      <c r="T51">
        <v>0</v>
      </c>
      <c r="U51">
        <v>0</v>
      </c>
      <c r="V51">
        <v>6.4572171039999997</v>
      </c>
      <c r="W51">
        <v>0</v>
      </c>
      <c r="X51">
        <v>0</v>
      </c>
      <c r="Y51">
        <v>0</v>
      </c>
      <c r="Z51">
        <v>0</v>
      </c>
      <c r="AA51">
        <v>60</v>
      </c>
      <c r="AB51">
        <v>5.8467685920000001</v>
      </c>
      <c r="AC51">
        <v>0.49034823500000002</v>
      </c>
      <c r="AD51" t="s">
        <v>105</v>
      </c>
    </row>
    <row r="52" spans="1:30">
      <c r="A52" s="23">
        <v>42992</v>
      </c>
      <c r="B52" s="23">
        <v>0.79166665999999997</v>
      </c>
      <c r="C52" t="s">
        <v>113</v>
      </c>
      <c r="D52" t="s">
        <v>336</v>
      </c>
      <c r="E52" t="s">
        <v>337</v>
      </c>
      <c r="F52" t="s">
        <v>122</v>
      </c>
      <c r="G52" t="s">
        <v>460</v>
      </c>
      <c r="H52" t="s">
        <v>338</v>
      </c>
      <c r="I52" t="s">
        <v>339</v>
      </c>
      <c r="M52" t="s">
        <v>104</v>
      </c>
      <c r="N52">
        <v>114</v>
      </c>
      <c r="O52">
        <v>0</v>
      </c>
      <c r="P52">
        <v>114</v>
      </c>
      <c r="Q52">
        <v>941</v>
      </c>
      <c r="R52">
        <v>941</v>
      </c>
      <c r="S52">
        <v>0</v>
      </c>
      <c r="T52">
        <v>0</v>
      </c>
      <c r="U52">
        <v>554</v>
      </c>
      <c r="V52">
        <v>69.861824118000001</v>
      </c>
      <c r="W52">
        <v>0</v>
      </c>
      <c r="X52">
        <v>0</v>
      </c>
      <c r="Y52">
        <v>0</v>
      </c>
      <c r="Z52">
        <v>0</v>
      </c>
      <c r="AA52">
        <v>60</v>
      </c>
      <c r="AB52">
        <v>69.179023638999993</v>
      </c>
      <c r="AC52">
        <v>69.633161603999994</v>
      </c>
      <c r="AD52" t="s">
        <v>105</v>
      </c>
    </row>
    <row r="53" spans="1:30">
      <c r="A53" s="23">
        <v>42992</v>
      </c>
      <c r="B53" s="23">
        <v>0.79166665999999997</v>
      </c>
      <c r="C53" t="s">
        <v>61</v>
      </c>
      <c r="D53" t="s">
        <v>340</v>
      </c>
      <c r="E53" t="s">
        <v>341</v>
      </c>
      <c r="F53" t="s">
        <v>185</v>
      </c>
      <c r="G53" t="s">
        <v>364</v>
      </c>
      <c r="H53" t="s">
        <v>343</v>
      </c>
      <c r="M53" t="s">
        <v>104</v>
      </c>
      <c r="N53">
        <v>86</v>
      </c>
      <c r="O53">
        <v>0</v>
      </c>
      <c r="P53">
        <v>86</v>
      </c>
      <c r="Q53">
        <v>480</v>
      </c>
      <c r="R53">
        <v>480</v>
      </c>
      <c r="S53">
        <v>0</v>
      </c>
      <c r="T53">
        <v>0</v>
      </c>
      <c r="U53">
        <v>206</v>
      </c>
      <c r="V53">
        <v>41.459635607999999</v>
      </c>
      <c r="W53">
        <v>0</v>
      </c>
      <c r="X53">
        <v>0</v>
      </c>
      <c r="Y53">
        <v>0</v>
      </c>
      <c r="Z53">
        <v>0</v>
      </c>
      <c r="AA53">
        <v>60</v>
      </c>
      <c r="AB53">
        <v>38.667770210999997</v>
      </c>
      <c r="AC53">
        <v>39.070268679000002</v>
      </c>
      <c r="AD53" t="s">
        <v>105</v>
      </c>
    </row>
    <row r="54" spans="1:30">
      <c r="A54" s="23">
        <v>42992</v>
      </c>
      <c r="B54" s="23">
        <v>0.85416665999999997</v>
      </c>
      <c r="C54" t="s">
        <v>152</v>
      </c>
      <c r="D54" t="s">
        <v>344</v>
      </c>
      <c r="E54" t="s">
        <v>345</v>
      </c>
      <c r="F54" t="s">
        <v>185</v>
      </c>
      <c r="G54" t="s">
        <v>461</v>
      </c>
      <c r="H54" t="s">
        <v>346</v>
      </c>
      <c r="M54" t="s">
        <v>104</v>
      </c>
      <c r="N54">
        <v>231</v>
      </c>
      <c r="O54">
        <v>0</v>
      </c>
      <c r="P54">
        <v>231</v>
      </c>
      <c r="Q54">
        <v>558</v>
      </c>
      <c r="R54">
        <v>547</v>
      </c>
      <c r="S54">
        <v>0</v>
      </c>
      <c r="T54">
        <v>0</v>
      </c>
      <c r="U54">
        <v>0</v>
      </c>
      <c r="V54">
        <v>42.659935374</v>
      </c>
      <c r="W54">
        <v>0</v>
      </c>
      <c r="X54">
        <v>0</v>
      </c>
      <c r="Y54">
        <v>0</v>
      </c>
      <c r="Z54">
        <v>0</v>
      </c>
      <c r="AA54">
        <v>60</v>
      </c>
      <c r="AB54">
        <v>41.990928146000002</v>
      </c>
      <c r="AC54">
        <v>41.707504518</v>
      </c>
      <c r="AD54" t="s">
        <v>105</v>
      </c>
    </row>
    <row r="55" spans="1:30">
      <c r="A55" s="23">
        <v>42992</v>
      </c>
      <c r="B55" s="23">
        <v>0.875</v>
      </c>
      <c r="C55" s="1" t="s">
        <v>60</v>
      </c>
      <c r="D55" s="1" t="s">
        <v>347</v>
      </c>
      <c r="E55" s="1" t="s">
        <v>348</v>
      </c>
      <c r="F55" s="1" t="s">
        <v>122</v>
      </c>
      <c r="G55" s="1" t="s">
        <v>361</v>
      </c>
      <c r="H55" s="1" t="s">
        <v>349</v>
      </c>
      <c r="I55" s="1"/>
      <c r="J55" s="1"/>
      <c r="K55" s="1"/>
      <c r="L55" s="1"/>
      <c r="M55" s="1" t="s">
        <v>104</v>
      </c>
      <c r="N55" s="1">
        <v>32</v>
      </c>
      <c r="O55" s="1">
        <v>0</v>
      </c>
      <c r="P55" s="1">
        <v>32</v>
      </c>
      <c r="Q55" s="1">
        <v>189</v>
      </c>
      <c r="R55" s="1">
        <v>189</v>
      </c>
      <c r="S55" s="1">
        <v>0</v>
      </c>
      <c r="T55" s="1">
        <v>0</v>
      </c>
      <c r="U55" s="1">
        <v>189</v>
      </c>
      <c r="V55" s="1">
        <v>37.113607360000003</v>
      </c>
      <c r="W55" s="1">
        <v>17</v>
      </c>
      <c r="X55" s="1">
        <v>30.6</v>
      </c>
      <c r="Y55" s="1">
        <v>17</v>
      </c>
      <c r="Z55" s="1">
        <v>30.6</v>
      </c>
      <c r="AA55" s="1">
        <v>60</v>
      </c>
      <c r="AB55" s="1">
        <v>33.902126967999997</v>
      </c>
      <c r="AC55" s="1">
        <v>33.993683050000001</v>
      </c>
      <c r="AD55" s="1" t="s">
        <v>105</v>
      </c>
    </row>
    <row r="56" spans="1:30">
      <c r="A56" s="23">
        <v>42992</v>
      </c>
      <c r="B56" s="23">
        <v>0.875</v>
      </c>
      <c r="C56" s="1" t="s">
        <v>467</v>
      </c>
      <c r="D56" s="1" t="s">
        <v>468</v>
      </c>
      <c r="E56" s="1"/>
      <c r="F56" s="1"/>
      <c r="G56" s="1"/>
      <c r="H56" s="1" t="s">
        <v>469</v>
      </c>
      <c r="I56" s="1"/>
      <c r="J56" s="1"/>
      <c r="K56" s="1"/>
      <c r="L56" s="1"/>
      <c r="M56" s="1" t="s">
        <v>104</v>
      </c>
      <c r="N56" s="1">
        <v>8</v>
      </c>
      <c r="O56" s="1">
        <v>0</v>
      </c>
      <c r="P56" s="1">
        <v>8</v>
      </c>
      <c r="Q56" s="1">
        <v>8</v>
      </c>
      <c r="R56" s="1">
        <v>0</v>
      </c>
      <c r="S56" s="1">
        <v>0</v>
      </c>
      <c r="T56" s="1">
        <v>0</v>
      </c>
      <c r="U56" s="1">
        <v>0</v>
      </c>
      <c r="V56" s="1">
        <v>0.13997999999999999</v>
      </c>
      <c r="W56" s="1">
        <v>0</v>
      </c>
      <c r="X56" s="1">
        <v>0</v>
      </c>
      <c r="Y56" s="1">
        <v>0</v>
      </c>
      <c r="Z56" s="1">
        <v>0</v>
      </c>
      <c r="AA56" s="1">
        <v>60</v>
      </c>
      <c r="AB56" s="1">
        <v>0.13997999999999999</v>
      </c>
      <c r="AC56" s="1">
        <v>0</v>
      </c>
      <c r="AD56" s="1" t="s">
        <v>105</v>
      </c>
    </row>
    <row r="57" spans="1:30">
      <c r="A57" s="23">
        <v>42992</v>
      </c>
      <c r="B57" s="23">
        <v>0.88541665999999997</v>
      </c>
      <c r="C57" s="1" t="s">
        <v>67</v>
      </c>
      <c r="D57" s="1" t="s">
        <v>355</v>
      </c>
      <c r="E57" s="1" t="s">
        <v>356</v>
      </c>
      <c r="F57" s="1" t="s">
        <v>122</v>
      </c>
      <c r="G57" s="1" t="s">
        <v>462</v>
      </c>
      <c r="H57" s="1" t="s">
        <v>357</v>
      </c>
      <c r="I57" s="1"/>
      <c r="J57" s="1"/>
      <c r="K57" s="1"/>
      <c r="L57" s="1"/>
      <c r="M57" s="1" t="s">
        <v>104</v>
      </c>
      <c r="N57" s="1">
        <v>150</v>
      </c>
      <c r="O57" s="1">
        <v>0</v>
      </c>
      <c r="P57" s="1">
        <v>150</v>
      </c>
      <c r="Q57" s="1">
        <v>1260</v>
      </c>
      <c r="R57" s="1">
        <v>1260</v>
      </c>
      <c r="S57" s="1">
        <v>0</v>
      </c>
      <c r="T57" s="1">
        <v>0</v>
      </c>
      <c r="U57" s="1">
        <v>1063</v>
      </c>
      <c r="V57" s="1">
        <v>70.140050630000005</v>
      </c>
      <c r="W57" s="1">
        <v>0</v>
      </c>
      <c r="X57" s="1">
        <v>0</v>
      </c>
      <c r="Y57" s="1">
        <v>0</v>
      </c>
      <c r="Z57" s="1">
        <v>0</v>
      </c>
      <c r="AA57" s="1">
        <v>60</v>
      </c>
      <c r="AB57" s="1">
        <v>69.135152822999999</v>
      </c>
      <c r="AC57" s="1">
        <v>69.786648399000001</v>
      </c>
      <c r="AD57" s="1" t="s">
        <v>105</v>
      </c>
    </row>
    <row r="58" spans="1:30">
      <c r="A58" s="23">
        <v>42992</v>
      </c>
      <c r="B58" s="23">
        <v>0.88541665999999997</v>
      </c>
      <c r="C58" s="1" t="s">
        <v>67</v>
      </c>
      <c r="D58" s="1" t="s">
        <v>350</v>
      </c>
      <c r="E58" s="1" t="s">
        <v>351</v>
      </c>
      <c r="F58" s="1" t="s">
        <v>122</v>
      </c>
      <c r="G58" s="1" t="s">
        <v>352</v>
      </c>
      <c r="H58" s="1" t="s">
        <v>353</v>
      </c>
      <c r="I58" s="1" t="s">
        <v>354</v>
      </c>
      <c r="J58" s="1" t="s">
        <v>463</v>
      </c>
      <c r="K58" s="1"/>
      <c r="L58" s="1"/>
      <c r="M58" s="1" t="s">
        <v>104</v>
      </c>
      <c r="N58" s="1">
        <v>106</v>
      </c>
      <c r="O58" s="1">
        <v>0</v>
      </c>
      <c r="P58" s="1">
        <v>106</v>
      </c>
      <c r="Q58" s="1">
        <v>904</v>
      </c>
      <c r="R58" s="1">
        <v>904</v>
      </c>
      <c r="S58" s="1">
        <v>0</v>
      </c>
      <c r="T58" s="1">
        <v>0</v>
      </c>
      <c r="U58" s="1">
        <v>704</v>
      </c>
      <c r="V58" s="1">
        <v>69.972686757999995</v>
      </c>
      <c r="W58" s="1">
        <v>0</v>
      </c>
      <c r="X58" s="1">
        <v>0</v>
      </c>
      <c r="Y58" s="1">
        <v>0</v>
      </c>
      <c r="Z58" s="1">
        <v>0</v>
      </c>
      <c r="AA58" s="1">
        <v>80</v>
      </c>
      <c r="AB58" s="1">
        <v>69.008401004999996</v>
      </c>
      <c r="AC58" s="1">
        <v>70.367677877999995</v>
      </c>
      <c r="AD58" s="1" t="s">
        <v>105</v>
      </c>
    </row>
    <row r="59" spans="1:30">
      <c r="A59" s="23">
        <v>42992</v>
      </c>
      <c r="B59" s="23">
        <v>0.88541665999999997</v>
      </c>
      <c r="C59" s="1" t="s">
        <v>67</v>
      </c>
      <c r="D59" s="1" t="s">
        <v>464</v>
      </c>
      <c r="E59" s="1" t="s">
        <v>465</v>
      </c>
      <c r="F59" s="1" t="s">
        <v>145</v>
      </c>
      <c r="G59" s="1" t="s">
        <v>294</v>
      </c>
      <c r="H59" s="1" t="s">
        <v>466</v>
      </c>
      <c r="I59" s="1"/>
      <c r="J59" s="1"/>
      <c r="K59" s="1"/>
      <c r="L59" s="1"/>
      <c r="M59" s="1" t="s">
        <v>104</v>
      </c>
      <c r="N59" s="1">
        <v>61</v>
      </c>
      <c r="O59" s="1">
        <v>0</v>
      </c>
      <c r="P59" s="1">
        <v>61</v>
      </c>
      <c r="Q59" s="1">
        <v>135</v>
      </c>
      <c r="R59" s="1">
        <v>7</v>
      </c>
      <c r="S59" s="1">
        <v>0</v>
      </c>
      <c r="T59" s="1">
        <v>0</v>
      </c>
      <c r="U59" s="1">
        <v>68</v>
      </c>
      <c r="V59" s="1">
        <v>8.4405471639999998</v>
      </c>
      <c r="W59" s="1">
        <v>0</v>
      </c>
      <c r="X59" s="1">
        <v>0</v>
      </c>
      <c r="Y59" s="1">
        <v>0</v>
      </c>
      <c r="Z59" s="1">
        <v>0</v>
      </c>
      <c r="AA59" s="1">
        <v>60</v>
      </c>
      <c r="AB59" s="1">
        <v>8.6089967040000008</v>
      </c>
      <c r="AC59" s="1">
        <v>0.46833898600000001</v>
      </c>
      <c r="AD59" s="1" t="s">
        <v>105</v>
      </c>
    </row>
    <row r="60" spans="1:30">
      <c r="A60" s="23">
        <v>42992</v>
      </c>
      <c r="B60" s="23">
        <v>0.89583332999999998</v>
      </c>
      <c r="C60" s="1" t="s">
        <v>114</v>
      </c>
      <c r="D60" s="1" t="s">
        <v>358</v>
      </c>
      <c r="E60" s="1"/>
      <c r="F60" s="1"/>
      <c r="G60" s="1"/>
      <c r="H60" s="1" t="s">
        <v>359</v>
      </c>
      <c r="I60" s="1"/>
      <c r="J60" s="1"/>
      <c r="K60" s="1"/>
      <c r="L60" s="1"/>
      <c r="M60" s="1" t="s">
        <v>104</v>
      </c>
      <c r="N60" s="1">
        <v>674</v>
      </c>
      <c r="O60" s="1">
        <v>0</v>
      </c>
      <c r="P60" s="1">
        <v>674</v>
      </c>
      <c r="Q60" s="1">
        <v>711</v>
      </c>
      <c r="R60" s="1">
        <v>0</v>
      </c>
      <c r="S60" s="1">
        <v>0</v>
      </c>
      <c r="T60" s="1">
        <v>0</v>
      </c>
      <c r="U60" s="1">
        <v>0</v>
      </c>
      <c r="V60" s="1">
        <v>21.319559999999999</v>
      </c>
      <c r="W60" s="1">
        <v>24</v>
      </c>
      <c r="X60" s="1">
        <v>43.2</v>
      </c>
      <c r="Y60" s="1">
        <v>5</v>
      </c>
      <c r="Z60" s="1">
        <v>9</v>
      </c>
      <c r="AA60" s="1">
        <v>60</v>
      </c>
      <c r="AB60" s="1">
        <v>43.2</v>
      </c>
      <c r="AC60" s="1">
        <v>9</v>
      </c>
      <c r="AD60" s="1" t="s">
        <v>105</v>
      </c>
    </row>
    <row r="61" spans="1:30">
      <c r="A61" s="23">
        <v>42992</v>
      </c>
      <c r="B61" s="23"/>
      <c r="C61" s="1"/>
      <c r="D61" s="1"/>
      <c r="E61" s="1"/>
      <c r="F61" s="1"/>
      <c r="G61" s="1"/>
      <c r="H61" s="1"/>
      <c r="I61" s="1"/>
      <c r="J61" s="1"/>
      <c r="K61" s="1" t="s">
        <v>57</v>
      </c>
      <c r="L61" s="1"/>
      <c r="M61" s="1"/>
      <c r="N61" s="1"/>
      <c r="O61" s="1"/>
      <c r="P61" s="1"/>
      <c r="Q61" s="1"/>
      <c r="R61" s="1"/>
      <c r="S61" s="1"/>
      <c r="T61" s="1"/>
      <c r="U61" s="1">
        <v>0.25372685</v>
      </c>
      <c r="V61" s="1"/>
      <c r="W61" s="1"/>
      <c r="X61" s="1"/>
      <c r="Y61" s="1"/>
      <c r="Z61" s="1"/>
      <c r="AA61" s="1"/>
      <c r="AB61" s="1"/>
      <c r="AC61" s="1"/>
      <c r="AD61" s="1"/>
    </row>
    <row r="62" spans="1:30">
      <c r="A62" s="23"/>
      <c r="B62" s="2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>
      <c r="A63" s="23"/>
      <c r="B63" s="2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>
      <c r="A64" s="23"/>
      <c r="B64" s="2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>
      <c r="A65" s="23"/>
      <c r="B65" s="2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>
      <c r="A66" s="23"/>
      <c r="B66" s="2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>
      <c r="A67" s="23"/>
      <c r="B67" s="2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>
      <c r="A68" s="23"/>
      <c r="B68" s="2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>
      <c r="A69" s="23"/>
      <c r="B69" s="2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>
      <c r="A70" s="23"/>
      <c r="B70" s="2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>
      <c r="A71" s="23"/>
      <c r="B71" s="2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>
      <c r="A72" s="23"/>
      <c r="B72" s="2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>
      <c r="A73" s="23"/>
      <c r="B73" s="2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>
      <c r="A74" s="23"/>
      <c r="B74" s="2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>
      <c r="A75" s="23"/>
      <c r="B75" s="2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>
      <c r="A76" s="23"/>
      <c r="B76" s="2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>
      <c r="A77" s="23"/>
      <c r="B77" s="2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>
      <c r="A78" s="23"/>
      <c r="B78" s="2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>
      <c r="A79" s="23"/>
      <c r="B79" s="2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>
      <c r="A80" s="23"/>
      <c r="B80" s="2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>
      <c r="A81" s="23"/>
      <c r="B81" s="2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>
      <c r="A82" s="23"/>
      <c r="B82" s="2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>
      <c r="A83" s="23"/>
      <c r="B83" s="2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>
      <c r="A84" s="23"/>
      <c r="B84" s="2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>
      <c r="A85" s="23"/>
      <c r="B85" s="2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>
      <c r="A86" s="23"/>
      <c r="B86" s="2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>
      <c r="A87" s="23"/>
      <c r="B87" s="2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>
      <c r="A88" s="23"/>
      <c r="B88" s="2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>
      <c r="A89" s="23"/>
      <c r="B89" s="2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>
      <c r="A90" s="23"/>
      <c r="B90" s="2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>
      <c r="A91" s="23"/>
      <c r="B91" s="2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>
      <c r="A92" s="23"/>
      <c r="B92" s="2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>
      <c r="A93" s="23"/>
      <c r="B93" s="2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>
      <c r="A94" s="23"/>
      <c r="B94" s="2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>
      <c r="A95" s="23"/>
      <c r="B95" s="2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>
      <c r="A96" s="23"/>
      <c r="B96" s="2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>
      <c r="A97" s="23"/>
      <c r="B97" s="2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>
      <c r="A98" s="23"/>
      <c r="B98" s="2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>
      <c r="A99" s="23"/>
      <c r="B99" s="2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>
      <c r="A100" s="23"/>
      <c r="B100" s="2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>
      <c r="A101" s="23"/>
      <c r="B101" s="2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>
      <c r="A102" s="23"/>
      <c r="B102" s="2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>
      <c r="A103" s="23"/>
      <c r="B103" s="2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>
      <c r="A104" s="23"/>
      <c r="B104" s="2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>
      <c r="A105" s="23"/>
      <c r="B105" s="2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>
      <c r="A106" s="23"/>
      <c r="B106" s="2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>
      <c r="A107" s="23"/>
      <c r="B107" s="2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>
      <c r="A108" s="23"/>
      <c r="B108" s="2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>
      <c r="A109" s="23"/>
      <c r="B109" s="2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>
      <c r="A110" s="23"/>
      <c r="B110" s="2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>
      <c r="A111" s="23"/>
      <c r="B111" s="2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>
      <c r="A112" s="23"/>
      <c r="B112" s="2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>
      <c r="A113" s="23"/>
      <c r="B113" s="2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>
      <c r="A114" s="23"/>
      <c r="B114" s="2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>
      <c r="A115" s="23"/>
      <c r="B115" s="2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>
      <c r="A116" s="23"/>
      <c r="B116" s="2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>
      <c r="A117" s="23"/>
      <c r="B117" s="2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>
      <c r="A118" s="23"/>
      <c r="B118" s="2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>
      <c r="A119" s="23"/>
      <c r="B119" s="2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>
      <c r="A120" s="23"/>
      <c r="B120" s="2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>
      <c r="A121" s="23"/>
      <c r="B121" s="2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>
      <c r="A122" s="23"/>
      <c r="B122" s="2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>
      <c r="A123" s="23"/>
      <c r="B123" s="2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>
      <c r="A124" s="23"/>
      <c r="B124" s="2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>
      <c r="A125" s="23"/>
      <c r="B125" s="2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>
      <c r="A126" s="23"/>
      <c r="B126" s="2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>
      <c r="A127" s="23"/>
      <c r="B127" s="2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>
      <c r="A128" s="23"/>
      <c r="B128" s="2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>
      <c r="A129" s="23"/>
      <c r="B129" s="2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>
      <c r="A130" s="23"/>
      <c r="B130" s="2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>
      <c r="A131" s="23"/>
      <c r="B131" s="2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>
      <c r="A132" s="23"/>
      <c r="B132" s="2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>
      <c r="A133" s="23"/>
      <c r="B133" s="2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>
      <c r="A134" s="23"/>
      <c r="B134" s="2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>
      <c r="A135" s="23"/>
      <c r="B135" s="2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>
      <c r="A136" s="23"/>
      <c r="B136" s="2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>
      <c r="A137" s="23"/>
      <c r="B137" s="2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>
      <c r="A138" s="23"/>
      <c r="B138" s="2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>
      <c r="A139" s="23"/>
      <c r="B139" s="2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>
      <c r="A140" s="23"/>
      <c r="B140" s="2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>
      <c r="A141" s="23"/>
      <c r="B141" s="2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>
      <c r="A142" s="23"/>
      <c r="B142" s="2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>
      <c r="A143" s="23"/>
      <c r="B143" s="2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>
      <c r="A144" s="23"/>
      <c r="B144" s="2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>
      <c r="A145" s="23"/>
      <c r="B145" s="2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>
      <c r="A146" s="23"/>
      <c r="B146" s="2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>
      <c r="A147" s="23"/>
      <c r="B147" s="2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>
      <c r="A148" s="23"/>
      <c r="B148" s="2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>
      <c r="A149" s="23"/>
      <c r="B149" s="2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>
      <c r="A150" s="23"/>
      <c r="B150" s="2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>
      <c r="A151" s="23"/>
      <c r="B151" s="2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>
      <c r="A152" s="23"/>
      <c r="B152" s="2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>
      <c r="A153" s="23"/>
      <c r="B153" s="2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>
      <c r="A154" s="23"/>
      <c r="B154" s="2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>
      <c r="A155" s="23"/>
      <c r="B155" s="2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>
      <c r="A156" s="23"/>
      <c r="B156" s="2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>
      <c r="A157" s="23"/>
      <c r="B157" s="2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>
      <c r="A158" s="23"/>
      <c r="B158" s="2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>
      <c r="A159" s="23"/>
      <c r="B159" s="2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>
      <c r="A160" s="23"/>
      <c r="B160" s="2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>
      <c r="A161" s="23"/>
      <c r="B161" s="2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>
      <c r="A162" s="23"/>
      <c r="B162" s="2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>
      <c r="A163" s="23"/>
      <c r="B163" s="2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>
      <c r="A164" s="23"/>
      <c r="B164" s="2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>
      <c r="A165" s="23"/>
      <c r="B165" s="2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>
      <c r="A166" s="23"/>
      <c r="B166" s="2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>
      <c r="A167" s="23"/>
      <c r="B167" s="2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>
      <c r="A168" s="23"/>
      <c r="B168" s="2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>
      <c r="A169" s="23"/>
      <c r="B169" s="2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>
      <c r="A170" s="23"/>
      <c r="B170" s="2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>
      <c r="A171" s="23"/>
      <c r="B171" s="2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>
      <c r="A172" s="23"/>
      <c r="B172" s="2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>
      <c r="A173" s="23"/>
      <c r="B173" s="2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>
      <c r="A174" s="23"/>
      <c r="B174" s="2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>
      <c r="A175" s="23"/>
      <c r="B175" s="2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>
      <c r="A176" s="23"/>
      <c r="B176" s="2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>
      <c r="A177" s="23"/>
      <c r="B177" s="2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>
      <c r="A178" s="23"/>
      <c r="B178" s="2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>
      <c r="A179" s="23"/>
      <c r="B179" s="2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>
      <c r="A180" s="23"/>
      <c r="B180" s="2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>
      <c r="A181" s="23"/>
      <c r="B181" s="2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>
      <c r="A182" s="23"/>
      <c r="B182" s="2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>
      <c r="A183" s="23"/>
      <c r="B183" s="2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>
      <c r="A184" s="23"/>
      <c r="B184" s="2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>
      <c r="A185" s="23"/>
      <c r="B185" s="2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>
      <c r="A186" s="23"/>
      <c r="B186" s="2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>
      <c r="A187" s="23"/>
      <c r="B187" s="2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>
      <c r="A188" s="23"/>
      <c r="B188" s="2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>
      <c r="A189" s="23"/>
      <c r="B189" s="2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>
      <c r="A190" s="23"/>
      <c r="B190" s="2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>
      <c r="A191" s="23"/>
      <c r="B191" s="2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>
      <c r="A192" s="23"/>
      <c r="B192" s="2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>
      <c r="A193" s="23"/>
      <c r="B193" s="2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>
      <c r="A194" s="23"/>
      <c r="B194" s="2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>
      <c r="A195" s="23"/>
      <c r="B195" s="2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>
      <c r="A196" s="23"/>
      <c r="B196" s="2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>
      <c r="A197" s="23"/>
      <c r="B197" s="2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>
      <c r="A198" s="23"/>
      <c r="B198" s="2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>
      <c r="A199" s="23"/>
      <c r="B199" s="2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>
      <c r="A200" s="23"/>
      <c r="B200" s="2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>
      <c r="A201" s="23"/>
      <c r="B201" s="2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>
      <c r="A202" s="23"/>
      <c r="B202" s="2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>
      <c r="A203" s="23"/>
      <c r="B203" s="2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>
      <c r="A204" s="23"/>
      <c r="B204" s="2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>
      <c r="A205" s="23"/>
      <c r="B205" s="2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>
      <c r="A206" s="23"/>
      <c r="B206" s="2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>
      <c r="A207" s="23"/>
      <c r="B207" s="2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>
      <c r="A208" s="23"/>
      <c r="B208" s="2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>
      <c r="A209" s="23"/>
      <c r="B209" s="2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>
      <c r="A210" s="23"/>
      <c r="B210" s="2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>
      <c r="A211" s="23"/>
      <c r="B211" s="2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>
      <c r="A212" s="23"/>
      <c r="B212" s="2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>
      <c r="A213" s="23"/>
      <c r="B213" s="2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>
      <c r="A214" s="23"/>
      <c r="B214" s="2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>
      <c r="A215" s="23"/>
      <c r="B215" s="2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>
      <c r="A216" s="23"/>
      <c r="B216" s="2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>
      <c r="A217" s="23"/>
      <c r="B217" s="2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>
      <c r="A218" s="23"/>
      <c r="B218" s="2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>
      <c r="A219" s="23"/>
      <c r="B219" s="2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>
      <c r="A220" s="23"/>
      <c r="B220" s="2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>
      <c r="A221" s="23"/>
      <c r="B221" s="2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>
      <c r="A222" s="23"/>
      <c r="B222" s="2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>
      <c r="A223" s="23"/>
      <c r="B223" s="2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>
      <c r="A224" s="23"/>
      <c r="B224" s="2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>
      <c r="A225" s="23"/>
      <c r="B225" s="2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>
      <c r="A226" s="23"/>
      <c r="B226" s="2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>
      <c r="A227" s="23"/>
      <c r="B227" s="2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>
      <c r="A228" s="23"/>
      <c r="B228" s="2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>
      <c r="A229" s="23"/>
      <c r="B229" s="2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>
      <c r="A230" s="23"/>
      <c r="B230" s="2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>
      <c r="A231" s="23"/>
      <c r="B231" s="2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>
      <c r="A232" s="23"/>
      <c r="B232" s="2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>
      <c r="A233" s="23"/>
      <c r="B233" s="2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>
      <c r="A234" s="23"/>
      <c r="B234" s="2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>
      <c r="A235" s="23"/>
      <c r="B235" s="2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>
      <c r="A236" s="23"/>
      <c r="B236" s="2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E5" sqref="E5"/>
    </sheetView>
  </sheetViews>
  <sheetFormatPr defaultRowHeight="15"/>
  <cols>
    <col min="1" max="1" width="12" bestFit="1" customWidth="1"/>
    <col min="2" max="2" width="18.7109375" bestFit="1" customWidth="1"/>
    <col min="3" max="3" width="9.7109375" bestFit="1" customWidth="1"/>
    <col min="4" max="4" width="34.5703125" bestFit="1" customWidth="1"/>
    <col min="5" max="5" width="12" bestFit="1" customWidth="1"/>
    <col min="6" max="6" width="5.28515625" bestFit="1" customWidth="1"/>
    <col min="7" max="7" width="10" bestFit="1" customWidth="1"/>
    <col min="8" max="8" width="5.28515625" bestFit="1" customWidth="1"/>
  </cols>
  <sheetData>
    <row r="1" spans="1:8">
      <c r="A1" t="s">
        <v>68</v>
      </c>
      <c r="B1" t="s">
        <v>69</v>
      </c>
      <c r="C1" t="s">
        <v>43</v>
      </c>
      <c r="D1" t="s">
        <v>115</v>
      </c>
      <c r="E1" t="s">
        <v>45</v>
      </c>
      <c r="F1" t="s">
        <v>46</v>
      </c>
      <c r="G1" t="s">
        <v>47</v>
      </c>
      <c r="H1" t="s">
        <v>48</v>
      </c>
    </row>
    <row r="2" spans="1:8">
      <c r="C2" s="23"/>
    </row>
    <row r="3" spans="1:8">
      <c r="C3" s="23"/>
    </row>
    <row r="4" spans="1:8">
      <c r="A4" t="s">
        <v>116</v>
      </c>
      <c r="B4" t="s">
        <v>117</v>
      </c>
      <c r="C4" s="23"/>
    </row>
    <row r="5" spans="1:8">
      <c r="A5" t="s">
        <v>118</v>
      </c>
      <c r="B5" t="s">
        <v>124</v>
      </c>
      <c r="C5" s="23">
        <v>12</v>
      </c>
      <c r="D5">
        <v>6</v>
      </c>
      <c r="E5">
        <v>0.5</v>
      </c>
      <c r="F5">
        <v>6</v>
      </c>
      <c r="G5">
        <v>0</v>
      </c>
      <c r="H5">
        <v>0</v>
      </c>
    </row>
    <row r="6" spans="1:8">
      <c r="A6" t="s">
        <v>118</v>
      </c>
      <c r="B6" t="s">
        <v>119</v>
      </c>
      <c r="C6">
        <v>49</v>
      </c>
      <c r="D6">
        <v>25</v>
      </c>
      <c r="E6">
        <v>0.51020408163200004</v>
      </c>
      <c r="F6">
        <v>25</v>
      </c>
      <c r="G6">
        <v>1</v>
      </c>
      <c r="H6">
        <v>0.04</v>
      </c>
    </row>
    <row r="7" spans="1:8">
      <c r="A7" t="s">
        <v>120</v>
      </c>
      <c r="B7" t="s">
        <v>124</v>
      </c>
      <c r="C7">
        <v>13</v>
      </c>
      <c r="D7">
        <v>1</v>
      </c>
      <c r="E7">
        <v>7.6923076923000003E-2</v>
      </c>
      <c r="F7">
        <v>1</v>
      </c>
      <c r="G7">
        <v>0</v>
      </c>
      <c r="H7">
        <v>0</v>
      </c>
    </row>
    <row r="8" spans="1:8">
      <c r="A8" t="s">
        <v>120</v>
      </c>
      <c r="B8" t="s">
        <v>11</v>
      </c>
      <c r="C8">
        <v>120</v>
      </c>
      <c r="D8">
        <v>71</v>
      </c>
      <c r="E8">
        <v>0.59166666666599999</v>
      </c>
      <c r="F8">
        <v>71</v>
      </c>
      <c r="G8">
        <v>0</v>
      </c>
      <c r="H8">
        <v>0</v>
      </c>
    </row>
    <row r="9" spans="1:8">
      <c r="A9" s="1" t="s">
        <v>120</v>
      </c>
      <c r="B9" s="1" t="s">
        <v>119</v>
      </c>
      <c r="C9" s="1">
        <v>147</v>
      </c>
      <c r="D9" s="1">
        <v>124</v>
      </c>
      <c r="E9" s="1">
        <v>0.84353741496500001</v>
      </c>
      <c r="F9" s="1">
        <v>124</v>
      </c>
      <c r="G9" s="1">
        <v>0</v>
      </c>
      <c r="H9" s="1">
        <v>0</v>
      </c>
    </row>
    <row r="10" spans="1:8">
      <c r="A10" s="1" t="s">
        <v>120</v>
      </c>
      <c r="B10" s="1" t="s">
        <v>121</v>
      </c>
      <c r="C10" s="1">
        <v>20</v>
      </c>
      <c r="D10" s="1">
        <v>1</v>
      </c>
      <c r="E10" s="1">
        <v>0.05</v>
      </c>
      <c r="F10" s="1">
        <v>1</v>
      </c>
      <c r="G10" s="1">
        <v>0</v>
      </c>
      <c r="H10" s="1">
        <v>0</v>
      </c>
    </row>
    <row r="11" spans="1:8">
      <c r="A11" s="1" t="s">
        <v>372</v>
      </c>
      <c r="B11" s="1"/>
      <c r="C11" s="1"/>
      <c r="D11" s="1">
        <v>1</v>
      </c>
      <c r="E11" s="1"/>
      <c r="F11" s="1"/>
      <c r="G11" s="1">
        <v>0.2446875</v>
      </c>
      <c r="H11" s="1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4" sqref="F2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6AM</vt:lpstr>
      <vt:lpstr>order trailer Today</vt:lpstr>
      <vt:lpstr>order trailer Tomorrow</vt:lpstr>
      <vt:lpstr>Cut-off today</vt:lpstr>
      <vt:lpstr>yard</vt:lpstr>
      <vt:lpstr>Sheet1</vt:lpstr>
    </vt:vector>
  </TitlesOfParts>
  <Company>Nike,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Bausart, Jonas (NEH Belgium/CSC)</dc:creator>
  <cp:lastModifiedBy>Hoeylaerts, Miguel</cp:lastModifiedBy>
  <cp:lastPrinted>2017-09-14T04:12:13Z</cp:lastPrinted>
  <dcterms:created xsi:type="dcterms:W3CDTF">2017-01-23T15:36:06Z</dcterms:created>
  <dcterms:modified xsi:type="dcterms:W3CDTF">2017-09-14T06:03:41Z</dcterms:modified>
</cp:coreProperties>
</file>