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_com\OneDrive\Documenten\Astra K\"/>
    </mc:Choice>
  </mc:AlternateContent>
  <bookViews>
    <workbookView xWindow="0" yWindow="0" windowWidth="28800" windowHeight="12435" activeTab="1"/>
  </bookViews>
  <sheets>
    <sheet name="TOTAAL" sheetId="2" r:id="rId1"/>
    <sheet name="UITGAVEN" sheetId="3" r:id="rId2"/>
    <sheet name="DIESEL" sheetId="1" r:id="rId3"/>
    <sheet name="VERZEKERING" sheetId="18" r:id="rId4"/>
    <sheet name="LENING" sheetId="19" r:id="rId5"/>
    <sheet name="DIVERSE" sheetId="20" r:id="rId6"/>
  </sheets>
  <definedNames>
    <definedName name="BRANDSTOF">UITGAVEN!$A$4:$D$300</definedName>
  </definedNames>
  <calcPr calcId="152511" concurrentCalc="0"/>
  <pivotCaches>
    <pivotCache cacheId="0" r:id="rId7"/>
    <pivotCache cacheId="1" r:id="rId8"/>
    <pivotCache cacheId="2" r:id="rId9"/>
    <pivotCache cacheId="9" r:id="rId10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2" l="1"/>
  <c r="A2" i="1"/>
  <c r="I2" i="1"/>
  <c r="B2" i="1"/>
  <c r="C2" i="1"/>
  <c r="D2" i="1"/>
  <c r="I11" i="20"/>
  <c r="B10" i="20"/>
  <c r="C10" i="20"/>
  <c r="D10" i="20"/>
  <c r="B11" i="20"/>
  <c r="B2" i="20"/>
  <c r="B3" i="20"/>
  <c r="B4" i="20"/>
  <c r="B5" i="20"/>
  <c r="B6" i="20"/>
  <c r="B7" i="20"/>
  <c r="B8" i="20"/>
  <c r="B9" i="20"/>
  <c r="C3" i="20"/>
  <c r="D3" i="20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7" i="20"/>
  <c r="D7" i="20"/>
  <c r="D2" i="20"/>
  <c r="D5" i="20"/>
  <c r="D4" i="20"/>
  <c r="D6" i="20"/>
  <c r="D8" i="20"/>
  <c r="D9" i="20"/>
  <c r="D11" i="20"/>
  <c r="C11" i="20"/>
  <c r="C9" i="20"/>
  <c r="C8" i="20"/>
  <c r="C6" i="20"/>
  <c r="C4" i="20"/>
  <c r="C2" i="20"/>
  <c r="C5" i="20"/>
  <c r="B2" i="19"/>
  <c r="B3" i="19"/>
  <c r="B4" i="19"/>
  <c r="B5" i="19"/>
  <c r="B6" i="19"/>
  <c r="B7" i="19"/>
  <c r="B8" i="19"/>
  <c r="B9" i="19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3" i="18"/>
  <c r="B2" i="18"/>
  <c r="B4" i="18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G3" i="19"/>
  <c r="G4" i="19"/>
  <c r="G5" i="19"/>
  <c r="G6" i="19"/>
  <c r="G7" i="19"/>
  <c r="G8" i="19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F3" i="19"/>
  <c r="F4" i="19"/>
  <c r="F5" i="19"/>
  <c r="F6" i="19"/>
  <c r="F7" i="19"/>
  <c r="F8" i="19"/>
  <c r="F9" i="19"/>
  <c r="F10" i="19"/>
  <c r="F11" i="19"/>
  <c r="F12" i="19"/>
  <c r="F13" i="19"/>
  <c r="F14" i="19"/>
  <c r="F15" i="19"/>
  <c r="F16" i="19"/>
  <c r="F17" i="19"/>
  <c r="F18" i="19"/>
  <c r="F19" i="19"/>
  <c r="F20" i="19"/>
  <c r="F21" i="19"/>
  <c r="F22" i="19"/>
  <c r="F23" i="19"/>
  <c r="F24" i="19"/>
  <c r="F25" i="19"/>
  <c r="D5" i="19"/>
  <c r="D6" i="19"/>
  <c r="D7" i="19"/>
  <c r="D8" i="19"/>
  <c r="D9" i="19"/>
  <c r="D10" i="19"/>
  <c r="D11" i="19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4" i="19"/>
  <c r="C11" i="19"/>
  <c r="C2" i="19"/>
  <c r="C3" i="19"/>
  <c r="C4" i="19"/>
  <c r="C5" i="19"/>
  <c r="C6" i="19"/>
  <c r="C7" i="19"/>
  <c r="C8" i="19"/>
  <c r="C9" i="19"/>
  <c r="C10" i="19"/>
  <c r="C12" i="19"/>
  <c r="C13" i="19"/>
  <c r="C14" i="19"/>
  <c r="C15" i="19"/>
  <c r="C16" i="19"/>
  <c r="C17" i="19"/>
  <c r="C18" i="19"/>
  <c r="C19" i="19"/>
  <c r="C20" i="19"/>
  <c r="C21" i="19"/>
  <c r="C22" i="19"/>
  <c r="C23" i="19"/>
  <c r="C24" i="19"/>
  <c r="C25" i="19"/>
  <c r="C3" i="18"/>
  <c r="C4" i="18"/>
  <c r="C5" i="18"/>
  <c r="C6" i="18"/>
  <c r="C7" i="18"/>
  <c r="C8" i="18"/>
  <c r="C9" i="18"/>
  <c r="C10" i="18"/>
  <c r="C11" i="18"/>
  <c r="C12" i="18"/>
  <c r="C13" i="18"/>
  <c r="C14" i="18"/>
  <c r="C15" i="18"/>
  <c r="C16" i="18"/>
  <c r="C17" i="18"/>
  <c r="C18" i="18"/>
  <c r="C19" i="18"/>
  <c r="C20" i="18"/>
  <c r="C21" i="18"/>
  <c r="C22" i="18"/>
  <c r="C23" i="18"/>
  <c r="C24" i="18"/>
  <c r="C25" i="18"/>
  <c r="C2" i="18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B34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P15" i="2"/>
  <c r="P16" i="2"/>
  <c r="P17" i="2"/>
  <c r="M15" i="2"/>
  <c r="M16" i="2"/>
  <c r="M17" i="2"/>
  <c r="J15" i="2"/>
  <c r="J16" i="2"/>
  <c r="J17" i="2"/>
  <c r="G16" i="2"/>
  <c r="G17" i="2"/>
  <c r="D15" i="2"/>
  <c r="D16" i="2"/>
  <c r="D17" i="2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</calcChain>
</file>

<file path=xl/sharedStrings.xml><?xml version="1.0" encoding="utf-8"?>
<sst xmlns="http://schemas.openxmlformats.org/spreadsheetml/2006/main" count="282" uniqueCount="80">
  <si>
    <t>DATUM</t>
  </si>
  <si>
    <t>JAAR</t>
  </si>
  <si>
    <t>WAAR</t>
  </si>
  <si>
    <t>PRIJS/L</t>
  </si>
  <si>
    <t>GETANKT</t>
  </si>
  <si>
    <t>TOTAAL</t>
  </si>
  <si>
    <t>KM-STAND</t>
  </si>
  <si>
    <t>DAGTELLER</t>
  </si>
  <si>
    <t>VERBRUIK</t>
  </si>
  <si>
    <t>TOTAL</t>
  </si>
  <si>
    <t>(Alle)</t>
  </si>
  <si>
    <t>Eindtotaal</t>
  </si>
  <si>
    <t>LITERS</t>
  </si>
  <si>
    <t>BETAALD</t>
  </si>
  <si>
    <t>AFGELEGDE KM</t>
  </si>
  <si>
    <t>DECEMBER</t>
  </si>
  <si>
    <t>NOVEMBER</t>
  </si>
  <si>
    <t>OKTOBER</t>
  </si>
  <si>
    <t>SEPTEMBER</t>
  </si>
  <si>
    <t>AUGUSTUS</t>
  </si>
  <si>
    <t>JULI</t>
  </si>
  <si>
    <t>JUNI</t>
  </si>
  <si>
    <t>MEI</t>
  </si>
  <si>
    <t>APRIL</t>
  </si>
  <si>
    <t>MAART</t>
  </si>
  <si>
    <t>FEBRUARI</t>
  </si>
  <si>
    <t>JANUARI</t>
  </si>
  <si>
    <t>Totaal 2016</t>
  </si>
  <si>
    <t>Totaal 2017</t>
  </si>
  <si>
    <t/>
  </si>
  <si>
    <t>ONKOSTEN</t>
  </si>
  <si>
    <t>AFSCHRIJVING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</si>
  <si>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</si>
  <si>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</si>
  <si>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</si>
  <si>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</si>
  <si>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</si>
  <si>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</si>
  <si>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</si>
  <si>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</si>
  <si>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</si>
  <si>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</si>
  <si>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</si>
  <si>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</si>
  <si>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PERIODE</t>
  </si>
  <si>
    <t>MAATSCHAPPIJ</t>
  </si>
  <si>
    <t>PREMIE</t>
  </si>
  <si>
    <t>KBC</t>
  </si>
  <si>
    <t>PREMIE BETAALD</t>
  </si>
  <si>
    <t>AF TE LOSSEN</t>
  </si>
  <si>
    <t>AFLOSSING</t>
  </si>
  <si>
    <t>AFGELOST</t>
  </si>
  <si>
    <t>OPENSTAAND</t>
  </si>
  <si>
    <t>AFBETAALD</t>
  </si>
  <si>
    <t>MAAND</t>
  </si>
  <si>
    <t>LEVERANCIER</t>
  </si>
  <si>
    <t>KOST</t>
  </si>
  <si>
    <t>PRIJS</t>
  </si>
  <si>
    <t>OSET NV</t>
  </si>
  <si>
    <t>OPEL ASTRA K</t>
  </si>
  <si>
    <t>TMPS  SENSOREN</t>
  </si>
  <si>
    <t>FOD MOBILITEIT</t>
  </si>
  <si>
    <t>VERKEERSBELASTING</t>
  </si>
  <si>
    <t>BIV</t>
  </si>
  <si>
    <t>AUTO 5</t>
  </si>
  <si>
    <t>DEZENT TD 16"</t>
  </si>
  <si>
    <t>CONTIWINTERCONTACT TS860</t>
  </si>
  <si>
    <t>DECONDE</t>
  </si>
  <si>
    <t>UITLIJNING (VERREK BIJ OH)</t>
  </si>
  <si>
    <t>ONDERHOUD</t>
  </si>
  <si>
    <t>INFORMATIE</t>
  </si>
  <si>
    <t>Totaal januari</t>
  </si>
  <si>
    <t>Totaal februari</t>
  </si>
  <si>
    <t>Totaal mei</t>
  </si>
  <si>
    <t>Totaal oktober</t>
  </si>
  <si>
    <t>Totaal november</t>
  </si>
  <si>
    <t>Totaal december</t>
  </si>
  <si>
    <t>HERSTELLING ACCIDENT</t>
  </si>
  <si>
    <t>NT GEBRUIKT</t>
  </si>
  <si>
    <t>NT GEBRUIKT2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</si>
</sst>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dd\ mmmm\ yyyy"/>
    <numFmt numFmtId="165" formatCode="&quot;€&quot;\ ##,##0.00"/>
    <numFmt numFmtId="166" formatCode="&quot;€&quot;\ ##,##0.000"/>
    <numFmt numFmtId="167" formatCode="#,##0.00\ \L"/>
    <numFmt numFmtId="168" formatCode="#\ ###\ &quot;KM&quot;"/>
    <numFmt numFmtId="169" formatCode="#,##0.00\ &quot;KM&quot;"/>
    <numFmt numFmtId="170" formatCode="#,##0.00\ &quot;L/100KM&quot;"/>
    <numFmt numFmtId="171" formatCode="#,##0\ &quot;KM&quot;"/>
    <numFmt numFmtId="172" formatCode="mmmm"/>
    <numFmt numFmtId="173" formatCode="mmmm\ yyyy"/>
  </numFmts>
  <fonts count="8" x14ac:knownFonts="1">
    <font>
      <sz val="11"/>
      <color theme="1"/>
      <name val="Calibri"/>
      <family val="2"/>
      <scheme val="minor"/>
    </font>
    <font>
      <sz val="11"/>
      <color theme="4" tint="0.59999389629810485"/>
      <name val="Calibri"/>
      <family val="2"/>
      <scheme val="minor"/>
    </font>
    <font>
      <b/>
      <sz val="11"/>
      <color theme="4" tint="0.59999389629810485"/>
      <name val="Calibri"/>
      <family val="2"/>
      <scheme val="minor"/>
    </font>
    <font>
      <b/>
      <sz val="22"/>
      <color theme="4" tint="0.59999389629810485"/>
      <name val="Calibri"/>
      <family val="2"/>
      <scheme val="minor"/>
    </font>
    <font>
      <sz val="12"/>
      <color theme="4" tint="0.59999389629810485"/>
      <name val="Calibri"/>
      <family val="2"/>
      <scheme val="minor"/>
    </font>
    <font>
      <b/>
      <sz val="16"/>
      <color theme="4" tint="0.59999389629810485"/>
      <name val="Calibri"/>
      <family val="2"/>
      <scheme val="minor"/>
    </font>
    <font>
      <sz val="16"/>
      <color theme="4" tint="0.59999389629810485"/>
      <name val="Calibri"/>
      <family val="2"/>
      <scheme val="minor"/>
    </font>
    <font>
      <b/>
      <sz val="18"/>
      <color theme="4" tint="0.5999938962981048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2"/>
      </right>
      <top/>
      <bottom style="thin">
        <color theme="4"/>
      </bottom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2"/>
      </bottom>
      <diagonal/>
    </border>
    <border>
      <left style="thin">
        <color theme="2"/>
      </left>
      <right/>
      <top style="thin">
        <color theme="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2" borderId="0" xfId="0" applyFill="1"/>
    <xf numFmtId="0" fontId="1" fillId="3" borderId="0" xfId="0" applyFont="1" applyFill="1"/>
    <xf numFmtId="164" fontId="2" fillId="2" borderId="0" xfId="0" applyNumberFormat="1" applyFont="1" applyFill="1" applyBorder="1" applyAlignment="1">
      <alignment horizontal="right" vertical="center" wrapText="1"/>
    </xf>
    <xf numFmtId="164" fontId="1" fillId="3" borderId="0" xfId="0" applyNumberFormat="1" applyFont="1" applyFill="1" applyBorder="1" applyAlignment="1">
      <alignment horizontal="right"/>
    </xf>
    <xf numFmtId="0" fontId="1" fillId="3" borderId="0" xfId="0" applyFont="1" applyFill="1" applyBorder="1" applyAlignment="1">
      <alignment horizontal="right"/>
    </xf>
    <xf numFmtId="166" fontId="1" fillId="3" borderId="0" xfId="0" applyNumberFormat="1" applyFont="1" applyFill="1" applyBorder="1" applyAlignment="1">
      <alignment horizontal="right"/>
    </xf>
    <xf numFmtId="167" fontId="1" fillId="3" borderId="0" xfId="0" applyNumberFormat="1" applyFont="1" applyFill="1" applyBorder="1" applyAlignment="1">
      <alignment horizontal="right"/>
    </xf>
    <xf numFmtId="165" fontId="1" fillId="3" borderId="0" xfId="0" applyNumberFormat="1" applyFont="1" applyFill="1" applyBorder="1" applyAlignment="1">
      <alignment horizontal="right"/>
    </xf>
    <xf numFmtId="168" fontId="1" fillId="3" borderId="0" xfId="0" applyNumberFormat="1" applyFont="1" applyFill="1" applyBorder="1" applyAlignment="1">
      <alignment horizontal="right"/>
    </xf>
    <xf numFmtId="169" fontId="1" fillId="3" borderId="0" xfId="0" applyNumberFormat="1" applyFont="1" applyFill="1" applyBorder="1" applyAlignment="1">
      <alignment horizontal="right"/>
    </xf>
    <xf numFmtId="170" fontId="1" fillId="3" borderId="0" xfId="0" applyNumberFormat="1" applyFont="1" applyFill="1" applyBorder="1" applyAlignment="1">
      <alignment horizontal="right"/>
    </xf>
    <xf numFmtId="0" fontId="1" fillId="3" borderId="0" xfId="0" applyFont="1" applyFill="1" applyAlignment="1">
      <alignment horizontal="right"/>
    </xf>
    <xf numFmtId="0" fontId="1" fillId="3" borderId="0" xfId="0" applyNumberFormat="1" applyFont="1" applyFill="1" applyBorder="1" applyAlignment="1">
      <alignment horizontal="right"/>
    </xf>
    <xf numFmtId="168" fontId="1" fillId="3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166" fontId="1" fillId="3" borderId="0" xfId="0" applyNumberFormat="1" applyFont="1" applyFill="1" applyAlignment="1">
      <alignment horizontal="right"/>
    </xf>
    <xf numFmtId="167" fontId="1" fillId="3" borderId="0" xfId="0" applyNumberFormat="1" applyFont="1" applyFill="1" applyAlignment="1">
      <alignment horizontal="right"/>
    </xf>
    <xf numFmtId="165" fontId="1" fillId="3" borderId="0" xfId="0" applyNumberFormat="1" applyFont="1" applyFill="1" applyAlignment="1">
      <alignment horizontal="right"/>
    </xf>
    <xf numFmtId="169" fontId="1" fillId="3" borderId="0" xfId="0" applyNumberFormat="1" applyFont="1" applyFill="1" applyAlignment="1">
      <alignment horizontal="right"/>
    </xf>
    <xf numFmtId="170" fontId="1" fillId="3" borderId="0" xfId="0" applyNumberFormat="1" applyFont="1" applyFill="1" applyAlignment="1">
      <alignment horizontal="right"/>
    </xf>
    <xf numFmtId="172" fontId="2" fillId="2" borderId="0" xfId="0" applyNumberFormat="1" applyFont="1" applyFill="1" applyBorder="1" applyAlignment="1">
      <alignment horizontal="right" vertical="center" wrapText="1"/>
    </xf>
    <xf numFmtId="172" fontId="1" fillId="3" borderId="0" xfId="0" applyNumberFormat="1" applyFont="1" applyFill="1" applyBorder="1" applyAlignment="1">
      <alignment horizontal="right"/>
    </xf>
    <xf numFmtId="172" fontId="1" fillId="3" borderId="0" xfId="0" applyNumberFormat="1" applyFont="1" applyFill="1" applyAlignment="1">
      <alignment horizontal="right"/>
    </xf>
    <xf numFmtId="2" fontId="1" fillId="3" borderId="0" xfId="0" applyNumberFormat="1" applyFont="1" applyFill="1" applyBorder="1" applyAlignment="1">
      <alignment horizontal="right"/>
    </xf>
    <xf numFmtId="0" fontId="1" fillId="3" borderId="0" xfId="0" applyFont="1" applyFill="1" applyBorder="1" applyAlignment="1">
      <alignment horizontal="right"/>
    </xf>
    <xf numFmtId="0" fontId="2" fillId="2" borderId="0" xfId="0" applyNumberFormat="1" applyFont="1" applyFill="1" applyBorder="1" applyAlignment="1">
      <alignment horizontal="right"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167" fontId="1" fillId="2" borderId="0" xfId="0" applyNumberFormat="1" applyFont="1" applyFill="1"/>
    <xf numFmtId="169" fontId="1" fillId="2" borderId="0" xfId="0" applyNumberFormat="1" applyFont="1" applyFill="1"/>
    <xf numFmtId="165" fontId="1" fillId="2" borderId="0" xfId="0" applyNumberFormat="1" applyFont="1" applyFill="1"/>
    <xf numFmtId="165" fontId="2" fillId="2" borderId="0" xfId="0" applyNumberFormat="1" applyFont="1" applyFill="1" applyBorder="1" applyAlignment="1">
      <alignment horizontal="right" vertical="center" wrapText="1"/>
    </xf>
    <xf numFmtId="0" fontId="1" fillId="3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 vertical="center" wrapText="1"/>
    </xf>
    <xf numFmtId="0" fontId="1" fillId="3" borderId="0" xfId="0" applyFont="1" applyFill="1" applyAlignment="1">
      <alignment horizontal="right"/>
    </xf>
    <xf numFmtId="49" fontId="2" fillId="2" borderId="0" xfId="0" applyNumberFormat="1" applyFont="1" applyFill="1" applyBorder="1" applyAlignment="1">
      <alignment horizontal="right" vertical="center" wrapText="1"/>
    </xf>
    <xf numFmtId="49" fontId="1" fillId="3" borderId="0" xfId="0" applyNumberFormat="1" applyFont="1" applyFill="1" applyBorder="1" applyAlignment="1">
      <alignment horizontal="right"/>
    </xf>
    <xf numFmtId="49" fontId="1" fillId="3" borderId="0" xfId="0" applyNumberFormat="1" applyFont="1" applyFill="1" applyAlignment="1">
      <alignment horizontal="right"/>
    </xf>
    <xf numFmtId="49" fontId="1" fillId="2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left" indent="1"/>
    </xf>
    <xf numFmtId="1" fontId="2" fillId="2" borderId="0" xfId="0" applyNumberFormat="1" applyFont="1" applyFill="1" applyBorder="1" applyAlignment="1">
      <alignment horizontal="right" vertical="center" wrapText="1"/>
    </xf>
    <xf numFmtId="1" fontId="1" fillId="3" borderId="0" xfId="0" applyNumberFormat="1" applyFont="1" applyFill="1" applyBorder="1" applyAlignment="1">
      <alignment horizontal="right"/>
    </xf>
    <xf numFmtId="1" fontId="1" fillId="3" borderId="0" xfId="0" applyNumberFormat="1" applyFont="1" applyFill="1" applyAlignment="1">
      <alignment horizontal="right"/>
    </xf>
    <xf numFmtId="1" fontId="1" fillId="3" borderId="0" xfId="0" applyNumberFormat="1" applyFont="1" applyFill="1"/>
    <xf numFmtId="173" fontId="1" fillId="3" borderId="0" xfId="0" applyNumberFormat="1" applyFont="1" applyFill="1" applyBorder="1" applyAlignment="1">
      <alignment horizontal="right"/>
    </xf>
    <xf numFmtId="173" fontId="2" fillId="2" borderId="0" xfId="0" applyNumberFormat="1" applyFont="1" applyFill="1" applyBorder="1" applyAlignment="1">
      <alignment horizontal="right" vertical="center" wrapText="1"/>
    </xf>
    <xf numFmtId="173" fontId="1" fillId="3" borderId="0" xfId="0" applyNumberFormat="1" applyFont="1" applyFill="1" applyAlignment="1">
      <alignment horizontal="right"/>
    </xf>
    <xf numFmtId="1" fontId="1" fillId="2" borderId="0" xfId="0" applyNumberFormat="1" applyFont="1" applyFill="1" applyAlignment="1">
      <alignment horizontal="left"/>
    </xf>
    <xf numFmtId="0" fontId="1" fillId="3" borderId="0" xfId="0" applyFont="1" applyFill="1" applyBorder="1" applyAlignment="1">
      <alignment horizontal="right"/>
    </xf>
    <xf numFmtId="171" fontId="2" fillId="2" borderId="0" xfId="0" applyNumberFormat="1" applyFont="1" applyFill="1" applyBorder="1" applyAlignment="1">
      <alignment horizontal="right" vertical="center" wrapText="1"/>
    </xf>
    <xf numFmtId="171" fontId="1" fillId="3" borderId="0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left" indent="2"/>
    </xf>
    <xf numFmtId="0" fontId="1" fillId="2" borderId="0" xfId="0" applyFont="1" applyFill="1" applyAlignment="1"/>
    <xf numFmtId="0" fontId="4" fillId="2" borderId="0" xfId="0" applyFont="1" applyFill="1"/>
    <xf numFmtId="165" fontId="6" fillId="2" borderId="0" xfId="0" applyNumberFormat="1" applyFont="1" applyFill="1"/>
    <xf numFmtId="0" fontId="6" fillId="2" borderId="0" xfId="0" applyFont="1" applyFill="1"/>
    <xf numFmtId="165" fontId="1" fillId="2" borderId="0" xfId="0" applyNumberFormat="1" applyFont="1" applyFill="1" applyBorder="1"/>
    <xf numFmtId="165" fontId="4" fillId="2" borderId="0" xfId="0" applyNumberFormat="1" applyFont="1" applyFill="1" applyAlignment="1"/>
    <xf numFmtId="0" fontId="4" fillId="2" borderId="17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/>
    </xf>
    <xf numFmtId="165" fontId="4" fillId="2" borderId="0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165" fontId="5" fillId="2" borderId="8" xfId="0" applyNumberFormat="1" applyFont="1" applyFill="1" applyBorder="1" applyAlignment="1">
      <alignment horizontal="right" vertical="center"/>
    </xf>
    <xf numFmtId="165" fontId="5" fillId="2" borderId="0" xfId="0" applyNumberFormat="1" applyFont="1" applyFill="1" applyBorder="1" applyAlignment="1">
      <alignment horizontal="right" vertical="center"/>
    </xf>
    <xf numFmtId="165" fontId="5" fillId="2" borderId="3" xfId="0" applyNumberFormat="1" applyFont="1" applyFill="1" applyBorder="1" applyAlignment="1">
      <alignment horizontal="center" vertical="center"/>
    </xf>
    <xf numFmtId="165" fontId="5" fillId="2" borderId="0" xfId="0" applyNumberFormat="1" applyFont="1" applyFill="1" applyBorder="1" applyAlignment="1">
      <alignment horizontal="center" vertical="center"/>
    </xf>
    <xf numFmtId="165" fontId="5" fillId="2" borderId="9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right"/>
    </xf>
    <xf numFmtId="0" fontId="4" fillId="2" borderId="11" xfId="0" applyFont="1" applyFill="1" applyBorder="1" applyAlignment="1">
      <alignment horizontal="right"/>
    </xf>
    <xf numFmtId="165" fontId="4" fillId="2" borderId="11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165" fontId="7" fillId="2" borderId="13" xfId="0" applyNumberFormat="1" applyFont="1" applyFill="1" applyBorder="1" applyAlignment="1">
      <alignment horizontal="right" vertical="center"/>
    </xf>
    <xf numFmtId="165" fontId="7" fillId="2" borderId="14" xfId="0" applyNumberFormat="1" applyFont="1" applyFill="1" applyBorder="1" applyAlignment="1">
      <alignment horizontal="right" vertical="center"/>
    </xf>
    <xf numFmtId="165" fontId="5" fillId="2" borderId="15" xfId="0" applyNumberFormat="1" applyFont="1" applyFill="1" applyBorder="1" applyAlignment="1">
      <alignment horizontal="center" vertical="center"/>
    </xf>
    <xf numFmtId="165" fontId="5" fillId="2" borderId="14" xfId="0" applyNumberFormat="1" applyFont="1" applyFill="1" applyBorder="1" applyAlignment="1">
      <alignment horizontal="center" vertical="center"/>
    </xf>
    <xf numFmtId="165" fontId="5" fillId="2" borderId="16" xfId="0" applyNumberFormat="1" applyFont="1" applyFill="1" applyBorder="1" applyAlignment="1">
      <alignment horizontal="center" vertical="center"/>
    </xf>
    <xf numFmtId="165" fontId="5" fillId="2" borderId="10" xfId="0" applyNumberFormat="1" applyFont="1" applyFill="1" applyBorder="1" applyAlignment="1">
      <alignment horizontal="right" vertical="center"/>
    </xf>
    <xf numFmtId="165" fontId="5" fillId="2" borderId="11" xfId="0" applyNumberFormat="1" applyFont="1" applyFill="1" applyBorder="1" applyAlignment="1">
      <alignment horizontal="right" vertical="center"/>
    </xf>
    <xf numFmtId="165" fontId="5" fillId="2" borderId="11" xfId="0" applyNumberFormat="1" applyFont="1" applyFill="1" applyBorder="1" applyAlignment="1">
      <alignment horizontal="center" vertical="center"/>
    </xf>
    <xf numFmtId="165" fontId="5" fillId="2" borderId="12" xfId="0" applyNumberFormat="1" applyFont="1" applyFill="1" applyBorder="1" applyAlignment="1">
      <alignment horizontal="center" vertical="center"/>
    </xf>
    <xf numFmtId="171" fontId="1" fillId="2" borderId="0" xfId="0" applyNumberFormat="1" applyFont="1" applyFill="1" applyAlignment="1">
      <alignment horizontal="center"/>
    </xf>
    <xf numFmtId="0" fontId="1" fillId="2" borderId="0" xfId="0" applyFont="1" applyFill="1" applyAlignment="1"/>
    <xf numFmtId="165" fontId="7" fillId="2" borderId="0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Border="1" applyAlignment="1">
      <alignment horizontal="right" vertical="center"/>
    </xf>
    <xf numFmtId="14" fontId="7" fillId="2" borderId="0" xfId="0" applyNumberFormat="1" applyFont="1" applyFill="1" applyBorder="1" applyAlignment="1">
      <alignment horizontal="right" vertical="center"/>
    </xf>
  </cellXfs>
  <cellStyles count="1">
    <cellStyle name="Standaard" xfId="0" builtinId="0"/>
  </cellStyles>
  <dxfs count="218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numFmt numFmtId="165" formatCode="&quot;€&quot;\ ##,##0.00"/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71" formatCode="#,##0\ &quot;KM&quot;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65" formatCode="&quot;€&quot;\ ##,##0.00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0" formatCode="General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72" formatCode="mmmm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0" formatCode="General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64" formatCode="dd\ mmmm\ yyyy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64" formatCode="dd\ mmmm\ yyyy"/>
      <fill>
        <patternFill patternType="solid">
          <fgColor indexed="64"/>
          <bgColor theme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65" formatCode="&quot;€&quot;\ ##,##0.00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65" formatCode="&quot;€&quot;\ ##,##0.00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65" formatCode="&quot;€&quot;\ ##,##0.00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65" formatCode="&quot;€&quot;\ ##,##0.00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" formatCode="0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73" formatCode="mmmm\ yyyy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73" formatCode="mmmm\ yyyy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65" formatCode="&quot;€&quot;\ ##,##0.00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73" formatCode="mmmm\ yyyy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30" formatCode="@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73" formatCode="mmmm\ yyyy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73" formatCode="mmmm\ yyyy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fill>
        <patternFill>
          <fgColor indexed="64"/>
          <bgColor theme="2" tint="-0.499984740745262"/>
        </patternFill>
      </fill>
    </dxf>
    <dxf>
      <font>
        <strike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fill>
        <patternFill>
          <fgColor indexed="64"/>
          <bgColor theme="2" tint="-0.499984740745262"/>
        </patternFill>
      </fill>
    </dxf>
    <dxf>
      <font>
        <strike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fill>
        <patternFill>
          <fgColor indexed="64"/>
          <bgColor theme="2" tint="-0.499984740745262"/>
        </patternFill>
      </fill>
    </dxf>
    <dxf>
      <font>
        <strike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fill>
        <patternFill>
          <fgColor indexed="64"/>
          <bgColor theme="2" tint="-0.499984740745262"/>
        </patternFill>
      </fill>
    </dxf>
    <dxf>
      <font>
        <strike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fill>
        <patternFill>
          <fgColor indexed="64"/>
          <bgColor theme="2" tint="-0.499984740745262"/>
        </patternFill>
      </fill>
    </dxf>
    <dxf>
      <font>
        <strike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fill>
        <patternFill>
          <fgColor indexed="64"/>
          <bgColor theme="2" tint="-0.499984740745262"/>
        </patternFill>
      </fill>
    </dxf>
    <dxf>
      <font>
        <strike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fill>
        <patternFill>
          <fgColor indexed="64"/>
          <bgColor theme="2" tint="-0.499984740745262"/>
        </patternFill>
      </fill>
    </dxf>
    <dxf>
      <font>
        <strike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64" formatCode="dd\ mmmm\ yyyy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0" formatCode="General"/>
      <fill>
        <patternFill>
          <fgColor indexed="64"/>
          <bgColor theme="2" tint="-0.499984740745262"/>
        </patternFill>
      </fill>
    </dxf>
    <dxf>
      <font>
        <strike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72" formatCode="mmmm"/>
      <fill>
        <patternFill patternType="solid">
          <fgColor indexed="64"/>
          <bgColor theme="2" tint="-0.499984740745262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0" formatCode="General"/>
      <fill>
        <patternFill>
          <fgColor indexed="64"/>
          <bgColor theme="2" tint="-0.499984740745262"/>
        </patternFill>
      </fill>
    </dxf>
    <dxf>
      <font>
        <strike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73" formatCode="mmmm\ yyyy"/>
      <fill>
        <patternFill>
          <fgColor indexed="64"/>
          <bgColor theme="2" tint="-0.499984740745262"/>
        </patternFill>
      </fill>
    </dxf>
    <dxf>
      <font>
        <strike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74" formatCode="[$-813]dddd\ d\ mmmm\ yyyy"/>
      <fill>
        <patternFill>
          <fgColor indexed="64"/>
          <bgColor theme="2" tint="-0.49998474074526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scheme val="minor"/>
      </font>
      <numFmt numFmtId="164" formatCode="dd\ mmmm\ yyyy"/>
      <fill>
        <patternFill patternType="solid">
          <fgColor indexed="64"/>
          <bgColor theme="1"/>
        </patternFill>
      </fill>
      <alignment horizontal="right" vertical="center" textRotation="0" wrapText="1" indent="0" justifyLastLine="0" shrinkToFit="0" readingOrder="0"/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numFmt numFmtId="165" formatCode="&quot;€&quot;\ ##,##0.00"/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numFmt numFmtId="165" formatCode="&quot;€&quot;\ ##,##0.00"/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numFmt numFmtId="165" formatCode="&quot;€&quot;\ ##,##0.00"/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numFmt numFmtId="165" formatCode="&quot;€&quot;\ ##,##0.00"/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ont>
        <color theme="4" tint="0.59999389629810485"/>
      </font>
    </dxf>
    <dxf>
      <fill>
        <patternFill patternType="solid">
          <bgColor theme="2" tint="-0.499984740745262"/>
        </patternFill>
      </fill>
    </dxf>
    <dxf>
      <fill>
        <patternFill patternType="solid">
          <bgColor theme="2" tint="-0.499984740745262"/>
        </patternFill>
      </fill>
    </dxf>
    <dxf>
      <fill>
        <patternFill patternType="solid">
          <bgColor theme="2" tint="-0.499984740745262"/>
        </patternFill>
      </fill>
    </dxf>
    <dxf>
      <fill>
        <patternFill patternType="solid">
          <bgColor theme="2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4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Relationship Id="rId14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ario Comegna" refreshedDate="43100.697814814812" createdVersion="5" refreshedVersion="5" minRefreshableVersion="3" recordCount="24">
  <cacheSource type="worksheet">
    <worksheetSource name="LENING"/>
  </cacheSource>
  <cacheFields count="7">
    <cacheField name="PERIODE" numFmtId="173">
      <sharedItems containsSemiMixedTypes="0" containsNonDate="0" containsDate="1" containsString="0" minDate="2016-01-01T00:00:00" maxDate="2017-12-02T00:00:00"/>
    </cacheField>
    <cacheField name="MAAND" numFmtId="173">
      <sharedItems count="12">
        <s v="januari"/>
        <s v="februari"/>
        <s v="maart"/>
        <s v="april"/>
        <s v="mei"/>
        <s v="juni"/>
        <s v="juli"/>
        <s v="augustus"/>
        <s v="september"/>
        <s v="oktober"/>
        <s v="november"/>
        <s v="december"/>
      </sharedItems>
    </cacheField>
    <cacheField name="JAAR" numFmtId="1">
      <sharedItems containsSemiMixedTypes="0" containsString="0" containsNumber="1" containsInteger="1" minValue="2016" maxValue="2017" count="2">
        <n v="2016"/>
        <n v="2017"/>
      </sharedItems>
    </cacheField>
    <cacheField name="AF TE LOSSEN" numFmtId="165">
      <sharedItems containsSemiMixedTypes="0" containsString="0" containsNumber="1" minValue="583.2599999999984" maxValue="7000"/>
    </cacheField>
    <cacheField name="AFLOSSING" numFmtId="165">
      <sharedItems containsSemiMixedTypes="0" containsString="0" containsNumber="1" minValue="0" maxValue="291.67"/>
    </cacheField>
    <cacheField name="AFGELOST" numFmtId="165">
      <sharedItems containsSemiMixedTypes="0" containsString="0" containsNumber="1" minValue="0" maxValue="6708.4100000000008"/>
    </cacheField>
    <cacheField name="OPENSTAAND" numFmtId="165">
      <sharedItems containsSemiMixedTypes="0" containsString="0" containsNumber="1" minValue="291.58999999999838" maxValue="7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ario Comegna" refreshedDate="43100.697830555553" createdVersion="5" refreshedVersion="5" minRefreshableVersion="3" recordCount="24">
  <cacheSource type="worksheet">
    <worksheetSource name="VERZEKERING"/>
  </cacheSource>
  <cacheFields count="5">
    <cacheField name="PERIODE" numFmtId="173">
      <sharedItems containsSemiMixedTypes="0" containsNonDate="0" containsDate="1" containsString="0" minDate="2016-01-01T00:00:00" maxDate="2017-12-02T00:00:00"/>
    </cacheField>
    <cacheField name="MAAND" numFmtId="173">
      <sharedItems count="12">
        <s v="januari"/>
        <s v="februari"/>
        <s v="maart"/>
        <s v="april"/>
        <s v="mei"/>
        <s v="juni"/>
        <s v="juli"/>
        <s v="augustus"/>
        <s v="september"/>
        <s v="oktober"/>
        <s v="november"/>
        <s v="december"/>
      </sharedItems>
    </cacheField>
    <cacheField name="JAAR" numFmtId="0">
      <sharedItems containsSemiMixedTypes="0" containsString="0" containsNumber="1" containsInteger="1" minValue="2016" maxValue="2017" count="2">
        <n v="2016"/>
        <n v="2017"/>
      </sharedItems>
    </cacheField>
    <cacheField name="MAATSCHAPPIJ" numFmtId="0">
      <sharedItems count="1">
        <s v="KBC"/>
      </sharedItems>
    </cacheField>
    <cacheField name="PREMIE" numFmtId="165">
      <sharedItems containsSemiMixedTypes="0" containsString="0" containsNumber="1" minValue="0" maxValue="306.3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Dario Comegna" refreshedDate="43100.697850694443" createdVersion="5" refreshedVersion="5" minRefreshableVersion="3" recordCount="66">
  <cacheSource type="worksheet">
    <worksheetSource name="DIESEL"/>
  </cacheSource>
  <cacheFields count="12">
    <cacheField name="MAG" numFmtId="0">
      <sharedItems count="24">
        <s v="januari 2016"/>
        <s v="februari 2016"/>
        <s v="maart 2016"/>
        <s v="april 2016"/>
        <s v="mei 2016"/>
        <s v="juni 2016"/>
        <s v="juli 2016"/>
        <s v="augustus 2016"/>
        <s v="september 2016"/>
        <s v="oktober 2016"/>
        <s v="november 2016"/>
        <s v="december 2016"/>
        <s v="januari 2017"/>
        <s v="februari 2017"/>
        <s v="maart 2017"/>
        <s v="april 2017"/>
        <s v="mei 2017"/>
        <s v="juni 2017"/>
        <s v="juli 2017"/>
        <s v="augustus 2017"/>
        <s v="september 2017"/>
        <s v="oktober 2017"/>
        <s v="november 2017"/>
        <s v="december 2017"/>
      </sharedItems>
    </cacheField>
    <cacheField name="WEG" numFmtId="0">
      <sharedItems containsSemiMixedTypes="0" containsString="0" containsNumber="1" containsInteger="1" minValue="1" maxValue="12"/>
    </cacheField>
    <cacheField name="MAAND" numFmtId="0">
      <sharedItems count="12">
        <s v="januari"/>
        <s v="februari"/>
        <s v="maart"/>
        <s v="april"/>
        <s v="mei"/>
        <s v="juni"/>
        <s v="juli"/>
        <s v="augustus"/>
        <s v="september"/>
        <s v="oktober"/>
        <s v="november"/>
        <s v="december"/>
      </sharedItems>
    </cacheField>
    <cacheField name="JAAR" numFmtId="0">
      <sharedItems containsSemiMixedTypes="0" containsString="0" containsNumber="1" containsInteger="1" minValue="2016" maxValue="2017" count="2">
        <n v="2016"/>
        <n v="2017"/>
      </sharedItems>
    </cacheField>
    <cacheField name="DATUM" numFmtId="164">
      <sharedItems containsSemiMixedTypes="0" containsNonDate="0" containsDate="1" containsString="0" minDate="2016-01-16T00:00:00" maxDate="2017-12-30T00:00:00"/>
    </cacheField>
    <cacheField name="WAAR" numFmtId="0">
      <sharedItems count="1">
        <s v="TOTAL"/>
      </sharedItems>
    </cacheField>
    <cacheField name="PRIJS/L" numFmtId="166">
      <sharedItems containsSemiMixedTypes="0" containsString="0" containsNumber="1" minValue="0.95399999999999996" maxValue="1.2889999999999999"/>
    </cacheField>
    <cacheField name="GETANKT" numFmtId="167">
      <sharedItems containsSemiMixedTypes="0" containsString="0" containsNumber="1" minValue="15.01" maxValue="45.46"/>
    </cacheField>
    <cacheField name="TOTAAL" numFmtId="165">
      <sharedItems containsSemiMixedTypes="0" containsString="0" containsNumber="1" minValue="18.55236" maxValue="57.506899999999995"/>
    </cacheField>
    <cacheField name="KM-STAND" numFmtId="168">
      <sharedItems containsSemiMixedTypes="0" containsString="0" containsNumber="1" containsInteger="1" minValue="36" maxValue="51124"/>
    </cacheField>
    <cacheField name="DAGTELLER" numFmtId="169">
      <sharedItems containsSemiMixedTypes="0" containsString="0" containsNumber="1" minValue="36" maxValue="865.7"/>
    </cacheField>
    <cacheField name="VERBRUIK" numFmtId="170">
      <sharedItems containsString="0" containsBlank="1" containsNumber="1" minValue="2.0887837461731142" maxValue="14.033942558746737"/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Dario Comegna" refreshedDate="43102.939610185182" createdVersion="5" refreshedVersion="5" minRefreshableVersion="3" recordCount="10">
  <cacheSource type="worksheet">
    <worksheetSource name="DIVERSE"/>
  </cacheSource>
  <cacheFields count="9">
    <cacheField name="DATUM" numFmtId="164">
      <sharedItems containsSemiMixedTypes="0" containsNonDate="0" containsDate="1" containsString="0" minDate="2016-01-01T00:00:00" maxDate="2017-01-24T00:00:00"/>
    </cacheField>
    <cacheField name="PERIODE" numFmtId="0">
      <sharedItems/>
    </cacheField>
    <cacheField name="MAAND" numFmtId="172">
      <sharedItems count="7">
        <s v="januari"/>
        <s v="februari"/>
        <s v="mei"/>
        <s v="oktober"/>
        <s v="november"/>
        <s v="december"/>
        <s v="april" u="1"/>
      </sharedItems>
    </cacheField>
    <cacheField name="JAAR" numFmtId="0">
      <sharedItems containsSemiMixedTypes="0" containsString="0" containsNumber="1" containsInteger="1" minValue="2016" maxValue="2017" count="2">
        <n v="2016"/>
        <n v="2017"/>
      </sharedItems>
    </cacheField>
    <cacheField name="LEVERANCIER" numFmtId="0">
      <sharedItems containsBlank="1" count="5">
        <s v="OSET NV"/>
        <s v="FOD MOBILITEIT"/>
        <s v="AUTO 5"/>
        <s v="DECONDE"/>
        <m u="1"/>
      </sharedItems>
    </cacheField>
    <cacheField name="KOST" numFmtId="0">
      <sharedItems count="10">
        <s v="OPEL ASTRA K"/>
        <s v="VERKEERSBELASTING"/>
        <s v="BIV"/>
        <s v="TMPS  SENSOREN"/>
        <s v="DEZENT TD 16&quot;"/>
        <s v="HERSTELLING ACCIDENT"/>
        <s v="CONTIWINTERCONTACT TS860"/>
        <s v="UITLIJNING (VERREK BIJ OH)"/>
        <s v="ONDERHOUD"/>
        <s v="HERSTELLING ACCIDEBT" u="1"/>
      </sharedItems>
    </cacheField>
    <cacheField name="PRIJS" numFmtId="0">
      <sharedItems containsString="0" containsBlank="1" containsNumber="1" minValue="-51.4" maxValue="492.05"/>
    </cacheField>
    <cacheField name="KM-STAND" numFmtId="171">
      <sharedItems containsString="0" containsBlank="1" containsNumber="1" containsInteger="1" minValue="0" maxValue="26067"/>
    </cacheField>
    <cacheField name="INFORMATIE" numFmtId="0">
      <sharedItems containsBlank="1" containsMixedTypes="1" containsNumber="1" minValue="1893.12" maxValue="162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d v="2016-01-01T00:00:00"/>
    <x v="0"/>
    <x v="0"/>
    <n v="7000"/>
    <n v="0"/>
    <n v="0"/>
    <n v="7000"/>
  </r>
  <r>
    <d v="2016-02-01T00:00:00"/>
    <x v="1"/>
    <x v="0"/>
    <n v="7000"/>
    <n v="291.67"/>
    <n v="291.67"/>
    <n v="6708.33"/>
  </r>
  <r>
    <d v="2016-03-01T00:00:00"/>
    <x v="2"/>
    <x v="0"/>
    <n v="6708.33"/>
    <n v="291.67"/>
    <n v="583.34"/>
    <n v="6416.66"/>
  </r>
  <r>
    <d v="2016-04-01T00:00:00"/>
    <x v="3"/>
    <x v="0"/>
    <n v="6416.66"/>
    <n v="291.67"/>
    <n v="875.01"/>
    <n v="6124.99"/>
  </r>
  <r>
    <d v="2016-05-01T00:00:00"/>
    <x v="4"/>
    <x v="0"/>
    <n v="6124.99"/>
    <n v="291.67"/>
    <n v="1166.68"/>
    <n v="5833.32"/>
  </r>
  <r>
    <d v="2016-06-01T00:00:00"/>
    <x v="5"/>
    <x v="0"/>
    <n v="5833.32"/>
    <n v="291.67"/>
    <n v="1458.3500000000001"/>
    <n v="5541.65"/>
  </r>
  <r>
    <d v="2016-07-01T00:00:00"/>
    <x v="6"/>
    <x v="0"/>
    <n v="5541.65"/>
    <n v="291.67"/>
    <n v="1750.0200000000002"/>
    <n v="5249.98"/>
  </r>
  <r>
    <d v="2016-08-01T00:00:00"/>
    <x v="7"/>
    <x v="0"/>
    <n v="5249.98"/>
    <n v="291.67"/>
    <n v="2041.6900000000003"/>
    <n v="4958.3099999999995"/>
  </r>
  <r>
    <d v="2016-09-01T00:00:00"/>
    <x v="8"/>
    <x v="0"/>
    <n v="4958.3099999999995"/>
    <n v="291.67"/>
    <n v="2333.36"/>
    <n v="4666.6399999999994"/>
  </r>
  <r>
    <d v="2016-10-01T00:00:00"/>
    <x v="9"/>
    <x v="0"/>
    <n v="4666.6399999999994"/>
    <n v="291.67"/>
    <n v="2625.03"/>
    <n v="4374.9699999999993"/>
  </r>
  <r>
    <d v="2016-11-01T00:00:00"/>
    <x v="10"/>
    <x v="0"/>
    <n v="4374.9699999999993"/>
    <n v="291.67"/>
    <n v="2916.7000000000003"/>
    <n v="4083.2999999999993"/>
  </r>
  <r>
    <d v="2016-12-01T00:00:00"/>
    <x v="11"/>
    <x v="0"/>
    <n v="4083.2999999999993"/>
    <n v="291.67"/>
    <n v="3208.3700000000003"/>
    <n v="3791.6299999999992"/>
  </r>
  <r>
    <d v="2017-01-01T00:00:00"/>
    <x v="0"/>
    <x v="1"/>
    <n v="3791.6299999999992"/>
    <n v="291.67"/>
    <n v="3500.0400000000004"/>
    <n v="3499.9599999999991"/>
  </r>
  <r>
    <d v="2017-02-01T00:00:00"/>
    <x v="1"/>
    <x v="1"/>
    <n v="3499.9599999999991"/>
    <n v="291.67"/>
    <n v="3791.7100000000005"/>
    <n v="3208.2899999999991"/>
  </r>
  <r>
    <d v="2017-03-01T00:00:00"/>
    <x v="2"/>
    <x v="1"/>
    <n v="3208.2899999999991"/>
    <n v="291.67"/>
    <n v="4083.3800000000006"/>
    <n v="2916.619999999999"/>
  </r>
  <r>
    <d v="2017-04-01T00:00:00"/>
    <x v="3"/>
    <x v="1"/>
    <n v="2916.619999999999"/>
    <n v="291.67"/>
    <n v="4375.05"/>
    <n v="2624.9499999999989"/>
  </r>
  <r>
    <d v="2017-05-01T00:00:00"/>
    <x v="4"/>
    <x v="1"/>
    <n v="2624.9499999999989"/>
    <n v="291.67"/>
    <n v="4666.72"/>
    <n v="2333.2799999999988"/>
  </r>
  <r>
    <d v="2017-06-01T00:00:00"/>
    <x v="5"/>
    <x v="1"/>
    <n v="2333.2799999999988"/>
    <n v="291.67"/>
    <n v="4958.3900000000003"/>
    <n v="2041.6099999999988"/>
  </r>
  <r>
    <d v="2017-07-01T00:00:00"/>
    <x v="6"/>
    <x v="1"/>
    <n v="2041.6099999999988"/>
    <n v="291.67"/>
    <n v="5250.06"/>
    <n v="1749.9399999999987"/>
  </r>
  <r>
    <d v="2017-08-01T00:00:00"/>
    <x v="7"/>
    <x v="1"/>
    <n v="1749.9399999999987"/>
    <n v="291.67"/>
    <n v="5541.7300000000005"/>
    <n v="1458.2699999999986"/>
  </r>
  <r>
    <d v="2017-09-01T00:00:00"/>
    <x v="8"/>
    <x v="1"/>
    <n v="1458.2699999999986"/>
    <n v="291.67"/>
    <n v="5833.4000000000005"/>
    <n v="1166.5999999999985"/>
  </r>
  <r>
    <d v="2017-10-01T00:00:00"/>
    <x v="9"/>
    <x v="1"/>
    <n v="1166.5999999999985"/>
    <n v="291.67"/>
    <n v="6125.0700000000006"/>
    <n v="874.92999999999847"/>
  </r>
  <r>
    <d v="2017-11-01T00:00:00"/>
    <x v="10"/>
    <x v="1"/>
    <n v="874.92999999999847"/>
    <n v="291.67"/>
    <n v="6416.7400000000007"/>
    <n v="583.2599999999984"/>
  </r>
  <r>
    <d v="2017-12-01T00:00:00"/>
    <x v="11"/>
    <x v="1"/>
    <n v="583.2599999999984"/>
    <n v="291.67"/>
    <n v="6708.4100000000008"/>
    <n v="291.5899999999983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4">
  <r>
    <d v="2016-01-01T00:00:00"/>
    <x v="0"/>
    <x v="0"/>
    <x v="0"/>
    <n v="306.36"/>
  </r>
  <r>
    <d v="2016-02-01T00:00:00"/>
    <x v="1"/>
    <x v="0"/>
    <x v="0"/>
    <n v="0"/>
  </r>
  <r>
    <d v="2016-03-01T00:00:00"/>
    <x v="2"/>
    <x v="0"/>
    <x v="0"/>
    <n v="153.18"/>
  </r>
  <r>
    <d v="2016-04-01T00:00:00"/>
    <x v="3"/>
    <x v="0"/>
    <x v="0"/>
    <n v="153.18"/>
  </r>
  <r>
    <d v="2016-05-01T00:00:00"/>
    <x v="4"/>
    <x v="0"/>
    <x v="0"/>
    <n v="153.18"/>
  </r>
  <r>
    <d v="2016-06-01T00:00:00"/>
    <x v="5"/>
    <x v="0"/>
    <x v="0"/>
    <n v="153.18"/>
  </r>
  <r>
    <d v="2016-07-01T00:00:00"/>
    <x v="6"/>
    <x v="0"/>
    <x v="0"/>
    <n v="153.18"/>
  </r>
  <r>
    <d v="2016-08-01T00:00:00"/>
    <x v="7"/>
    <x v="0"/>
    <x v="0"/>
    <n v="153.18"/>
  </r>
  <r>
    <d v="2016-09-01T00:00:00"/>
    <x v="8"/>
    <x v="0"/>
    <x v="0"/>
    <n v="153.18"/>
  </r>
  <r>
    <d v="2016-10-01T00:00:00"/>
    <x v="9"/>
    <x v="0"/>
    <x v="0"/>
    <n v="133.22999999999999"/>
  </r>
  <r>
    <d v="2016-11-01T00:00:00"/>
    <x v="10"/>
    <x v="0"/>
    <x v="0"/>
    <n v="130.24"/>
  </r>
  <r>
    <d v="2016-12-01T00:00:00"/>
    <x v="11"/>
    <x v="0"/>
    <x v="0"/>
    <n v="130.24"/>
  </r>
  <r>
    <d v="2017-01-01T00:00:00"/>
    <x v="0"/>
    <x v="1"/>
    <x v="0"/>
    <n v="131.09"/>
  </r>
  <r>
    <d v="2017-02-01T00:00:00"/>
    <x v="1"/>
    <x v="1"/>
    <x v="0"/>
    <n v="131.09"/>
  </r>
  <r>
    <d v="2017-03-01T00:00:00"/>
    <x v="2"/>
    <x v="1"/>
    <x v="0"/>
    <n v="131.09"/>
  </r>
  <r>
    <d v="2017-04-01T00:00:00"/>
    <x v="3"/>
    <x v="1"/>
    <x v="0"/>
    <n v="131.09"/>
  </r>
  <r>
    <d v="2017-05-01T00:00:00"/>
    <x v="4"/>
    <x v="1"/>
    <x v="0"/>
    <n v="131.09"/>
  </r>
  <r>
    <d v="2017-06-01T00:00:00"/>
    <x v="5"/>
    <x v="1"/>
    <x v="0"/>
    <n v="131.09"/>
  </r>
  <r>
    <d v="2017-07-01T00:00:00"/>
    <x v="6"/>
    <x v="1"/>
    <x v="0"/>
    <n v="131.09"/>
  </r>
  <r>
    <d v="2017-08-01T00:00:00"/>
    <x v="7"/>
    <x v="1"/>
    <x v="0"/>
    <n v="131.09"/>
  </r>
  <r>
    <d v="2017-09-01T00:00:00"/>
    <x v="8"/>
    <x v="1"/>
    <x v="0"/>
    <n v="131.09"/>
  </r>
  <r>
    <d v="2017-10-01T00:00:00"/>
    <x v="9"/>
    <x v="1"/>
    <x v="0"/>
    <n v="131.09"/>
  </r>
  <r>
    <d v="2017-11-01T00:00:00"/>
    <x v="10"/>
    <x v="1"/>
    <x v="0"/>
    <n v="131.09"/>
  </r>
  <r>
    <d v="2017-12-01T00:00:00"/>
    <x v="11"/>
    <x v="1"/>
    <x v="0"/>
    <n v="131.09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66">
  <r>
    <x v="0"/>
    <n v="1"/>
    <x v="0"/>
    <x v="0"/>
    <d v="2016-01-16T00:00:00"/>
    <x v="0"/>
    <n v="0.97899999999999998"/>
    <n v="43.5"/>
    <n v="42.586500000000001"/>
    <n v="36"/>
    <n v="36"/>
    <m/>
  </r>
  <r>
    <x v="0"/>
    <n v="1"/>
    <x v="0"/>
    <x v="0"/>
    <d v="2016-01-24T00:00:00"/>
    <x v="0"/>
    <n v="0.95399999999999996"/>
    <n v="42"/>
    <n v="40.067999999999998"/>
    <n v="972"/>
    <n v="755.8"/>
    <n v="5.5570256681661814"/>
  </r>
  <r>
    <x v="1"/>
    <n v="2"/>
    <x v="1"/>
    <x v="0"/>
    <d v="2016-02-01T00:00:00"/>
    <x v="0"/>
    <n v="0.99099999999999999"/>
    <n v="42"/>
    <n v="41.622"/>
    <n v="1512"/>
    <n v="719.6"/>
    <n v="5.836575875486381"/>
  </r>
  <r>
    <x v="1"/>
    <n v="2"/>
    <x v="1"/>
    <x v="0"/>
    <d v="2016-02-11T00:00:00"/>
    <x v="0"/>
    <n v="0.97599999999999998"/>
    <n v="44.01"/>
    <n v="42.953759999999996"/>
    <n v="2310"/>
    <n v="798.2"/>
    <n v="5.513655725382109"/>
  </r>
  <r>
    <x v="1"/>
    <n v="2"/>
    <x v="1"/>
    <x v="0"/>
    <d v="2016-02-19T00:00:00"/>
    <x v="0"/>
    <n v="0.97599999999999998"/>
    <n v="45.08"/>
    <n v="43.998079999999995"/>
    <n v="3129"/>
    <n v="818.7"/>
    <n v="5.5062904604861362"/>
  </r>
  <r>
    <x v="2"/>
    <n v="3"/>
    <x v="2"/>
    <x v="0"/>
    <d v="2016-03-02T00:00:00"/>
    <x v="0"/>
    <n v="0.99299999999999999"/>
    <n v="44.02"/>
    <n v="43.711860000000001"/>
    <n v="3906"/>
    <n v="776.8"/>
    <n v="5.6668383110195686"/>
  </r>
  <r>
    <x v="2"/>
    <n v="3"/>
    <x v="2"/>
    <x v="0"/>
    <d v="2016-03-09T00:00:00"/>
    <x v="0"/>
    <n v="1.01"/>
    <n v="40"/>
    <n v="40.4"/>
    <n v="4613"/>
    <n v="707.3"/>
    <n v="5.6553089212498238"/>
  </r>
  <r>
    <x v="2"/>
    <n v="3"/>
    <x v="2"/>
    <x v="0"/>
    <d v="2016-03-21T00:00:00"/>
    <x v="0"/>
    <n v="1.0349999999999999"/>
    <n v="43"/>
    <n v="44.504999999999995"/>
    <n v="5405"/>
    <n v="791.7"/>
    <n v="5.4313502589364653"/>
  </r>
  <r>
    <x v="3"/>
    <n v="4"/>
    <x v="3"/>
    <x v="0"/>
    <d v="2016-04-01T00:00:00"/>
    <x v="0"/>
    <n v="1.0249999999999999"/>
    <n v="41.01"/>
    <n v="42.035249999999998"/>
    <n v="6168"/>
    <n v="763.8"/>
    <n v="5.3692065985860173"/>
  </r>
  <r>
    <x v="3"/>
    <n v="4"/>
    <x v="3"/>
    <x v="0"/>
    <d v="2016-04-12T00:00:00"/>
    <x v="0"/>
    <n v="0.999"/>
    <n v="41.5"/>
    <n v="41.458500000000001"/>
    <n v="6923"/>
    <n v="754.5"/>
    <n v="5.5003313452617633"/>
  </r>
  <r>
    <x v="3"/>
    <n v="4"/>
    <x v="3"/>
    <x v="0"/>
    <d v="2016-04-20T00:00:00"/>
    <x v="0"/>
    <n v="1.0489999999999999"/>
    <n v="43.01"/>
    <n v="45.117489999999997"/>
    <n v="7713"/>
    <n v="789.9"/>
    <n v="5.4449930370933028"/>
  </r>
  <r>
    <x v="3"/>
    <n v="4"/>
    <x v="3"/>
    <x v="0"/>
    <d v="2016-04-28T00:00:00"/>
    <x v="0"/>
    <n v="1.0660000000000001"/>
    <n v="44.52"/>
    <n v="47.458320000000008"/>
    <n v="8522"/>
    <n v="808.5"/>
    <n v="5.5064935064935066"/>
  </r>
  <r>
    <x v="4"/>
    <n v="5"/>
    <x v="4"/>
    <x v="0"/>
    <d v="2016-05-12T00:00:00"/>
    <x v="0"/>
    <n v="1.0660000000000001"/>
    <n v="43"/>
    <n v="45.838000000000001"/>
    <n v="9302"/>
    <n v="780.8"/>
    <n v="5.5071721311475414"/>
  </r>
  <r>
    <x v="4"/>
    <n v="5"/>
    <x v="4"/>
    <x v="0"/>
    <d v="2016-05-23T00:00:00"/>
    <x v="0"/>
    <n v="1.0980000000000001"/>
    <n v="42.5"/>
    <n v="46.665000000000006"/>
    <n v="10115"/>
    <n v="812.7"/>
    <n v="5.2294819736680198"/>
  </r>
  <r>
    <x v="5"/>
    <n v="6"/>
    <x v="5"/>
    <x v="0"/>
    <d v="2016-06-02T00:00:00"/>
    <x v="0"/>
    <n v="1.117"/>
    <n v="41"/>
    <n v="45.796999999999997"/>
    <n v="10897"/>
    <n v="781.4"/>
    <n v="5.246992577425134"/>
  </r>
  <r>
    <x v="5"/>
    <n v="6"/>
    <x v="5"/>
    <x v="0"/>
    <d v="2016-06-12T00:00:00"/>
    <x v="0"/>
    <n v="1.117"/>
    <n v="43"/>
    <n v="48.030999999999999"/>
    <n v="11751"/>
    <n v="853.8"/>
    <n v="5.0363082689154366"/>
  </r>
  <r>
    <x v="5"/>
    <n v="6"/>
    <x v="5"/>
    <x v="0"/>
    <d v="2016-06-23T00:00:00"/>
    <x v="0"/>
    <n v="1.099"/>
    <n v="39.01"/>
    <n v="42.871989999999997"/>
    <n v="12528"/>
    <n v="777"/>
    <n v="5.0205920205920203"/>
  </r>
  <r>
    <x v="6"/>
    <n v="7"/>
    <x v="6"/>
    <x v="0"/>
    <d v="2016-07-05T00:00:00"/>
    <x v="0"/>
    <n v="1.119"/>
    <n v="42.01"/>
    <n v="47.009189999999997"/>
    <n v="13340"/>
    <n v="812.4"/>
    <n v="5.1710979812900053"/>
  </r>
  <r>
    <x v="6"/>
    <n v="7"/>
    <x v="6"/>
    <x v="0"/>
    <d v="2016-07-15T00:00:00"/>
    <x v="0"/>
    <n v="1.099"/>
    <n v="42.5"/>
    <n v="46.707499999999996"/>
    <n v="14200"/>
    <n v="860.3"/>
    <n v="4.9401371614553069"/>
  </r>
  <r>
    <x v="6"/>
    <n v="7"/>
    <x v="6"/>
    <x v="0"/>
    <d v="2016-07-27T00:00:00"/>
    <x v="0"/>
    <n v="1.0900000000000001"/>
    <n v="41"/>
    <n v="44.690000000000005"/>
    <n v="15011"/>
    <n v="810.4"/>
    <n v="5.0592300098716692"/>
  </r>
  <r>
    <x v="7"/>
    <n v="8"/>
    <x v="7"/>
    <x v="0"/>
    <d v="2016-08-17T00:00:00"/>
    <x v="0"/>
    <n v="1.099"/>
    <n v="45"/>
    <n v="49.454999999999998"/>
    <n v="15867"/>
    <n v="856.6"/>
    <n v="5.2533271071678733"/>
  </r>
  <r>
    <x v="7"/>
    <n v="8"/>
    <x v="7"/>
    <x v="0"/>
    <d v="2016-08-25T00:00:00"/>
    <x v="0"/>
    <n v="1.129"/>
    <n v="44.01"/>
    <n v="49.687289999999997"/>
    <n v="16725"/>
    <n v="857.5"/>
    <n v="5.1323615160349858"/>
  </r>
  <r>
    <x v="8"/>
    <n v="9"/>
    <x v="8"/>
    <x v="0"/>
    <d v="2016-09-05T00:00:00"/>
    <x v="0"/>
    <n v="1.141"/>
    <n v="30"/>
    <n v="34.230000000000004"/>
    <n v="17307"/>
    <n v="582.5"/>
    <n v="5.1502145922746783"/>
  </r>
  <r>
    <x v="8"/>
    <n v="9"/>
    <x v="8"/>
    <x v="0"/>
    <d v="2016-09-15T00:00:00"/>
    <x v="0"/>
    <n v="1.1279999999999999"/>
    <n v="42.5"/>
    <n v="47.94"/>
    <n v="18133"/>
    <n v="826.6"/>
    <n v="5.1415436728768453"/>
  </r>
  <r>
    <x v="8"/>
    <n v="9"/>
    <x v="8"/>
    <x v="0"/>
    <d v="2016-09-26T00:00:00"/>
    <x v="0"/>
    <n v="1.1279999999999999"/>
    <n v="42.5"/>
    <n v="47.94"/>
    <n v="18914"/>
    <n v="781.3"/>
    <n v="5.4396518622808143"/>
  </r>
  <r>
    <x v="9"/>
    <n v="10"/>
    <x v="9"/>
    <x v="0"/>
    <d v="2016-10-28T00:00:00"/>
    <x v="0"/>
    <n v="1.1819999999999999"/>
    <n v="41.01"/>
    <n v="48.473819999999996"/>
    <n v="19719"/>
    <n v="805.2"/>
    <n v="5.0931445603576746"/>
  </r>
  <r>
    <x v="10"/>
    <n v="11"/>
    <x v="10"/>
    <x v="0"/>
    <d v="2016-11-09T00:00:00"/>
    <x v="0"/>
    <n v="1.236"/>
    <n v="15.01"/>
    <n v="18.55236"/>
    <n v="20438"/>
    <n v="718.6"/>
    <n v="2.0887837461731142"/>
  </r>
  <r>
    <x v="10"/>
    <n v="11"/>
    <x v="10"/>
    <x v="0"/>
    <d v="2016-11-16T00:00:00"/>
    <x v="0"/>
    <n v="1.141"/>
    <n v="43"/>
    <n v="49.063000000000002"/>
    <n v="20745"/>
    <n v="306.39999999999998"/>
    <n v="14.033942558746737"/>
  </r>
  <r>
    <x v="10"/>
    <n v="11"/>
    <x v="10"/>
    <x v="0"/>
    <d v="2016-11-25T00:00:00"/>
    <x v="0"/>
    <n v="1.181"/>
    <n v="41"/>
    <n v="48.420999999999999"/>
    <n v="21528"/>
    <n v="783.5"/>
    <n v="5.2329291640076585"/>
  </r>
  <r>
    <x v="11"/>
    <n v="12"/>
    <x v="11"/>
    <x v="0"/>
    <d v="2016-12-03T00:00:00"/>
    <x v="0"/>
    <n v="1.181"/>
    <n v="43.01"/>
    <n v="50.794809999999998"/>
    <n v="22342"/>
    <n v="813.7"/>
    <n v="5.2857318422022859"/>
  </r>
  <r>
    <x v="11"/>
    <n v="12"/>
    <x v="11"/>
    <x v="0"/>
    <d v="2016-12-15T00:00:00"/>
    <x v="0"/>
    <n v="1.208"/>
    <n v="43.05"/>
    <n v="52.004399999999997"/>
    <n v="23164"/>
    <n v="822"/>
    <n v="5.2372262773722627"/>
  </r>
  <r>
    <x v="11"/>
    <n v="12"/>
    <x v="11"/>
    <x v="0"/>
    <d v="2016-12-23T00:00:00"/>
    <x v="0"/>
    <n v="1.2310000000000001"/>
    <n v="43.02"/>
    <n v="52.957620000000006"/>
    <n v="23964"/>
    <n v="800"/>
    <n v="5.3775000000000004"/>
  </r>
  <r>
    <x v="12"/>
    <n v="1"/>
    <x v="0"/>
    <x v="1"/>
    <d v="2017-01-08T00:00:00"/>
    <x v="0"/>
    <n v="1.244"/>
    <n v="42"/>
    <n v="52.247999999999998"/>
    <n v="24753"/>
    <n v="788.8"/>
    <n v="5.3245436105476678"/>
  </r>
  <r>
    <x v="12"/>
    <n v="1"/>
    <x v="0"/>
    <x v="1"/>
    <d v="2017-01-16T00:00:00"/>
    <x v="0"/>
    <n v="1.238"/>
    <n v="42.44"/>
    <n v="52.540719999999993"/>
    <n v="25541"/>
    <n v="788.4"/>
    <n v="5.3830542871638762"/>
  </r>
  <r>
    <x v="12"/>
    <n v="1"/>
    <x v="0"/>
    <x v="1"/>
    <d v="2017-01-26T00:00:00"/>
    <x v="0"/>
    <n v="1.238"/>
    <n v="43"/>
    <n v="53.234000000000002"/>
    <n v="26374"/>
    <n v="832.5"/>
    <n v="5.1651651651651651"/>
  </r>
  <r>
    <x v="13"/>
    <n v="2"/>
    <x v="1"/>
    <x v="1"/>
    <d v="2017-02-05T00:00:00"/>
    <x v="0"/>
    <n v="1.238"/>
    <n v="42"/>
    <n v="51.996000000000002"/>
    <n v="27135"/>
    <n v="761.3"/>
    <n v="5.5168790227242877"/>
  </r>
  <r>
    <x v="13"/>
    <n v="2"/>
    <x v="1"/>
    <x v="1"/>
    <d v="2017-02-15T00:00:00"/>
    <x v="0"/>
    <n v="1.238"/>
    <n v="42.98"/>
    <n v="53.209239999999994"/>
    <n v="27953"/>
    <n v="818.1"/>
    <n v="5.2536364747585864"/>
  </r>
  <r>
    <x v="13"/>
    <n v="2"/>
    <x v="1"/>
    <x v="1"/>
    <d v="2017-02-23T00:00:00"/>
    <x v="0"/>
    <n v="1.238"/>
    <n v="44.58"/>
    <n v="55.190039999999996"/>
    <n v="28776"/>
    <n v="822.9"/>
    <n v="5.4174261757200144"/>
  </r>
  <r>
    <x v="14"/>
    <n v="3"/>
    <x v="2"/>
    <x v="1"/>
    <d v="2017-03-06T00:00:00"/>
    <x v="0"/>
    <n v="1.238"/>
    <n v="40.35"/>
    <n v="49.953299999999999"/>
    <n v="29552"/>
    <n v="776.1"/>
    <n v="5.1990722844994206"/>
  </r>
  <r>
    <x v="14"/>
    <n v="3"/>
    <x v="2"/>
    <x v="1"/>
    <d v="2017-03-13T00:00:00"/>
    <x v="0"/>
    <n v="1.2230000000000001"/>
    <n v="42.94"/>
    <n v="52.515619999999998"/>
    <n v="30386"/>
    <n v="833.7"/>
    <n v="5.1505337651433365"/>
  </r>
  <r>
    <x v="14"/>
    <n v="3"/>
    <x v="2"/>
    <x v="1"/>
    <d v="2017-03-28T00:00:00"/>
    <x v="0"/>
    <n v="1.216"/>
    <n v="44.28"/>
    <n v="53.844479999999997"/>
    <n v="31199"/>
    <n v="813.3"/>
    <n v="5.4444854297307268"/>
  </r>
  <r>
    <x v="15"/>
    <n v="4"/>
    <x v="3"/>
    <x v="1"/>
    <d v="2017-04-07T00:00:00"/>
    <x v="0"/>
    <n v="1.236"/>
    <n v="42"/>
    <n v="51.911999999999999"/>
    <n v="31975"/>
    <n v="776"/>
    <n v="5.4123711340206189"/>
  </r>
  <r>
    <x v="15"/>
    <n v="4"/>
    <x v="3"/>
    <x v="1"/>
    <d v="2017-04-17T00:00:00"/>
    <x v="0"/>
    <n v="1.256"/>
    <n v="41.44"/>
    <n v="52.048639999999999"/>
    <n v="32760"/>
    <n v="784.2"/>
    <n v="5.2843662331037997"/>
  </r>
  <r>
    <x v="15"/>
    <n v="4"/>
    <x v="3"/>
    <x v="1"/>
    <d v="2017-04-27T00:00:00"/>
    <x v="0"/>
    <n v="1.2270000000000001"/>
    <n v="40.33"/>
    <n v="49.484909999999999"/>
    <n v="33492"/>
    <n v="731.8"/>
    <n v="5.51106859797759"/>
  </r>
  <r>
    <x v="16"/>
    <n v="5"/>
    <x v="4"/>
    <x v="1"/>
    <d v="2017-05-08T00:00:00"/>
    <x v="0"/>
    <n v="1.2050000000000001"/>
    <n v="39"/>
    <n v="46.995000000000005"/>
    <n v="34219"/>
    <n v="727"/>
    <n v="5.3645116918844566"/>
  </r>
  <r>
    <x v="16"/>
    <n v="5"/>
    <x v="4"/>
    <x v="1"/>
    <d v="2017-05-18T00:00:00"/>
    <x v="0"/>
    <n v="1.2050000000000001"/>
    <n v="42.01"/>
    <n v="50.622050000000002"/>
    <n v="34994"/>
    <n v="775.5"/>
    <n v="5.4171502256608637"/>
  </r>
  <r>
    <x v="16"/>
    <n v="5"/>
    <x v="4"/>
    <x v="1"/>
    <d v="2017-05-30T00:00:00"/>
    <x v="0"/>
    <n v="1.218"/>
    <n v="39.99"/>
    <n v="48.707819999999998"/>
    <n v="35732"/>
    <n v="738"/>
    <n v="5.4186991869918701"/>
  </r>
  <r>
    <x v="17"/>
    <n v="6"/>
    <x v="5"/>
    <x v="1"/>
    <d v="2017-06-09T00:00:00"/>
    <x v="0"/>
    <n v="1.1910000000000001"/>
    <n v="41.81"/>
    <n v="49.795710000000007"/>
    <n v="36508"/>
    <n v="776.1"/>
    <n v="5.3871923721169956"/>
  </r>
  <r>
    <x v="17"/>
    <n v="6"/>
    <x v="5"/>
    <x v="1"/>
    <d v="2017-06-21T00:00:00"/>
    <x v="0"/>
    <n v="1.181"/>
    <n v="43.39"/>
    <n v="51.243590000000005"/>
    <n v="37373"/>
    <n v="864.6"/>
    <n v="5.0185056673606292"/>
  </r>
  <r>
    <x v="18"/>
    <n v="7"/>
    <x v="6"/>
    <x v="1"/>
    <d v="2017-07-01T00:00:00"/>
    <x v="0"/>
    <n v="1.169"/>
    <n v="43.01"/>
    <n v="50.278689999999997"/>
    <n v="38200"/>
    <n v="827"/>
    <n v="5.2007255139056827"/>
  </r>
  <r>
    <x v="18"/>
    <n v="7"/>
    <x v="6"/>
    <x v="1"/>
    <d v="2017-07-10T00:00:00"/>
    <x v="0"/>
    <n v="1.196"/>
    <n v="40.049999999999997"/>
    <n v="47.899799999999992"/>
    <n v="38943"/>
    <n v="742.7"/>
    <n v="5.3924868722229693"/>
  </r>
  <r>
    <x v="18"/>
    <n v="7"/>
    <x v="6"/>
    <x v="1"/>
    <d v="2017-07-19T00:00:00"/>
    <x v="0"/>
    <n v="1.179"/>
    <n v="40"/>
    <n v="47.160000000000004"/>
    <n v="39733"/>
    <n v="790"/>
    <n v="5.0632911392405067"/>
  </r>
  <r>
    <x v="19"/>
    <n v="8"/>
    <x v="7"/>
    <x v="1"/>
    <d v="2017-08-13T00:00:00"/>
    <x v="0"/>
    <n v="1.2070000000000001"/>
    <n v="43.82"/>
    <n v="52.890740000000001"/>
    <n v="40582"/>
    <n v="849.3"/>
    <n v="5.159543153184976"/>
  </r>
  <r>
    <x v="19"/>
    <n v="8"/>
    <x v="7"/>
    <x v="1"/>
    <d v="2017-08-24T00:00:00"/>
    <x v="0"/>
    <n v="1.2070000000000001"/>
    <n v="41"/>
    <n v="49.487000000000002"/>
    <n v="41379"/>
    <n v="796.2"/>
    <n v="5.1494599346897765"/>
  </r>
  <r>
    <x v="20"/>
    <n v="9"/>
    <x v="8"/>
    <x v="1"/>
    <d v="2017-09-03T00:00:00"/>
    <x v="0"/>
    <n v="1.2070000000000001"/>
    <n v="40.06"/>
    <n v="48.352420000000002"/>
    <n v="42130"/>
    <n v="751.2"/>
    <n v="5.3328008519701813"/>
  </r>
  <r>
    <x v="20"/>
    <n v="9"/>
    <x v="8"/>
    <x v="1"/>
    <d v="2017-09-15T00:00:00"/>
    <x v="0"/>
    <n v="1.2290000000000001"/>
    <n v="43.51"/>
    <n v="53.473790000000001"/>
    <n v="42925"/>
    <n v="795.1"/>
    <n v="5.4722676392906546"/>
  </r>
  <r>
    <x v="20"/>
    <n v="9"/>
    <x v="8"/>
    <x v="1"/>
    <d v="2017-09-24T00:00:00"/>
    <x v="0"/>
    <n v="1.2410000000000001"/>
    <n v="44.18"/>
    <n v="54.827380000000005"/>
    <n v="43761"/>
    <n v="836.2"/>
    <n v="5.283425017938292"/>
  </r>
  <r>
    <x v="21"/>
    <n v="10"/>
    <x v="9"/>
    <x v="1"/>
    <d v="2017-10-03T00:00:00"/>
    <x v="0"/>
    <n v="1.2649999999999999"/>
    <n v="45.46"/>
    <n v="57.506899999999995"/>
    <n v="44627"/>
    <n v="865.7"/>
    <n v="5.2512417696661657"/>
  </r>
  <r>
    <x v="21"/>
    <n v="10"/>
    <x v="9"/>
    <x v="1"/>
    <d v="2017-10-13T00:00:00"/>
    <x v="0"/>
    <n v="1.2390000000000001"/>
    <n v="43.72"/>
    <n v="54.169080000000001"/>
    <n v="45453"/>
    <n v="825.7"/>
    <n v="5.2949012958701704"/>
  </r>
  <r>
    <x v="21"/>
    <n v="10"/>
    <x v="9"/>
    <x v="1"/>
    <d v="2017-10-22T00:00:00"/>
    <x v="0"/>
    <n v="1.2569999999999999"/>
    <n v="41.5"/>
    <n v="52.165499999999994"/>
    <n v="46230"/>
    <n v="776.7"/>
    <n v="5.3431183211020983"/>
  </r>
  <r>
    <x v="22"/>
    <n v="11"/>
    <x v="10"/>
    <x v="1"/>
    <d v="2017-11-03T00:00:00"/>
    <x v="0"/>
    <n v="1.274"/>
    <n v="44.06"/>
    <n v="56.132440000000003"/>
    <n v="47093"/>
    <n v="863.6"/>
    <n v="5.1018990273274669"/>
  </r>
  <r>
    <x v="22"/>
    <n v="11"/>
    <x v="10"/>
    <x v="1"/>
    <d v="2017-11-15T00:00:00"/>
    <x v="0"/>
    <n v="1.2889999999999999"/>
    <n v="43.85"/>
    <n v="56.522649999999999"/>
    <n v="47878"/>
    <n v="784.7"/>
    <n v="5.5881228494966226"/>
  </r>
  <r>
    <x v="22"/>
    <n v="11"/>
    <x v="10"/>
    <x v="1"/>
    <d v="2017-11-24T00:00:00"/>
    <x v="0"/>
    <n v="1.2749999999999999"/>
    <n v="42.55"/>
    <n v="54.251249999999992"/>
    <n v="48669"/>
    <n v="790.5"/>
    <n v="5.3826691967109426"/>
  </r>
  <r>
    <x v="23"/>
    <n v="12"/>
    <x v="11"/>
    <x v="1"/>
    <d v="2017-12-05T00:00:00"/>
    <x v="0"/>
    <n v="1.2749999999999999"/>
    <n v="44.51"/>
    <n v="56.750249999999994"/>
    <n v="49516"/>
    <n v="847.2"/>
    <n v="5.2537771482530689"/>
  </r>
  <r>
    <x v="23"/>
    <n v="12"/>
    <x v="11"/>
    <x v="1"/>
    <d v="2017-12-14T00:00:00"/>
    <x v="0"/>
    <n v="1.2749999999999999"/>
    <n v="42.09"/>
    <n v="53.664749999999998"/>
    <n v="50298"/>
    <n v="781.8"/>
    <n v="5.3837298541826559"/>
  </r>
  <r>
    <x v="23"/>
    <n v="12"/>
    <x v="11"/>
    <x v="1"/>
    <d v="2017-12-29T00:00:00"/>
    <x v="0"/>
    <n v="1.2749999999999999"/>
    <n v="43"/>
    <n v="54.824999999999996"/>
    <n v="51124"/>
    <n v="826.1"/>
    <n v="5.2051809708267758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10">
  <r>
    <d v="2016-01-16T00:00:00"/>
    <s v="januari 2016"/>
    <x v="0"/>
    <x v="0"/>
    <x v="0"/>
    <x v="0"/>
    <m/>
    <n v="0"/>
    <n v="16200"/>
  </r>
  <r>
    <d v="2016-01-01T00:00:00"/>
    <s v="januari 2016"/>
    <x v="0"/>
    <x v="0"/>
    <x v="1"/>
    <x v="1"/>
    <n v="286.24"/>
    <m/>
    <m/>
  </r>
  <r>
    <d v="2016-01-01T00:00:00"/>
    <s v="januari 2016"/>
    <x v="0"/>
    <x v="0"/>
    <x v="1"/>
    <x v="2"/>
    <n v="492.05"/>
    <m/>
    <m/>
  </r>
  <r>
    <d v="2016-02-04T00:00:00"/>
    <s v="februari 2016"/>
    <x v="1"/>
    <x v="0"/>
    <x v="0"/>
    <x v="3"/>
    <n v="135.91"/>
    <m/>
    <m/>
  </r>
  <r>
    <d v="2016-05-21T00:00:00"/>
    <s v="mei 2016"/>
    <x v="2"/>
    <x v="0"/>
    <x v="2"/>
    <x v="4"/>
    <n v="276.8"/>
    <m/>
    <m/>
  </r>
  <r>
    <d v="2016-10-30T00:00:00"/>
    <s v="oktober 2016"/>
    <x v="3"/>
    <x v="0"/>
    <x v="0"/>
    <x v="5"/>
    <n v="0"/>
    <m/>
    <n v="1893.12"/>
  </r>
  <r>
    <d v="2016-11-12T00:00:00"/>
    <s v="november 2016"/>
    <x v="4"/>
    <x v="0"/>
    <x v="2"/>
    <x v="6"/>
    <n v="378.04"/>
    <m/>
    <m/>
  </r>
  <r>
    <d v="2016-12-29T00:00:00"/>
    <s v="december 2016"/>
    <x v="5"/>
    <x v="0"/>
    <x v="3"/>
    <x v="7"/>
    <n v="-51.4"/>
    <n v="24000"/>
    <m/>
  </r>
  <r>
    <d v="2017-01-01T00:00:00"/>
    <s v="januari 2017"/>
    <x v="0"/>
    <x v="1"/>
    <x v="1"/>
    <x v="1"/>
    <n v="292.64999999999998"/>
    <m/>
    <m/>
  </r>
  <r>
    <d v="2017-01-23T00:00:00"/>
    <s v="januari 2017"/>
    <x v="0"/>
    <x v="1"/>
    <x v="0"/>
    <x v="8"/>
    <n v="192.96"/>
    <n v="26067"/>
    <s v="€ 0,007 /KM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Draaitabel3" cacheId="9" applyNumberFormats="0" applyBorderFormats="0" applyFontFormats="0" applyPatternFormats="0" applyAlignmentFormats="0" applyWidthHeightFormats="1" dataCaption="Waarden" updatedVersion="5" minRefreshableVersion="3" showDrill="0" itemPrintTitles="1" createdVersion="5" indent="0" outline="1" outlineData="1" multipleFieldFilters="0" rowHeaderCaption="">
  <location ref="L3:M32" firstHeaderRow="1" firstDataRow="1" firstDataCol="1" rowPageCount="1" colPageCount="1"/>
  <pivotFields count="9">
    <pivotField subtotalTop="0" showAll="0"/>
    <pivotField subtotalTop="0" showAll="0"/>
    <pivotField axis="axisRow" subtotalTop="0" showAll="0">
      <items count="8">
        <item x="0"/>
        <item x="1"/>
        <item m="1" x="6"/>
        <item x="2"/>
        <item x="3"/>
        <item x="4"/>
        <item x="5"/>
        <item t="default"/>
      </items>
    </pivotField>
    <pivotField axis="axisRow" subtotalTop="0" showAll="0">
      <items count="3">
        <item x="0"/>
        <item x="1"/>
        <item t="default"/>
      </items>
    </pivotField>
    <pivotField axis="axisPage" subtotalTop="0" showAll="0">
      <items count="6">
        <item x="2"/>
        <item x="3"/>
        <item x="1"/>
        <item x="0"/>
        <item m="1" x="4"/>
        <item t="default"/>
      </items>
    </pivotField>
    <pivotField axis="axisRow" subtotalTop="0" showAll="0" nonAutoSortDefault="1">
      <items count="11">
        <item x="0"/>
        <item x="2"/>
        <item x="6"/>
        <item x="4"/>
        <item m="1" x="9"/>
        <item x="8"/>
        <item x="3"/>
        <item x="7"/>
        <item x="1"/>
        <item x="5"/>
        <item t="default"/>
      </items>
    </pivotField>
    <pivotField dataField="1" subtotalTop="0" showAll="0"/>
    <pivotField subtotalTop="0" showAll="0"/>
    <pivotField subtotalTop="0" showAll="0"/>
  </pivotFields>
  <rowFields count="3">
    <field x="3"/>
    <field x="2"/>
    <field x="5"/>
  </rowFields>
  <rowItems count="29">
    <i>
      <x/>
    </i>
    <i r="1">
      <x/>
    </i>
    <i r="2">
      <x/>
    </i>
    <i r="2">
      <x v="1"/>
    </i>
    <i r="2">
      <x v="8"/>
    </i>
    <i t="default" r="1">
      <x/>
    </i>
    <i r="1">
      <x v="1"/>
    </i>
    <i r="2">
      <x v="6"/>
    </i>
    <i t="default" r="1">
      <x v="1"/>
    </i>
    <i r="1">
      <x v="3"/>
    </i>
    <i r="2">
      <x v="3"/>
    </i>
    <i t="default" r="1">
      <x v="3"/>
    </i>
    <i r="1">
      <x v="4"/>
    </i>
    <i r="2">
      <x v="9"/>
    </i>
    <i t="default" r="1">
      <x v="4"/>
    </i>
    <i r="1">
      <x v="5"/>
    </i>
    <i r="2">
      <x v="2"/>
    </i>
    <i t="default" r="1">
      <x v="5"/>
    </i>
    <i r="1">
      <x v="6"/>
    </i>
    <i r="2">
      <x v="7"/>
    </i>
    <i t="default" r="1">
      <x v="6"/>
    </i>
    <i t="default">
      <x/>
    </i>
    <i>
      <x v="1"/>
    </i>
    <i r="1">
      <x/>
    </i>
    <i r="2">
      <x v="5"/>
    </i>
    <i r="2">
      <x v="8"/>
    </i>
    <i t="default" r="1">
      <x/>
    </i>
    <i t="default">
      <x v="1"/>
    </i>
    <i t="grand">
      <x/>
    </i>
  </rowItems>
  <colItems count="1">
    <i/>
  </colItems>
  <pageFields count="1">
    <pageField fld="4" hier="-1"/>
  </pageFields>
  <dataFields count="1">
    <dataField name="BETAALD" fld="6" baseField="2" baseItem="6" numFmtId="165"/>
  </dataFields>
  <formats count="25">
    <format dxfId="88">
      <pivotArea type="all" dataOnly="0" outline="0" fieldPosition="0"/>
    </format>
    <format dxfId="87">
      <pivotArea outline="0" collapsedLevelsAreSubtotals="1" fieldPosition="0"/>
    </format>
    <format dxfId="86">
      <pivotArea field="3" type="button" dataOnly="0" labelOnly="1" outline="0" axis="axisRow" fieldPosition="0"/>
    </format>
    <format dxfId="85">
      <pivotArea dataOnly="0" labelOnly="1" outline="0" axis="axisValues" fieldPosition="0"/>
    </format>
    <format dxfId="84">
      <pivotArea dataOnly="0" labelOnly="1" fieldPosition="0">
        <references count="1">
          <reference field="3" count="0"/>
        </references>
      </pivotArea>
    </format>
    <format dxfId="83">
      <pivotArea dataOnly="0" labelOnly="1" grandRow="1" outline="0" fieldPosition="0"/>
    </format>
    <format dxfId="82">
      <pivotArea dataOnly="0" labelOnly="1" fieldPosition="0">
        <references count="2">
          <reference field="2" count="0"/>
          <reference field="3" count="1" selected="0">
            <x v="0"/>
          </reference>
        </references>
      </pivotArea>
    </format>
    <format dxfId="81">
      <pivotArea type="all" dataOnly="0" outline="0" fieldPosition="0"/>
    </format>
    <format dxfId="80">
      <pivotArea outline="0" collapsedLevelsAreSubtotals="1" fieldPosition="0"/>
    </format>
    <format dxfId="79">
      <pivotArea field="3" type="button" dataOnly="0" labelOnly="1" outline="0" axis="axisRow" fieldPosition="0"/>
    </format>
    <format dxfId="78">
      <pivotArea dataOnly="0" labelOnly="1" outline="0" axis="axisValues" fieldPosition="0"/>
    </format>
    <format dxfId="77">
      <pivotArea dataOnly="0" labelOnly="1" fieldPosition="0">
        <references count="1">
          <reference field="3" count="0"/>
        </references>
      </pivotArea>
    </format>
    <format dxfId="76">
      <pivotArea dataOnly="0" labelOnly="1" grandRow="1" outline="0" fieldPosition="0"/>
    </format>
    <format dxfId="75">
      <pivotArea dataOnly="0" labelOnly="1" fieldPosition="0">
        <references count="2">
          <reference field="2" count="0"/>
          <reference field="3" count="1" selected="0">
            <x v="0"/>
          </reference>
        </references>
      </pivotArea>
    </format>
    <format dxfId="74">
      <pivotArea outline="0" fieldPosition="0">
        <references count="1">
          <reference field="4294967294" count="1">
            <x v="0"/>
          </reference>
        </references>
      </pivotArea>
    </format>
    <format dxfId="73">
      <pivotArea type="all" dataOnly="0" outline="0" fieldPosition="0"/>
    </format>
    <format dxfId="72">
      <pivotArea outline="0" collapsedLevelsAreSubtotals="1" fieldPosition="0"/>
    </format>
    <format dxfId="71">
      <pivotArea field="3" type="button" dataOnly="0" labelOnly="1" outline="0" axis="axisRow" fieldPosition="0"/>
    </format>
    <format dxfId="70">
      <pivotArea dataOnly="0" labelOnly="1" outline="0" axis="axisValues" fieldPosition="0"/>
    </format>
    <format dxfId="69">
      <pivotArea dataOnly="0" labelOnly="1" fieldPosition="0">
        <references count="1">
          <reference field="3" count="0"/>
        </references>
      </pivotArea>
    </format>
    <format dxfId="68">
      <pivotArea dataOnly="0" labelOnly="1" fieldPosition="0">
        <references count="1">
          <reference field="3" count="0" defaultSubtotal="1"/>
        </references>
      </pivotArea>
    </format>
    <format dxfId="67">
      <pivotArea dataOnly="0" labelOnly="1" grandRow="1" outline="0" fieldPosition="0"/>
    </format>
    <format dxfId="66">
      <pivotArea dataOnly="0" labelOnly="1" fieldPosition="0">
        <references count="2">
          <reference field="2" count="0"/>
          <reference field="3" count="1" selected="0">
            <x v="0"/>
          </reference>
        </references>
      </pivotArea>
    </format>
    <format dxfId="65">
      <pivotArea dataOnly="0" labelOnly="1" fieldPosition="0">
        <references count="2">
          <reference field="2" count="0" defaultSubtotal="1"/>
          <reference field="3" count="1" selected="0">
            <x v="0"/>
          </reference>
        </references>
      </pivotArea>
    </format>
    <format dxfId="64">
      <pivotArea dataOnly="0" labelOnly="1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LENING" cacheId="0" applyNumberFormats="0" applyBorderFormats="0" applyFontFormats="0" applyPatternFormats="0" applyAlignmentFormats="0" applyWidthHeightFormats="1" dataCaption="Waarden" updatedVersion="5" minRefreshableVersion="3" showDrill="0" colGrandTotals="0" itemPrintTitles="1" createdVersion="5" indent="0" outline="1" outlineData="1" multipleFieldFilters="0" rowHeaderCaption="">
  <location ref="I3:J32" firstHeaderRow="1" firstDataRow="1" firstDataCol="1"/>
  <pivotFields count="7">
    <pivotField numFmtId="173" subtotalTop="0" showAll="0"/>
    <pivotField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axis="axisRow" numFmtId="1" subtotalTop="0" showAll="0">
      <items count="3">
        <item x="0"/>
        <item x="1"/>
        <item t="default"/>
      </items>
    </pivotField>
    <pivotField numFmtId="165" subtotalTop="0" showAll="0"/>
    <pivotField dataField="1" numFmtId="165" subtotalTop="0" showAll="0"/>
    <pivotField numFmtId="165" subtotalTop="0" showAll="0"/>
    <pivotField numFmtId="165" subtotalTop="0" showAll="0"/>
  </pivotFields>
  <rowFields count="2">
    <field x="2"/>
    <field x="1"/>
  </rowFields>
  <rowItems count="29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Items count="1">
    <i/>
  </colItems>
  <dataFields count="1">
    <dataField name="AFBETAALD" fld="4" baseField="1" baseItem="9" numFmtId="165"/>
  </dataFields>
  <formats count="37">
    <format dxfId="125">
      <pivotArea type="all" dataOnly="0" outline="0" fieldPosition="0"/>
    </format>
    <format dxfId="124">
      <pivotArea outline="0" collapsedLevelsAreSubtotals="1" fieldPosition="0"/>
    </format>
    <format dxfId="123">
      <pivotArea field="2" type="button" dataOnly="0" labelOnly="1" outline="0" axis="axisRow" fieldPosition="0"/>
    </format>
    <format dxfId="122">
      <pivotArea dataOnly="0" labelOnly="1" outline="0" axis="axisValues" fieldPosition="0"/>
    </format>
    <format dxfId="121">
      <pivotArea dataOnly="0" labelOnly="1" fieldPosition="0">
        <references count="1">
          <reference field="2" count="0"/>
        </references>
      </pivotArea>
    </format>
    <format dxfId="120">
      <pivotArea dataOnly="0" labelOnly="1" grandRow="1" outline="0" fieldPosition="0"/>
    </format>
    <format dxfId="119">
      <pivotArea type="all" dataOnly="0" outline="0" fieldPosition="0"/>
    </format>
    <format dxfId="118">
      <pivotArea outline="0" collapsedLevelsAreSubtotals="1" fieldPosition="0"/>
    </format>
    <format dxfId="117">
      <pivotArea field="2" type="button" dataOnly="0" labelOnly="1" outline="0" axis="axisRow" fieldPosition="0"/>
    </format>
    <format dxfId="116">
      <pivotArea dataOnly="0" labelOnly="1" outline="0" axis="axisValues" fieldPosition="0"/>
    </format>
    <format dxfId="115">
      <pivotArea dataOnly="0" labelOnly="1" fieldPosition="0">
        <references count="1">
          <reference field="2" count="0"/>
        </references>
      </pivotArea>
    </format>
    <format dxfId="114">
      <pivotArea dataOnly="0" labelOnly="1" grandRow="1" outline="0" fieldPosition="0"/>
    </format>
    <format dxfId="113">
      <pivotArea type="all" dataOnly="0" outline="0" fieldPosition="0"/>
    </format>
    <format dxfId="112">
      <pivotArea outline="0" collapsedLevelsAreSubtotals="1" fieldPosition="0"/>
    </format>
    <format dxfId="111">
      <pivotArea field="2" type="button" dataOnly="0" labelOnly="1" outline="0" axis="axisRow" fieldPosition="0"/>
    </format>
    <format dxfId="110">
      <pivotArea dataOnly="0" labelOnly="1" outline="0" axis="axisValues" fieldPosition="0"/>
    </format>
    <format dxfId="109">
      <pivotArea dataOnly="0" labelOnly="1" fieldPosition="0">
        <references count="1">
          <reference field="2" count="0"/>
        </references>
      </pivotArea>
    </format>
    <format dxfId="108">
      <pivotArea dataOnly="0" labelOnly="1" fieldPosition="0">
        <references count="1">
          <reference field="2" count="0" defaultSubtotal="1"/>
        </references>
      </pivotArea>
    </format>
    <format dxfId="107">
      <pivotArea dataOnly="0" labelOnly="1" grandRow="1" outline="0" fieldPosition="0"/>
    </format>
    <format dxfId="106">
      <pivotArea dataOnly="0" labelOnly="1" fieldPosition="0">
        <references count="2">
          <reference field="1" count="0"/>
          <reference field="2" count="1" selected="0">
            <x v="0"/>
          </reference>
        </references>
      </pivotArea>
    </format>
    <format dxfId="105">
      <pivotArea type="all" dataOnly="0" outline="0" fieldPosition="0"/>
    </format>
    <format dxfId="104">
      <pivotArea outline="0" collapsedLevelsAreSubtotals="1" fieldPosition="0"/>
    </format>
    <format dxfId="103">
      <pivotArea field="2" type="button" dataOnly="0" labelOnly="1" outline="0" axis="axisRow" fieldPosition="0"/>
    </format>
    <format dxfId="102">
      <pivotArea dataOnly="0" labelOnly="1" outline="0" axis="axisValues" fieldPosition="0"/>
    </format>
    <format dxfId="101">
      <pivotArea dataOnly="0" labelOnly="1" fieldPosition="0">
        <references count="1">
          <reference field="2" count="0"/>
        </references>
      </pivotArea>
    </format>
    <format dxfId="100">
      <pivotArea dataOnly="0" labelOnly="1" fieldPosition="0">
        <references count="1">
          <reference field="2" count="0" defaultSubtotal="1"/>
        </references>
      </pivotArea>
    </format>
    <format dxfId="99">
      <pivotArea dataOnly="0" labelOnly="1" grandRow="1" outline="0" fieldPosition="0"/>
    </format>
    <format dxfId="98">
      <pivotArea dataOnly="0" labelOnly="1" fieldPosition="0">
        <references count="2">
          <reference field="1" count="0"/>
          <reference field="2" count="1" selected="0">
            <x v="0"/>
          </reference>
        </references>
      </pivotArea>
    </format>
    <format dxfId="97">
      <pivotArea outline="0" fieldPosition="0">
        <references count="1">
          <reference field="4294967294" count="1">
            <x v="0"/>
          </reference>
        </references>
      </pivotArea>
    </format>
    <format dxfId="96">
      <pivotArea type="all" dataOnly="0" outline="0" fieldPosition="0"/>
    </format>
    <format dxfId="95">
      <pivotArea outline="0" collapsedLevelsAreSubtotals="1" fieldPosition="0"/>
    </format>
    <format dxfId="94">
      <pivotArea field="2" type="button" dataOnly="0" labelOnly="1" outline="0" axis="axisRow" fieldPosition="0"/>
    </format>
    <format dxfId="93">
      <pivotArea dataOnly="0" labelOnly="1" outline="0" axis="axisValues" fieldPosition="0"/>
    </format>
    <format dxfId="92">
      <pivotArea dataOnly="0" labelOnly="1" fieldPosition="0">
        <references count="1">
          <reference field="2" count="0"/>
        </references>
      </pivotArea>
    </format>
    <format dxfId="91">
      <pivotArea dataOnly="0" labelOnly="1" fieldPosition="0">
        <references count="1">
          <reference field="2" count="0" defaultSubtotal="1"/>
        </references>
      </pivotArea>
    </format>
    <format dxfId="90">
      <pivotArea dataOnly="0" labelOnly="1" grandRow="1" outline="0" fieldPosition="0"/>
    </format>
    <format dxfId="89">
      <pivotArea dataOnly="0" labelOnly="1" fieldPosition="0">
        <references count="2">
          <reference field="1" count="0"/>
          <reference field="2" count="1" selected="0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VERZERKERING" cacheId="1" applyNumberFormats="0" applyBorderFormats="0" applyFontFormats="0" applyPatternFormats="0" applyAlignmentFormats="0" applyWidthHeightFormats="1" dataCaption="Waarden" updatedVersion="5" minRefreshableVersion="3" showDrill="0" colGrandTotals="0" itemPrintTitles="1" createdVersion="5" indent="0" outline="1" outlineData="1" multipleFieldFilters="0" rowHeaderCaption="">
  <location ref="F3:G32" firstHeaderRow="1" firstDataRow="1" firstDataCol="1" rowPageCount="1" colPageCount="1"/>
  <pivotFields count="5">
    <pivotField subtotalTop="0" showAll="0"/>
    <pivotField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axis="axisRow" numFmtId="49" subtotalTop="0" showAll="0">
      <items count="3">
        <item x="0"/>
        <item x="1"/>
        <item t="default"/>
      </items>
    </pivotField>
    <pivotField axis="axisPage" subtotalTop="0" showAll="0">
      <items count="2">
        <item x="0"/>
        <item t="default"/>
      </items>
    </pivotField>
    <pivotField dataField="1" numFmtId="165" subtotalTop="0" showAll="0"/>
  </pivotFields>
  <rowFields count="2">
    <field x="2"/>
    <field x="1"/>
  </rowFields>
  <rowItems count="29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Items count="1">
    <i/>
  </colItems>
  <pageFields count="1">
    <pageField fld="3" hier="-1"/>
  </pageFields>
  <dataFields count="1">
    <dataField name="PREMIE BETAALD" fld="4" baseField="1" baseItem="5" numFmtId="165"/>
  </dataFields>
  <formats count="49">
    <format dxfId="174">
      <pivotArea type="all" dataOnly="0" outline="0" fieldPosition="0"/>
    </format>
    <format dxfId="173">
      <pivotArea outline="0" collapsedLevelsAreSubtotals="1" fieldPosition="0"/>
    </format>
    <format dxfId="172">
      <pivotArea field="2" type="button" dataOnly="0" labelOnly="1" outline="0" axis="axisRow" fieldPosition="0"/>
    </format>
    <format dxfId="171">
      <pivotArea dataOnly="0" labelOnly="1" outline="0" axis="axisValues" fieldPosition="0"/>
    </format>
    <format dxfId="170">
      <pivotArea dataOnly="0" labelOnly="1" fieldPosition="0">
        <references count="1">
          <reference field="2" count="0"/>
        </references>
      </pivotArea>
    </format>
    <format dxfId="169">
      <pivotArea dataOnly="0" labelOnly="1" grandRow="1" outline="0" fieldPosition="0"/>
    </format>
    <format dxfId="168">
      <pivotArea type="all" dataOnly="0" outline="0" fieldPosition="0"/>
    </format>
    <format dxfId="167">
      <pivotArea outline="0" collapsedLevelsAreSubtotals="1" fieldPosition="0"/>
    </format>
    <format dxfId="166">
      <pivotArea field="2" type="button" dataOnly="0" labelOnly="1" outline="0" axis="axisRow" fieldPosition="0"/>
    </format>
    <format dxfId="165">
      <pivotArea dataOnly="0" labelOnly="1" outline="0" axis="axisValues" fieldPosition="0"/>
    </format>
    <format dxfId="164">
      <pivotArea dataOnly="0" labelOnly="1" fieldPosition="0">
        <references count="1">
          <reference field="2" count="0"/>
        </references>
      </pivotArea>
    </format>
    <format dxfId="163">
      <pivotArea dataOnly="0" labelOnly="1" grandRow="1" outline="0" fieldPosition="0"/>
    </format>
    <format dxfId="162">
      <pivotArea type="all" dataOnly="0" outline="0" fieldPosition="0"/>
    </format>
    <format dxfId="161">
      <pivotArea outline="0" collapsedLevelsAreSubtotals="1" fieldPosition="0"/>
    </format>
    <format dxfId="160">
      <pivotArea field="2" type="button" dataOnly="0" labelOnly="1" outline="0" axis="axisRow" fieldPosition="0"/>
    </format>
    <format dxfId="159">
      <pivotArea dataOnly="0" labelOnly="1" outline="0" axis="axisValues" fieldPosition="0"/>
    </format>
    <format dxfId="158">
      <pivotArea dataOnly="0" labelOnly="1" fieldPosition="0">
        <references count="1">
          <reference field="2" count="0"/>
        </references>
      </pivotArea>
    </format>
    <format dxfId="157">
      <pivotArea dataOnly="0" labelOnly="1" grandRow="1" outline="0" fieldPosition="0"/>
    </format>
    <format dxfId="156">
      <pivotArea type="all" dataOnly="0" outline="0" fieldPosition="0"/>
    </format>
    <format dxfId="155">
      <pivotArea outline="0" collapsedLevelsAreSubtotals="1" fieldPosition="0"/>
    </format>
    <format dxfId="154">
      <pivotArea field="2" type="button" dataOnly="0" labelOnly="1" outline="0" axis="axisRow" fieldPosition="0"/>
    </format>
    <format dxfId="153">
      <pivotArea dataOnly="0" labelOnly="1" outline="0" axis="axisValues" fieldPosition="0"/>
    </format>
    <format dxfId="152">
      <pivotArea dataOnly="0" labelOnly="1" fieldPosition="0">
        <references count="1">
          <reference field="2" count="0"/>
        </references>
      </pivotArea>
    </format>
    <format dxfId="151">
      <pivotArea dataOnly="0" labelOnly="1" grandRow="1" outline="0" fieldPosition="0"/>
    </format>
    <format dxfId="150">
      <pivotArea type="all" dataOnly="0" outline="0" fieldPosition="0"/>
    </format>
    <format dxfId="149">
      <pivotArea outline="0" collapsedLevelsAreSubtotals="1" fieldPosition="0"/>
    </format>
    <format dxfId="148">
      <pivotArea field="2" type="button" dataOnly="0" labelOnly="1" outline="0" axis="axisRow" fieldPosition="0"/>
    </format>
    <format dxfId="147">
      <pivotArea dataOnly="0" labelOnly="1" outline="0" axis="axisValues" fieldPosition="0"/>
    </format>
    <format dxfId="146">
      <pivotArea dataOnly="0" labelOnly="1" fieldPosition="0">
        <references count="1">
          <reference field="2" count="0"/>
        </references>
      </pivotArea>
    </format>
    <format dxfId="145">
      <pivotArea dataOnly="0" labelOnly="1" fieldPosition="0">
        <references count="1">
          <reference field="2" count="0" defaultSubtotal="1"/>
        </references>
      </pivotArea>
    </format>
    <format dxfId="144">
      <pivotArea dataOnly="0" labelOnly="1" grandRow="1" outline="0" fieldPosition="0"/>
    </format>
    <format dxfId="143">
      <pivotArea dataOnly="0" labelOnly="1" fieldPosition="0">
        <references count="2">
          <reference field="1" count="0"/>
          <reference field="2" count="1" selected="0">
            <x v="0"/>
          </reference>
        </references>
      </pivotArea>
    </format>
    <format dxfId="142">
      <pivotArea type="all" dataOnly="0" outline="0" fieldPosition="0"/>
    </format>
    <format dxfId="141">
      <pivotArea outline="0" collapsedLevelsAreSubtotals="1" fieldPosition="0"/>
    </format>
    <format dxfId="140">
      <pivotArea field="2" type="button" dataOnly="0" labelOnly="1" outline="0" axis="axisRow" fieldPosition="0"/>
    </format>
    <format dxfId="139">
      <pivotArea dataOnly="0" labelOnly="1" outline="0" axis="axisValues" fieldPosition="0"/>
    </format>
    <format dxfId="138">
      <pivotArea dataOnly="0" labelOnly="1" fieldPosition="0">
        <references count="1">
          <reference field="2" count="0"/>
        </references>
      </pivotArea>
    </format>
    <format dxfId="137">
      <pivotArea dataOnly="0" labelOnly="1" fieldPosition="0">
        <references count="1">
          <reference field="2" count="0" defaultSubtotal="1"/>
        </references>
      </pivotArea>
    </format>
    <format dxfId="136">
      <pivotArea dataOnly="0" labelOnly="1" grandRow="1" outline="0" fieldPosition="0"/>
    </format>
    <format dxfId="135">
      <pivotArea dataOnly="0" labelOnly="1" fieldPosition="0">
        <references count="2">
          <reference field="1" count="0"/>
          <reference field="2" count="1" selected="0">
            <x v="0"/>
          </reference>
        </references>
      </pivotArea>
    </format>
    <format dxfId="134">
      <pivotArea outline="0" fieldPosition="0">
        <references count="1">
          <reference field="4294967294" count="1">
            <x v="0"/>
          </reference>
        </references>
      </pivotArea>
    </format>
    <format dxfId="133">
      <pivotArea type="all" dataOnly="0" outline="0" fieldPosition="0"/>
    </format>
    <format dxfId="132">
      <pivotArea outline="0" collapsedLevelsAreSubtotals="1" fieldPosition="0"/>
    </format>
    <format dxfId="131">
      <pivotArea field="2" type="button" dataOnly="0" labelOnly="1" outline="0" axis="axisRow" fieldPosition="0"/>
    </format>
    <format dxfId="130">
      <pivotArea dataOnly="0" labelOnly="1" outline="0" axis="axisValues" fieldPosition="0"/>
    </format>
    <format dxfId="129">
      <pivotArea dataOnly="0" labelOnly="1" fieldPosition="0">
        <references count="1">
          <reference field="2" count="0"/>
        </references>
      </pivotArea>
    </format>
    <format dxfId="128">
      <pivotArea dataOnly="0" labelOnly="1" fieldPosition="0">
        <references count="1">
          <reference field="2" count="0" defaultSubtotal="1"/>
        </references>
      </pivotArea>
    </format>
    <format dxfId="127">
      <pivotArea dataOnly="0" labelOnly="1" grandRow="1" outline="0" fieldPosition="0"/>
    </format>
    <format dxfId="126">
      <pivotArea dataOnly="0" labelOnly="1" fieldPosition="0">
        <references count="2">
          <reference field="1" count="0"/>
          <reference field="2" count="1" selected="0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name="BRANDSTOF" cacheId="2" applyNumberFormats="0" applyBorderFormats="0" applyFontFormats="0" applyPatternFormats="0" applyAlignmentFormats="0" applyWidthHeightFormats="1" dataCaption="Waarden" updatedVersion="5" minRefreshableVersion="3" showDrill="0" useAutoFormatting="1" colGrandTotals="0" itemPrintTitles="1" createdVersion="5" indent="0" outline="1" outlineData="1" multipleFieldFilters="0" chartFormat="1" rowHeaderCaption="">
  <location ref="A3:D32" firstHeaderRow="0" firstDataRow="1" firstDataCol="1" rowPageCount="1" colPageCount="1"/>
  <pivotFields count="12">
    <pivotField subtotalTop="0" showAll="0">
      <items count="25">
        <item x="3"/>
        <item x="15"/>
        <item x="7"/>
        <item x="19"/>
        <item x="11"/>
        <item x="23"/>
        <item x="1"/>
        <item x="13"/>
        <item x="0"/>
        <item x="12"/>
        <item x="6"/>
        <item x="18"/>
        <item x="5"/>
        <item x="17"/>
        <item x="2"/>
        <item x="14"/>
        <item x="4"/>
        <item x="16"/>
        <item x="10"/>
        <item x="22"/>
        <item x="9"/>
        <item x="21"/>
        <item x="8"/>
        <item x="20"/>
        <item t="default"/>
      </items>
    </pivotField>
    <pivotField subtotalTop="0" showAll="0"/>
    <pivotField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axis="axisRow" subtotalTop="0" showAll="0">
      <items count="3">
        <item x="0"/>
        <item x="1"/>
        <item t="default"/>
      </items>
    </pivotField>
    <pivotField numFmtId="164" subtotalTop="0" showAll="0"/>
    <pivotField axis="axisPage" subtotalTop="0" showAll="0">
      <items count="2">
        <item x="0"/>
        <item t="default"/>
      </items>
    </pivotField>
    <pivotField numFmtId="166" subtotalTop="0" showAll="0"/>
    <pivotField dataField="1" numFmtId="167" subtotalTop="0" showAll="0"/>
    <pivotField dataField="1" numFmtId="165" subtotalTop="0" showAll="0"/>
    <pivotField numFmtId="168" subtotalTop="0" showAll="0"/>
    <pivotField dataField="1" numFmtId="169" subtotalTop="0" showAll="0"/>
    <pivotField subtotalTop="0" showAll="0"/>
  </pivotFields>
  <rowFields count="2">
    <field x="3"/>
    <field x="2"/>
  </rowFields>
  <rowItems count="29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5" hier="-1"/>
  </pageFields>
  <dataFields count="3">
    <dataField name="LITERS" fld="7" baseField="1" baseItem="0" numFmtId="167"/>
    <dataField name="AFGELEGDE KM" fld="10" baseField="1" baseItem="0" numFmtId="169"/>
    <dataField name="BETAALD" fld="8" baseField="1" baseItem="0" numFmtId="165"/>
  </dataFields>
  <formats count="43">
    <format dxfId="217">
      <pivotArea type="all" dataOnly="0" outline="0" fieldPosition="0"/>
    </format>
    <format dxfId="216">
      <pivotArea outline="0" collapsedLevelsAreSubtotals="1" fieldPosition="0"/>
    </format>
    <format dxfId="215">
      <pivotArea dataOnly="0" labelOnly="1" grandRow="1" outline="0" fieldPosition="0"/>
    </format>
    <format dxfId="21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13">
      <pivotArea type="all" dataOnly="0" outline="0" fieldPosition="0"/>
    </format>
    <format dxfId="212">
      <pivotArea outline="0" collapsedLevelsAreSubtotals="1" fieldPosition="0"/>
    </format>
    <format dxfId="211">
      <pivotArea dataOnly="0" labelOnly="1" grandRow="1" outline="0" fieldPosition="0"/>
    </format>
    <format dxfId="21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09">
      <pivotArea outline="0" fieldPosition="0">
        <references count="1">
          <reference field="4294967294" count="1">
            <x v="2"/>
          </reference>
        </references>
      </pivotArea>
    </format>
    <format dxfId="208">
      <pivotArea type="all" dataOnly="0" outline="0" fieldPosition="0"/>
    </format>
    <format dxfId="207">
      <pivotArea outline="0" collapsedLevelsAreSubtotals="1" fieldPosition="0"/>
    </format>
    <format dxfId="206">
      <pivotArea field="3" type="button" dataOnly="0" labelOnly="1" outline="0" axis="axisRow" fieldPosition="0"/>
    </format>
    <format dxfId="205">
      <pivotArea dataOnly="0" labelOnly="1" fieldPosition="0">
        <references count="1">
          <reference field="3" count="0"/>
        </references>
      </pivotArea>
    </format>
    <format dxfId="204">
      <pivotArea dataOnly="0" labelOnly="1" grandRow="1" outline="0" fieldPosition="0"/>
    </format>
    <format dxfId="20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02">
      <pivotArea type="all" dataOnly="0" outline="0" fieldPosition="0"/>
    </format>
    <format dxfId="201">
      <pivotArea outline="0" collapsedLevelsAreSubtotals="1" fieldPosition="0"/>
    </format>
    <format dxfId="200">
      <pivotArea field="3" type="button" dataOnly="0" labelOnly="1" outline="0" axis="axisRow" fieldPosition="0"/>
    </format>
    <format dxfId="199">
      <pivotArea dataOnly="0" labelOnly="1" fieldPosition="0">
        <references count="1">
          <reference field="3" count="0"/>
        </references>
      </pivotArea>
    </format>
    <format dxfId="198">
      <pivotArea dataOnly="0" labelOnly="1" grandRow="1" outline="0" fieldPosition="0"/>
    </format>
    <format dxfId="19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96">
      <pivotArea type="all" dataOnly="0" outline="0" fieldPosition="0"/>
    </format>
    <format dxfId="195">
      <pivotArea outline="0" collapsedLevelsAreSubtotals="1" fieldPosition="0"/>
    </format>
    <format dxfId="194">
      <pivotArea field="3" type="button" dataOnly="0" labelOnly="1" outline="0" axis="axisRow" fieldPosition="0"/>
    </format>
    <format dxfId="193">
      <pivotArea dataOnly="0" labelOnly="1" fieldPosition="0">
        <references count="1">
          <reference field="3" count="0"/>
        </references>
      </pivotArea>
    </format>
    <format dxfId="192">
      <pivotArea dataOnly="0" labelOnly="1" fieldPosition="0">
        <references count="1">
          <reference field="3" count="0" defaultSubtotal="1"/>
        </references>
      </pivotArea>
    </format>
    <format dxfId="191">
      <pivotArea dataOnly="0" labelOnly="1" grandRow="1" outline="0" fieldPosition="0"/>
    </format>
    <format dxfId="19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89">
      <pivotArea type="all" dataOnly="0" outline="0" fieldPosition="0"/>
    </format>
    <format dxfId="188">
      <pivotArea outline="0" collapsedLevelsAreSubtotals="1" fieldPosition="0"/>
    </format>
    <format dxfId="187">
      <pivotArea field="3" type="button" dataOnly="0" labelOnly="1" outline="0" axis="axisRow" fieldPosition="0"/>
    </format>
    <format dxfId="186">
      <pivotArea dataOnly="0" labelOnly="1" fieldPosition="0">
        <references count="1">
          <reference field="3" count="0"/>
        </references>
      </pivotArea>
    </format>
    <format dxfId="185">
      <pivotArea dataOnly="0" labelOnly="1" fieldPosition="0">
        <references count="1">
          <reference field="3" count="0" defaultSubtotal="1"/>
        </references>
      </pivotArea>
    </format>
    <format dxfId="184">
      <pivotArea dataOnly="0" labelOnly="1" grandRow="1" outline="0" fieldPosition="0"/>
    </format>
    <format dxfId="18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82">
      <pivotArea type="all" dataOnly="0" outline="0" fieldPosition="0"/>
    </format>
    <format dxfId="181">
      <pivotArea outline="0" collapsedLevelsAreSubtotals="1" fieldPosition="0"/>
    </format>
    <format dxfId="180">
      <pivotArea field="3" type="button" dataOnly="0" labelOnly="1" outline="0" axis="axisRow" fieldPosition="0"/>
    </format>
    <format dxfId="179">
      <pivotArea dataOnly="0" labelOnly="1" fieldPosition="0">
        <references count="1">
          <reference field="3" count="0"/>
        </references>
      </pivotArea>
    </format>
    <format dxfId="178">
      <pivotArea dataOnly="0" labelOnly="1" fieldPosition="0">
        <references count="1">
          <reference field="3" count="0" defaultSubtotal="1"/>
        </references>
      </pivotArea>
    </format>
    <format dxfId="177">
      <pivotArea dataOnly="0" labelOnly="1" grandRow="1" outline="0" fieldPosition="0"/>
    </format>
    <format dxfId="176">
      <pivotArea dataOnly="0" labelOnly="1" fieldPosition="0">
        <references count="2">
          <reference field="2" count="0"/>
          <reference field="3" count="1" selected="0">
            <x v="0"/>
          </reference>
        </references>
      </pivotArea>
    </format>
    <format dxfId="17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2" name="DIESEL" displayName="DIESEL" ref="A1:L67" totalsRowShown="0" headerRowDxfId="63" dataDxfId="62">
  <autoFilter ref="A1:L6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2" name="NT GEBRUIKT" dataDxfId="61">
      <calculatedColumnFormula>TEXT(DIESEL[[#This Row],[DATUM]],"MMMM") &amp; " "&amp;YEAR(DIESEL[[#This Row],[DATUM]])</calculatedColumnFormula>
    </tableColumn>
    <tableColumn id="4" name="NT GEBRUIKT2" dataDxfId="60">
      <calculatedColumnFormula>MONTH(DIESEL[[#This Row],[DATUM]])</calculatedColumnFormula>
    </tableColumn>
    <tableColumn id="3" name="MAAND" dataDxfId="59">
      <calculatedColumnFormula>TEXT(DIESEL[[#This Row],[DATUM]],"MMMM")</calculatedColumnFormula>
    </tableColumn>
    <tableColumn id="5" name="JAAR" dataDxfId="58">
      <calculatedColumnFormula>YEAR(DIESEL[[#This Row],[DATUM]])</calculatedColumnFormula>
    </tableColumn>
    <tableColumn id="1" name="DATUM" dataDxfId="57"/>
    <tableColumn id="6" name="WAAR" dataDxfId="56"/>
    <tableColumn id="7" name="PRIJS/L" dataDxfId="55"/>
    <tableColumn id="8" name="GETANKT" dataDxfId="54"/>
    <tableColumn id="9" name="TOTAAL" dataDxfId="53">
      <calculatedColumnFormula>DIESEL[[#This Row],[PRIJS/L]]*DIESEL[[#This Row],[GETANKT]]</calculatedColumnFormula>
    </tableColumn>
    <tableColumn id="10" name="KM-STAND" dataDxfId="52"/>
    <tableColumn id="11" name="DAGTELLER" dataDxfId="51"/>
    <tableColumn id="12" name="VERBRUIK" dataDxfId="50">
      <calculatedColumnFormula>IF(DIESEL[[#This Row],[DAGTELLER]]="","",DIESEL[[#This Row],[GETANKT]]/DIESEL[[#This Row],[DAGTELLER]]*100)</calculatedColumnFormula>
    </tableColumn>
  </tableColumns>
  <tableStyleInfo name="TableStyleDark1" showFirstColumn="0" showLastColumn="0" showRowStripes="0" showColumnStripes="0"/>
</table>
</file>

<file path=xl/tables/table2.xml><?xml version="1.0" encoding="utf-8"?>
<table xmlns="http://schemas.openxmlformats.org/spreadsheetml/2006/main" id="5" name="VERZEKERING" displayName="VERZEKERING" ref="A1:E25" totalsRowShown="0" dataDxfId="49">
  <autoFilter ref="A1:E25">
    <filterColumn colId="0" hiddenButton="1"/>
    <filterColumn colId="2" hiddenButton="1"/>
    <filterColumn colId="3" hiddenButton="1"/>
    <filterColumn colId="4" hiddenButton="1"/>
  </autoFilter>
  <tableColumns count="5">
    <tableColumn id="1" name="PERIODE" dataDxfId="48"/>
    <tableColumn id="5" name="MAAND" dataDxfId="47">
      <calculatedColumnFormula>TEXT(VERZEKERING[[#This Row],[PERIODE]],"MMMM")</calculatedColumnFormula>
    </tableColumn>
    <tableColumn id="4" name="JAAR" dataDxfId="46">
      <calculatedColumnFormula>YEAR(VERZEKERING[[#This Row],[PERIODE]])</calculatedColumnFormula>
    </tableColumn>
    <tableColumn id="2" name="MAATSCHAPPIJ" dataDxfId="45"/>
    <tableColumn id="3" name="PREMIE" dataDxfId="44"/>
  </tableColumns>
  <tableStyleInfo name="TableStyleDark1" showFirstColumn="0" showLastColumn="0" showRowStripes="1" showColumnStripes="0"/>
</table>
</file>

<file path=xl/tables/table3.xml><?xml version="1.0" encoding="utf-8"?>
<table xmlns="http://schemas.openxmlformats.org/spreadsheetml/2006/main" id="1" name="LENING" displayName="LENING" ref="A1:G25" totalsRowShown="0" dataDxfId="43">
  <autoFilter ref="A1:G25">
    <filterColumn colId="0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PERIODE" dataDxfId="42"/>
    <tableColumn id="9" name="MAAND" dataDxfId="41">
      <calculatedColumnFormula>TEXT(LENING[[#This Row],[PERIODE]],"MMMM")</calculatedColumnFormula>
    </tableColumn>
    <tableColumn id="8" name="JAAR" dataDxfId="40">
      <calculatedColumnFormula>YEAR(LENING[[#This Row],[PERIODE]])</calculatedColumnFormula>
    </tableColumn>
    <tableColumn id="2" name="AF TE LOSSEN" dataDxfId="39"/>
    <tableColumn id="3" name="AFLOSSING" dataDxfId="38"/>
    <tableColumn id="4" name="AFGELOST" dataDxfId="37"/>
    <tableColumn id="5" name="OPENSTAAND" dataDxfId="36">
      <calculatedColumnFormula>G1-LENING[[#This Row],[AFGELOST]]</calculatedColumnFormula>
    </tableColumn>
  </tableColumns>
  <tableStyleInfo name="TableStyleDark1" showFirstColumn="0" showLastColumn="0" showRowStripes="1" showColumnStripes="0"/>
</table>
</file>

<file path=xl/tables/table4.xml><?xml version="1.0" encoding="utf-8"?>
<table xmlns="http://schemas.openxmlformats.org/spreadsheetml/2006/main" id="3" name="DIVERSE" displayName="DIVERSE" ref="A1:I11" totalsRowShown="0" headerRowDxfId="35" dataDxfId="34">
  <autoFilter ref="A1:I1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sortState ref="A2:I10">
    <sortCondition ref="A2"/>
  </sortState>
  <tableColumns count="9">
    <tableColumn id="1" name="DATUM" dataDxfId="33"/>
    <tableColumn id="2" name="PERIODE" dataDxfId="32">
      <calculatedColumnFormula>TEXT(DIVERSE[[#This Row],[DATUM]],"MMMM") &amp; " "&amp;YEAR(DIVERSE[[#This Row],[DATUM]])</calculatedColumnFormula>
    </tableColumn>
    <tableColumn id="3" name="MAAND" dataDxfId="31">
      <calculatedColumnFormula>TEXT(DIVERSE[[#This Row],[DATUM]],"MMMM")</calculatedColumnFormula>
    </tableColumn>
    <tableColumn id="19" name="JAAR" dataDxfId="30">
      <calculatedColumnFormula>YEAR(DIVERSE[[#This Row],[DATUM]])</calculatedColumnFormula>
    </tableColumn>
    <tableColumn id="5" name="LEVERANCIER" dataDxfId="29"/>
    <tableColumn id="6" name="KOST" dataDxfId="28"/>
    <tableColumn id="7" name="PRIJS" dataDxfId="27"/>
    <tableColumn id="8" name="KM-STAND" dataDxfId="26"/>
    <tableColumn id="9" name="INFORMATIE" dataDxfId="25"/>
  </tableColumns>
  <tableStyleInfo name="TableStyleDark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ivotTable" Target="../pivotTables/pivotTable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"/>
  <sheetViews>
    <sheetView workbookViewId="0">
      <selection activeCell="D16" sqref="D16:F16"/>
    </sheetView>
  </sheetViews>
  <sheetFormatPr defaultColWidth="7.5703125" defaultRowHeight="15" x14ac:dyDescent="0.25"/>
  <cols>
    <col min="1" max="3" width="7.5703125" style="27"/>
    <col min="4" max="5" width="7.5703125" style="31" customWidth="1"/>
    <col min="6" max="6" width="7.5703125" style="31"/>
    <col min="7" max="21" width="7.5703125" style="27"/>
    <col min="22" max="22" width="7.5703125" style="27" customWidth="1"/>
    <col min="23" max="16384" width="7.5703125" style="27"/>
  </cols>
  <sheetData>
    <row r="1" spans="1:31" s="53" customFormat="1" x14ac:dyDescent="0.25">
      <c r="A1" s="64"/>
      <c r="B1" s="65"/>
      <c r="C1" s="65"/>
      <c r="D1" s="65">
        <v>2016</v>
      </c>
      <c r="E1" s="65"/>
      <c r="F1" s="65"/>
      <c r="G1" s="65">
        <v>2017</v>
      </c>
      <c r="H1" s="65"/>
      <c r="I1" s="65"/>
      <c r="J1" s="65">
        <v>2018</v>
      </c>
      <c r="K1" s="65"/>
      <c r="L1" s="65"/>
      <c r="M1" s="65">
        <v>2019</v>
      </c>
      <c r="N1" s="65"/>
      <c r="O1" s="65"/>
      <c r="P1" s="65">
        <v>2020</v>
      </c>
      <c r="Q1" s="65"/>
      <c r="R1" s="68"/>
    </row>
    <row r="2" spans="1:31" s="53" customFormat="1" x14ac:dyDescent="0.25">
      <c r="A2" s="66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9"/>
    </row>
    <row r="3" spans="1:31" s="54" customFormat="1" ht="15.75" x14ac:dyDescent="0.25">
      <c r="A3" s="59" t="s">
        <v>26</v>
      </c>
      <c r="B3" s="60"/>
      <c r="C3" s="60"/>
      <c r="D3" s="61"/>
      <c r="E3" s="61"/>
      <c r="F3" s="61"/>
      <c r="G3" s="62"/>
      <c r="H3" s="62"/>
      <c r="I3" s="62"/>
      <c r="J3" s="61"/>
      <c r="K3" s="61"/>
      <c r="L3" s="61"/>
      <c r="M3" s="62"/>
      <c r="N3" s="62"/>
      <c r="O3" s="62"/>
      <c r="P3" s="62"/>
      <c r="Q3" s="62"/>
      <c r="R3" s="63"/>
    </row>
    <row r="4" spans="1:31" s="54" customFormat="1" ht="15.75" x14ac:dyDescent="0.25">
      <c r="A4" s="70" t="s">
        <v>25</v>
      </c>
      <c r="B4" s="71"/>
      <c r="C4" s="71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3"/>
    </row>
    <row r="5" spans="1:31" s="54" customFormat="1" ht="15.75" x14ac:dyDescent="0.25">
      <c r="A5" s="70" t="s">
        <v>24</v>
      </c>
      <c r="B5" s="71"/>
      <c r="C5" s="71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3"/>
    </row>
    <row r="6" spans="1:31" s="54" customFormat="1" ht="15.75" x14ac:dyDescent="0.25">
      <c r="A6" s="70" t="s">
        <v>23</v>
      </c>
      <c r="B6" s="71"/>
      <c r="C6" s="71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3"/>
    </row>
    <row r="7" spans="1:31" s="54" customFormat="1" ht="15.75" x14ac:dyDescent="0.25">
      <c r="A7" s="70" t="s">
        <v>22</v>
      </c>
      <c r="B7" s="71"/>
      <c r="C7" s="71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3"/>
    </row>
    <row r="8" spans="1:31" s="54" customFormat="1" ht="15.75" x14ac:dyDescent="0.25">
      <c r="A8" s="70" t="s">
        <v>21</v>
      </c>
      <c r="B8" s="71"/>
      <c r="C8" s="71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3"/>
    </row>
    <row r="9" spans="1:31" s="54" customFormat="1" ht="15.75" x14ac:dyDescent="0.25">
      <c r="A9" s="70" t="s">
        <v>20</v>
      </c>
      <c r="B9" s="71"/>
      <c r="C9" s="71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3"/>
    </row>
    <row r="10" spans="1:31" s="54" customFormat="1" ht="15.75" x14ac:dyDescent="0.25">
      <c r="A10" s="70" t="s">
        <v>19</v>
      </c>
      <c r="B10" s="71"/>
      <c r="C10" s="71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3"/>
    </row>
    <row r="11" spans="1:31" s="54" customFormat="1" ht="15.75" x14ac:dyDescent="0.25">
      <c r="A11" s="70" t="s">
        <v>18</v>
      </c>
      <c r="B11" s="71"/>
      <c r="C11" s="71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3"/>
    </row>
    <row r="12" spans="1:31" s="54" customFormat="1" ht="15.75" x14ac:dyDescent="0.25">
      <c r="A12" s="70" t="s">
        <v>17</v>
      </c>
      <c r="B12" s="71"/>
      <c r="C12" s="71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3"/>
    </row>
    <row r="13" spans="1:31" s="54" customFormat="1" ht="15.75" x14ac:dyDescent="0.25">
      <c r="A13" s="70" t="s">
        <v>16</v>
      </c>
      <c r="B13" s="71"/>
      <c r="C13" s="71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3"/>
    </row>
    <row r="14" spans="1:31" s="54" customFormat="1" ht="15.75" x14ac:dyDescent="0.25">
      <c r="A14" s="77" t="s">
        <v>15</v>
      </c>
      <c r="B14" s="78"/>
      <c r="C14" s="78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80"/>
    </row>
    <row r="15" spans="1:31" s="55" customFormat="1" ht="21" x14ac:dyDescent="0.35">
      <c r="A15" s="72" t="s">
        <v>30</v>
      </c>
      <c r="B15" s="73"/>
      <c r="C15" s="73"/>
      <c r="D15" s="74">
        <f>SUM(D3:F14)</f>
        <v>0</v>
      </c>
      <c r="E15" s="74"/>
      <c r="F15" s="74"/>
      <c r="G15" s="75">
        <f>SUM(G3:I14)</f>
        <v>0</v>
      </c>
      <c r="H15" s="75"/>
      <c r="I15" s="75"/>
      <c r="J15" s="75">
        <f>SUM(J3:L14)</f>
        <v>0</v>
      </c>
      <c r="K15" s="75"/>
      <c r="L15" s="75"/>
      <c r="M15" s="75">
        <f>SUM(M3:O14)</f>
        <v>0</v>
      </c>
      <c r="N15" s="75"/>
      <c r="O15" s="75"/>
      <c r="P15" s="75">
        <f t="shared" ref="P15" si="0">SUM(P3:R14)</f>
        <v>0</v>
      </c>
      <c r="Q15" s="75"/>
      <c r="R15" s="76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</row>
    <row r="16" spans="1:31" s="56" customFormat="1" ht="21" x14ac:dyDescent="0.35">
      <c r="A16" s="86" t="s">
        <v>31</v>
      </c>
      <c r="B16" s="87"/>
      <c r="C16" s="87"/>
      <c r="D16" s="88">
        <f>16200/COUNT($D$1:$R$2)</f>
        <v>3240</v>
      </c>
      <c r="E16" s="88"/>
      <c r="F16" s="88"/>
      <c r="G16" s="88">
        <f t="shared" ref="G16" si="1">16200/COUNT($D$1:$R$2)</f>
        <v>3240</v>
      </c>
      <c r="H16" s="88"/>
      <c r="I16" s="88"/>
      <c r="J16" s="88">
        <f t="shared" ref="J16" si="2">16200/COUNT($D$1:$R$2)</f>
        <v>3240</v>
      </c>
      <c r="K16" s="88"/>
      <c r="L16" s="88"/>
      <c r="M16" s="88">
        <f t="shared" ref="M16" si="3">16200/COUNT($D$1:$R$2)</f>
        <v>3240</v>
      </c>
      <c r="N16" s="88"/>
      <c r="O16" s="88"/>
      <c r="P16" s="88">
        <f t="shared" ref="P16" si="4">16200/COUNT($D$1:$R$2)</f>
        <v>3240</v>
      </c>
      <c r="Q16" s="88"/>
      <c r="R16" s="89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</row>
    <row r="17" spans="1:31" ht="24" thickBot="1" x14ac:dyDescent="0.3">
      <c r="A17" s="81" t="s">
        <v>5</v>
      </c>
      <c r="B17" s="82"/>
      <c r="C17" s="82"/>
      <c r="D17" s="83">
        <f>D15+D16</f>
        <v>3240</v>
      </c>
      <c r="E17" s="83"/>
      <c r="F17" s="83"/>
      <c r="G17" s="84">
        <f>G15+G16</f>
        <v>3240</v>
      </c>
      <c r="H17" s="84"/>
      <c r="I17" s="84"/>
      <c r="J17" s="84">
        <f t="shared" ref="J17" si="5">J15+J16</f>
        <v>3240</v>
      </c>
      <c r="K17" s="84"/>
      <c r="L17" s="84"/>
      <c r="M17" s="84">
        <f t="shared" ref="M17" si="6">M15+M16</f>
        <v>3240</v>
      </c>
      <c r="N17" s="84"/>
      <c r="O17" s="84"/>
      <c r="P17" s="84">
        <f t="shared" ref="P17" si="7">P15+P16</f>
        <v>3240</v>
      </c>
      <c r="Q17" s="84"/>
      <c r="R17" s="85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</row>
    <row r="18" spans="1:31" ht="23.25" x14ac:dyDescent="0.25">
      <c r="A18" s="92"/>
      <c r="B18" s="92"/>
      <c r="C18" s="92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</row>
    <row r="19" spans="1:31" ht="23.25" x14ac:dyDescent="0.25">
      <c r="A19" s="93"/>
      <c r="B19" s="94"/>
      <c r="C19" s="94"/>
      <c r="E19" s="57"/>
      <c r="F19" s="58"/>
      <c r="G19" s="58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</row>
    <row r="20" spans="1:31" ht="15.75" x14ac:dyDescent="0.25">
      <c r="A20" s="91"/>
      <c r="B20" s="91"/>
      <c r="C20" s="91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</row>
    <row r="21" spans="1:31" x14ac:dyDescent="0.25">
      <c r="A21" s="91"/>
      <c r="B21" s="91"/>
      <c r="C21" s="91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</row>
  </sheetData>
  <mergeCells count="110">
    <mergeCell ref="M20:O20"/>
    <mergeCell ref="P20:R20"/>
    <mergeCell ref="A21:C21"/>
    <mergeCell ref="D21:F21"/>
    <mergeCell ref="G21:I21"/>
    <mergeCell ref="J21:L21"/>
    <mergeCell ref="M21:O21"/>
    <mergeCell ref="P21:R21"/>
    <mergeCell ref="A18:C18"/>
    <mergeCell ref="A19:C19"/>
    <mergeCell ref="A20:C20"/>
    <mergeCell ref="D20:F20"/>
    <mergeCell ref="G20:I20"/>
    <mergeCell ref="J20:L20"/>
    <mergeCell ref="A17:C17"/>
    <mergeCell ref="D17:F17"/>
    <mergeCell ref="G17:I17"/>
    <mergeCell ref="J17:L17"/>
    <mergeCell ref="M17:O17"/>
    <mergeCell ref="P17:R17"/>
    <mergeCell ref="A16:C16"/>
    <mergeCell ref="D16:F16"/>
    <mergeCell ref="G16:I16"/>
    <mergeCell ref="J16:L16"/>
    <mergeCell ref="M16:O16"/>
    <mergeCell ref="P16:R16"/>
    <mergeCell ref="A15:C15"/>
    <mergeCell ref="D15:F15"/>
    <mergeCell ref="G15:I15"/>
    <mergeCell ref="J15:L15"/>
    <mergeCell ref="M15:O15"/>
    <mergeCell ref="P15:R15"/>
    <mergeCell ref="A14:C14"/>
    <mergeCell ref="D14:F14"/>
    <mergeCell ref="G14:I14"/>
    <mergeCell ref="J14:L14"/>
    <mergeCell ref="M14:O14"/>
    <mergeCell ref="P14:R14"/>
    <mergeCell ref="A13:C13"/>
    <mergeCell ref="D13:F13"/>
    <mergeCell ref="G13:I13"/>
    <mergeCell ref="J13:L13"/>
    <mergeCell ref="M13:O13"/>
    <mergeCell ref="P13:R13"/>
    <mergeCell ref="A12:C12"/>
    <mergeCell ref="D12:F12"/>
    <mergeCell ref="G12:I12"/>
    <mergeCell ref="J12:L12"/>
    <mergeCell ref="M12:O12"/>
    <mergeCell ref="P12:R12"/>
    <mergeCell ref="A11:C11"/>
    <mergeCell ref="D11:F11"/>
    <mergeCell ref="G11:I11"/>
    <mergeCell ref="J11:L11"/>
    <mergeCell ref="M11:O11"/>
    <mergeCell ref="P11:R11"/>
    <mergeCell ref="A10:C10"/>
    <mergeCell ref="D10:F10"/>
    <mergeCell ref="G10:I10"/>
    <mergeCell ref="J10:L10"/>
    <mergeCell ref="M10:O10"/>
    <mergeCell ref="P10:R10"/>
    <mergeCell ref="A9:C9"/>
    <mergeCell ref="D9:F9"/>
    <mergeCell ref="G9:I9"/>
    <mergeCell ref="J9:L9"/>
    <mergeCell ref="M9:O9"/>
    <mergeCell ref="P9:R9"/>
    <mergeCell ref="A8:C8"/>
    <mergeCell ref="D8:F8"/>
    <mergeCell ref="G8:I8"/>
    <mergeCell ref="J8:L8"/>
    <mergeCell ref="M8:O8"/>
    <mergeCell ref="P8:R8"/>
    <mergeCell ref="A7:C7"/>
    <mergeCell ref="D7:F7"/>
    <mergeCell ref="G7:I7"/>
    <mergeCell ref="J7:L7"/>
    <mergeCell ref="M7:O7"/>
    <mergeCell ref="P7:R7"/>
    <mergeCell ref="A6:C6"/>
    <mergeCell ref="D6:F6"/>
    <mergeCell ref="G6:I6"/>
    <mergeCell ref="J6:L6"/>
    <mergeCell ref="M6:O6"/>
    <mergeCell ref="P6:R6"/>
    <mergeCell ref="A5:C5"/>
    <mergeCell ref="D5:F5"/>
    <mergeCell ref="G5:I5"/>
    <mergeCell ref="J5:L5"/>
    <mergeCell ref="M5:O5"/>
    <mergeCell ref="P5:R5"/>
    <mergeCell ref="A4:C4"/>
    <mergeCell ref="D4:F4"/>
    <mergeCell ref="G4:I4"/>
    <mergeCell ref="J4:L4"/>
    <mergeCell ref="M4:O4"/>
    <mergeCell ref="P4:R4"/>
    <mergeCell ref="A3:C3"/>
    <mergeCell ref="D3:F3"/>
    <mergeCell ref="G3:I3"/>
    <mergeCell ref="J3:L3"/>
    <mergeCell ref="M3:O3"/>
    <mergeCell ref="P3:R3"/>
    <mergeCell ref="A1:C2"/>
    <mergeCell ref="D1:F2"/>
    <mergeCell ref="G1:I2"/>
    <mergeCell ref="J1:L2"/>
    <mergeCell ref="M1:O2"/>
    <mergeCell ref="P1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workbookViewId="0">
      <selection activeCell="N16" sqref="N16"/>
    </sheetView>
  </sheetViews>
  <sheetFormatPr defaultColWidth="9.140625" defaultRowHeight="15" x14ac:dyDescent="0.25"/>
  <cols>
    <col min="1" max="1" width="12" style="27" customWidth="1"/>
    <col min="2" max="2" width="9.28515625" style="27" customWidth="1"/>
    <col min="3" max="3" width="14.85546875" style="27" customWidth="1"/>
    <col min="4" max="5" width="9.42578125" style="27" customWidth="1"/>
    <col min="6" max="6" width="14.7109375" style="27" customWidth="1"/>
    <col min="7" max="7" width="16.140625" style="27" bestFit="1" customWidth="1"/>
    <col min="8" max="8" width="9.140625" style="27"/>
    <col min="9" max="9" width="14.42578125" style="27" customWidth="1"/>
    <col min="10" max="10" width="11.140625" style="27" customWidth="1"/>
    <col min="11" max="11" width="9.140625" style="27"/>
    <col min="12" max="12" width="33.7109375" style="27" customWidth="1"/>
    <col min="13" max="13" width="9.42578125" style="27" customWidth="1"/>
    <col min="14" max="14" width="10" style="27" bestFit="1" customWidth="1"/>
    <col min="15" max="16384" width="9.140625" style="27"/>
  </cols>
  <sheetData>
    <row r="1" spans="1:14" x14ac:dyDescent="0.25">
      <c r="A1" s="27" t="s">
        <v>2</v>
      </c>
      <c r="B1" s="27" t="s">
        <v>10</v>
      </c>
      <c r="F1" s="27" t="s">
        <v>45</v>
      </c>
      <c r="G1" s="27" t="s">
        <v>10</v>
      </c>
      <c r="L1" s="27" t="s">
        <v>55</v>
      </c>
      <c r="M1" s="27" t="s">
        <v>10</v>
      </c>
    </row>
    <row r="3" spans="1:14" x14ac:dyDescent="0.25">
      <c r="A3" s="27" t="s">
        <v>29</v>
      </c>
      <c r="B3" s="27" t="s">
        <v>12</v>
      </c>
      <c r="C3" s="27" t="s">
        <v>14</v>
      </c>
      <c r="D3" s="27" t="s">
        <v>13</v>
      </c>
      <c r="F3" s="27" t="s">
        <v>29</v>
      </c>
      <c r="G3" s="27" t="s">
        <v>48</v>
      </c>
      <c r="I3" s="27" t="s">
        <v>29</v>
      </c>
      <c r="J3" s="27" t="s">
        <v>53</v>
      </c>
      <c r="L3" s="27" t="s">
        <v>29</v>
      </c>
      <c r="M3" s="27" t="s">
        <v>13</v>
      </c>
      <c r="N3" s="1"/>
    </row>
    <row r="4" spans="1:14" x14ac:dyDescent="0.25">
      <c r="A4" s="28">
        <v>2016</v>
      </c>
      <c r="B4" s="29"/>
      <c r="C4" s="30"/>
      <c r="D4" s="31"/>
      <c r="F4" s="39">
        <v>2016</v>
      </c>
      <c r="G4" s="31"/>
      <c r="I4" s="48">
        <v>2016</v>
      </c>
      <c r="J4" s="31"/>
      <c r="L4" s="28">
        <v>2016</v>
      </c>
      <c r="M4" s="31"/>
      <c r="N4" s="1"/>
    </row>
    <row r="5" spans="1:14" ht="15" customHeight="1" x14ac:dyDescent="0.25">
      <c r="A5" s="40" t="s">
        <v>32</v>
      </c>
      <c r="B5" s="29">
        <v>85.5</v>
      </c>
      <c r="C5" s="30">
        <v>791.8</v>
      </c>
      <c r="D5" s="31">
        <v>82.654499999999999</v>
      </c>
      <c r="F5" s="40" t="s">
        <v>32</v>
      </c>
      <c r="G5" s="31">
        <v>306.36</v>
      </c>
      <c r="I5" s="40" t="s">
        <v>32</v>
      </c>
      <c r="J5" s="31">
        <v>0</v>
      </c>
      <c r="L5" s="40" t="s">
        <v>32</v>
      </c>
      <c r="M5" s="31"/>
      <c r="N5" s="1"/>
    </row>
    <row r="6" spans="1:14" ht="15" customHeight="1" x14ac:dyDescent="0.25">
      <c r="A6" s="40" t="s">
        <v>33</v>
      </c>
      <c r="B6" s="29">
        <v>131.08999999999997</v>
      </c>
      <c r="C6" s="30">
        <v>2336.5</v>
      </c>
      <c r="D6" s="31">
        <v>128.57383999999999</v>
      </c>
      <c r="F6" s="40" t="s">
        <v>33</v>
      </c>
      <c r="G6" s="31">
        <v>0</v>
      </c>
      <c r="I6" s="40" t="s">
        <v>33</v>
      </c>
      <c r="J6" s="31">
        <v>291.67</v>
      </c>
      <c r="L6" s="52" t="s">
        <v>59</v>
      </c>
      <c r="M6" s="31"/>
      <c r="N6" s="1"/>
    </row>
    <row r="7" spans="1:14" x14ac:dyDescent="0.25">
      <c r="A7" s="40" t="s">
        <v>34</v>
      </c>
      <c r="B7" s="29">
        <v>127.02000000000001</v>
      </c>
      <c r="C7" s="30">
        <v>2275.8000000000002</v>
      </c>
      <c r="D7" s="31">
        <v>128.61686</v>
      </c>
      <c r="F7" s="40" t="s">
        <v>34</v>
      </c>
      <c r="G7" s="31">
        <v>153.18</v>
      </c>
      <c r="I7" s="40" t="s">
        <v>34</v>
      </c>
      <c r="J7" s="31">
        <v>291.67</v>
      </c>
      <c r="L7" s="52" t="s">
        <v>63</v>
      </c>
      <c r="M7" s="31">
        <v>492.05</v>
      </c>
      <c r="N7" s="1"/>
    </row>
    <row r="8" spans="1:14" x14ac:dyDescent="0.25">
      <c r="A8" s="40" t="s">
        <v>35</v>
      </c>
      <c r="B8" s="29">
        <v>170.04</v>
      </c>
      <c r="C8" s="30">
        <v>3116.7</v>
      </c>
      <c r="D8" s="31">
        <v>176.06956000000002</v>
      </c>
      <c r="F8" s="40" t="s">
        <v>35</v>
      </c>
      <c r="G8" s="31">
        <v>153.18</v>
      </c>
      <c r="I8" s="40" t="s">
        <v>35</v>
      </c>
      <c r="J8" s="31">
        <v>291.67</v>
      </c>
      <c r="L8" s="52" t="s">
        <v>62</v>
      </c>
      <c r="M8" s="31">
        <v>286.24</v>
      </c>
      <c r="N8" s="1"/>
    </row>
    <row r="9" spans="1:14" x14ac:dyDescent="0.25">
      <c r="A9" s="40" t="s">
        <v>36</v>
      </c>
      <c r="B9" s="29">
        <v>85.5</v>
      </c>
      <c r="C9" s="30">
        <v>1593.5</v>
      </c>
      <c r="D9" s="31">
        <v>92.503000000000014</v>
      </c>
      <c r="F9" s="40" t="s">
        <v>36</v>
      </c>
      <c r="G9" s="31">
        <v>153.18</v>
      </c>
      <c r="I9" s="40" t="s">
        <v>36</v>
      </c>
      <c r="J9" s="31">
        <v>291.67</v>
      </c>
      <c r="L9" s="40" t="s">
        <v>71</v>
      </c>
      <c r="M9" s="31">
        <v>778.29</v>
      </c>
      <c r="N9" s="1"/>
    </row>
    <row r="10" spans="1:14" x14ac:dyDescent="0.25">
      <c r="A10" s="40" t="s">
        <v>37</v>
      </c>
      <c r="B10" s="29">
        <v>123.00999999999999</v>
      </c>
      <c r="C10" s="30">
        <v>2412.1999999999998</v>
      </c>
      <c r="D10" s="31">
        <v>136.69999000000001</v>
      </c>
      <c r="F10" s="40" t="s">
        <v>37</v>
      </c>
      <c r="G10" s="31">
        <v>153.18</v>
      </c>
      <c r="I10" s="40" t="s">
        <v>37</v>
      </c>
      <c r="J10" s="31">
        <v>291.67</v>
      </c>
      <c r="L10" s="40" t="s">
        <v>33</v>
      </c>
      <c r="M10" s="31"/>
      <c r="N10" s="1"/>
    </row>
    <row r="11" spans="1:14" x14ac:dyDescent="0.25">
      <c r="A11" s="40" t="s">
        <v>38</v>
      </c>
      <c r="B11" s="29">
        <v>125.50999999999999</v>
      </c>
      <c r="C11" s="30">
        <v>2483.1</v>
      </c>
      <c r="D11" s="31">
        <v>138.40669</v>
      </c>
      <c r="F11" s="40" t="s">
        <v>38</v>
      </c>
      <c r="G11" s="31">
        <v>153.18</v>
      </c>
      <c r="I11" s="40" t="s">
        <v>38</v>
      </c>
      <c r="J11" s="31">
        <v>291.67</v>
      </c>
      <c r="L11" s="52" t="s">
        <v>60</v>
      </c>
      <c r="M11" s="31">
        <v>135.91</v>
      </c>
      <c r="N11" s="1"/>
    </row>
    <row r="12" spans="1:14" x14ac:dyDescent="0.25">
      <c r="A12" s="40" t="s">
        <v>39</v>
      </c>
      <c r="B12" s="29">
        <v>89.009999999999991</v>
      </c>
      <c r="C12" s="30">
        <v>1714.1</v>
      </c>
      <c r="D12" s="31">
        <v>99.142290000000003</v>
      </c>
      <c r="F12" s="40" t="s">
        <v>39</v>
      </c>
      <c r="G12" s="31">
        <v>153.18</v>
      </c>
      <c r="I12" s="40" t="s">
        <v>39</v>
      </c>
      <c r="J12" s="31">
        <v>291.67</v>
      </c>
      <c r="L12" s="40" t="s">
        <v>72</v>
      </c>
      <c r="M12" s="31">
        <v>135.91</v>
      </c>
      <c r="N12" s="1"/>
    </row>
    <row r="13" spans="1:14" x14ac:dyDescent="0.25">
      <c r="A13" s="40" t="s">
        <v>40</v>
      </c>
      <c r="B13" s="29">
        <v>115</v>
      </c>
      <c r="C13" s="30">
        <v>2190.3999999999996</v>
      </c>
      <c r="D13" s="31">
        <v>130.11000000000001</v>
      </c>
      <c r="F13" s="40" t="s">
        <v>40</v>
      </c>
      <c r="G13" s="31">
        <v>153.18</v>
      </c>
      <c r="I13" s="40" t="s">
        <v>40</v>
      </c>
      <c r="J13" s="31">
        <v>291.67</v>
      </c>
      <c r="L13" s="40" t="s">
        <v>36</v>
      </c>
      <c r="M13" s="31"/>
      <c r="N13" s="1"/>
    </row>
    <row r="14" spans="1:14" x14ac:dyDescent="0.25">
      <c r="A14" s="40" t="s">
        <v>41</v>
      </c>
      <c r="B14" s="29">
        <v>41.01</v>
      </c>
      <c r="C14" s="30">
        <v>805.2</v>
      </c>
      <c r="D14" s="31">
        <v>48.473819999999996</v>
      </c>
      <c r="F14" s="40" t="s">
        <v>41</v>
      </c>
      <c r="G14" s="31">
        <v>133.22999999999999</v>
      </c>
      <c r="I14" s="40" t="s">
        <v>41</v>
      </c>
      <c r="J14" s="31">
        <v>291.67</v>
      </c>
      <c r="L14" s="52" t="s">
        <v>65</v>
      </c>
      <c r="M14" s="31">
        <v>276.8</v>
      </c>
      <c r="N14" s="1"/>
    </row>
    <row r="15" spans="1:14" x14ac:dyDescent="0.25">
      <c r="A15" s="40" t="s">
        <v>42</v>
      </c>
      <c r="B15" s="29">
        <v>99.009999999999991</v>
      </c>
      <c r="C15" s="30">
        <v>1808.5</v>
      </c>
      <c r="D15" s="31">
        <v>116.03636</v>
      </c>
      <c r="F15" s="40" t="s">
        <v>42</v>
      </c>
      <c r="G15" s="31">
        <v>130.24</v>
      </c>
      <c r="I15" s="40" t="s">
        <v>42</v>
      </c>
      <c r="J15" s="31">
        <v>291.67</v>
      </c>
      <c r="L15" s="40" t="s">
        <v>73</v>
      </c>
      <c r="M15" s="31">
        <v>276.8</v>
      </c>
      <c r="N15" s="1"/>
    </row>
    <row r="16" spans="1:14" x14ac:dyDescent="0.25">
      <c r="A16" s="40" t="s">
        <v>43</v>
      </c>
      <c r="B16" s="29">
        <v>129.08000000000001</v>
      </c>
      <c r="C16" s="30">
        <v>2435.6999999999998</v>
      </c>
      <c r="D16" s="31">
        <v>155.75682999999998</v>
      </c>
      <c r="F16" s="40" t="s">
        <v>43</v>
      </c>
      <c r="G16" s="31">
        <v>130.24</v>
      </c>
      <c r="I16" s="40" t="s">
        <v>43</v>
      </c>
      <c r="J16" s="31">
        <v>291.67</v>
      </c>
      <c r="L16" s="40" t="s">
        <v>41</v>
      </c>
      <c r="M16" s="31"/>
      <c r="N16" s="1"/>
    </row>
    <row r="17" spans="1:13" x14ac:dyDescent="0.25">
      <c r="A17" s="28" t="s">
        <v>27</v>
      </c>
      <c r="B17" s="29">
        <v>1320.7799999999997</v>
      </c>
      <c r="C17" s="30">
        <v>23963.5</v>
      </c>
      <c r="D17" s="31">
        <v>1433.0437400000001</v>
      </c>
      <c r="F17" s="39" t="s">
        <v>27</v>
      </c>
      <c r="G17" s="31">
        <v>1772.3300000000004</v>
      </c>
      <c r="I17" s="48" t="s">
        <v>27</v>
      </c>
      <c r="J17" s="31">
        <v>3208.3700000000003</v>
      </c>
      <c r="L17" s="52" t="s">
        <v>77</v>
      </c>
      <c r="M17" s="31">
        <v>0</v>
      </c>
    </row>
    <row r="18" spans="1:13" x14ac:dyDescent="0.25">
      <c r="A18" s="28">
        <v>2017</v>
      </c>
      <c r="B18" s="29"/>
      <c r="C18" s="30"/>
      <c r="D18" s="31"/>
      <c r="F18" s="39">
        <v>2017</v>
      </c>
      <c r="G18" s="31"/>
      <c r="I18" s="48">
        <v>2017</v>
      </c>
      <c r="J18" s="31"/>
      <c r="L18" s="40" t="s">
        <v>74</v>
      </c>
      <c r="M18" s="31">
        <v>0</v>
      </c>
    </row>
    <row r="19" spans="1:13" x14ac:dyDescent="0.25">
      <c r="A19" s="40" t="s">
        <v>32</v>
      </c>
      <c r="B19" s="29">
        <v>127.44</v>
      </c>
      <c r="C19" s="30">
        <v>2409.6999999999998</v>
      </c>
      <c r="D19" s="31">
        <v>158.02271999999999</v>
      </c>
      <c r="F19" s="40" t="s">
        <v>32</v>
      </c>
      <c r="G19" s="31">
        <v>131.09</v>
      </c>
      <c r="I19" s="40" t="s">
        <v>32</v>
      </c>
      <c r="J19" s="31">
        <v>291.67</v>
      </c>
      <c r="L19" s="40" t="s">
        <v>42</v>
      </c>
      <c r="M19" s="31"/>
    </row>
    <row r="20" spans="1:13" x14ac:dyDescent="0.25">
      <c r="A20" s="40" t="s">
        <v>33</v>
      </c>
      <c r="B20" s="29">
        <v>129.56</v>
      </c>
      <c r="C20" s="30">
        <v>2402.3000000000002</v>
      </c>
      <c r="D20" s="31">
        <v>160.39528000000001</v>
      </c>
      <c r="F20" s="40" t="s">
        <v>33</v>
      </c>
      <c r="G20" s="31">
        <v>131.09</v>
      </c>
      <c r="I20" s="40" t="s">
        <v>33</v>
      </c>
      <c r="J20" s="31">
        <v>291.67</v>
      </c>
      <c r="L20" s="52" t="s">
        <v>66</v>
      </c>
      <c r="M20" s="31">
        <v>378.04</v>
      </c>
    </row>
    <row r="21" spans="1:13" x14ac:dyDescent="0.25">
      <c r="A21" s="40" t="s">
        <v>34</v>
      </c>
      <c r="B21" s="29">
        <v>127.57</v>
      </c>
      <c r="C21" s="30">
        <v>2423.1000000000004</v>
      </c>
      <c r="D21" s="31">
        <v>156.3134</v>
      </c>
      <c r="F21" s="40" t="s">
        <v>34</v>
      </c>
      <c r="G21" s="31">
        <v>131.09</v>
      </c>
      <c r="I21" s="40" t="s">
        <v>34</v>
      </c>
      <c r="J21" s="31">
        <v>291.67</v>
      </c>
      <c r="L21" s="40" t="s">
        <v>75</v>
      </c>
      <c r="M21" s="31">
        <v>378.04</v>
      </c>
    </row>
    <row r="22" spans="1:13" x14ac:dyDescent="0.25">
      <c r="A22" s="40" t="s">
        <v>35</v>
      </c>
      <c r="B22" s="29">
        <v>123.77</v>
      </c>
      <c r="C22" s="30">
        <v>2292</v>
      </c>
      <c r="D22" s="31">
        <v>153.44555</v>
      </c>
      <c r="F22" s="40" t="s">
        <v>35</v>
      </c>
      <c r="G22" s="31">
        <v>131.09</v>
      </c>
      <c r="I22" s="40" t="s">
        <v>35</v>
      </c>
      <c r="J22" s="31">
        <v>291.67</v>
      </c>
      <c r="L22" s="40" t="s">
        <v>43</v>
      </c>
      <c r="M22" s="31"/>
    </row>
    <row r="23" spans="1:13" x14ac:dyDescent="0.25">
      <c r="A23" s="40" t="s">
        <v>36</v>
      </c>
      <c r="B23" s="29">
        <v>121</v>
      </c>
      <c r="C23" s="30">
        <v>2240.5</v>
      </c>
      <c r="D23" s="31">
        <v>146.32487</v>
      </c>
      <c r="F23" s="40" t="s">
        <v>36</v>
      </c>
      <c r="G23" s="31">
        <v>131.09</v>
      </c>
      <c r="I23" s="40" t="s">
        <v>36</v>
      </c>
      <c r="J23" s="31">
        <v>291.67</v>
      </c>
      <c r="L23" s="52" t="s">
        <v>68</v>
      </c>
      <c r="M23" s="31">
        <v>-51.4</v>
      </c>
    </row>
    <row r="24" spans="1:13" x14ac:dyDescent="0.25">
      <c r="A24" s="40" t="s">
        <v>37</v>
      </c>
      <c r="B24" s="29">
        <v>85.2</v>
      </c>
      <c r="C24" s="30">
        <v>1640.7</v>
      </c>
      <c r="D24" s="31">
        <v>101.03930000000001</v>
      </c>
      <c r="F24" s="40" t="s">
        <v>37</v>
      </c>
      <c r="G24" s="31">
        <v>131.09</v>
      </c>
      <c r="I24" s="40" t="s">
        <v>37</v>
      </c>
      <c r="J24" s="31">
        <v>291.67</v>
      </c>
      <c r="L24" s="40" t="s">
        <v>76</v>
      </c>
      <c r="M24" s="31">
        <v>-51.4</v>
      </c>
    </row>
    <row r="25" spans="1:13" x14ac:dyDescent="0.25">
      <c r="A25" s="40" t="s">
        <v>38</v>
      </c>
      <c r="B25" s="29">
        <v>123.06</v>
      </c>
      <c r="C25" s="30">
        <v>2359.6999999999998</v>
      </c>
      <c r="D25" s="31">
        <v>145.33848999999998</v>
      </c>
      <c r="F25" s="40" t="s">
        <v>38</v>
      </c>
      <c r="G25" s="31">
        <v>131.09</v>
      </c>
      <c r="I25" s="40" t="s">
        <v>38</v>
      </c>
      <c r="J25" s="31">
        <v>291.67</v>
      </c>
      <c r="L25" s="28" t="s">
        <v>27</v>
      </c>
      <c r="M25" s="31">
        <v>1517.6399999999999</v>
      </c>
    </row>
    <row r="26" spans="1:13" x14ac:dyDescent="0.25">
      <c r="A26" s="40" t="s">
        <v>39</v>
      </c>
      <c r="B26" s="29">
        <v>84.82</v>
      </c>
      <c r="C26" s="30">
        <v>1645.5</v>
      </c>
      <c r="D26" s="31">
        <v>102.37774</v>
      </c>
      <c r="F26" s="40" t="s">
        <v>39</v>
      </c>
      <c r="G26" s="31">
        <v>131.09</v>
      </c>
      <c r="I26" s="40" t="s">
        <v>39</v>
      </c>
      <c r="J26" s="31">
        <v>291.67</v>
      </c>
      <c r="L26" s="28">
        <v>2017</v>
      </c>
      <c r="M26" s="31"/>
    </row>
    <row r="27" spans="1:13" x14ac:dyDescent="0.25">
      <c r="A27" s="40" t="s">
        <v>40</v>
      </c>
      <c r="B27" s="29">
        <v>127.75</v>
      </c>
      <c r="C27" s="30">
        <v>2382.5</v>
      </c>
      <c r="D27" s="31">
        <v>156.65359000000001</v>
      </c>
      <c r="F27" s="40" t="s">
        <v>40</v>
      </c>
      <c r="G27" s="31">
        <v>131.09</v>
      </c>
      <c r="I27" s="40" t="s">
        <v>40</v>
      </c>
      <c r="J27" s="31">
        <v>291.67</v>
      </c>
      <c r="L27" s="40" t="s">
        <v>32</v>
      </c>
      <c r="M27" s="31"/>
    </row>
    <row r="28" spans="1:13" x14ac:dyDescent="0.25">
      <c r="A28" s="40" t="s">
        <v>41</v>
      </c>
      <c r="B28" s="29">
        <v>130.68</v>
      </c>
      <c r="C28" s="30">
        <v>2468.1000000000004</v>
      </c>
      <c r="D28" s="31">
        <v>163.84147999999999</v>
      </c>
      <c r="F28" s="40" t="s">
        <v>41</v>
      </c>
      <c r="G28" s="31">
        <v>131.09</v>
      </c>
      <c r="I28" s="40" t="s">
        <v>41</v>
      </c>
      <c r="J28" s="31">
        <v>291.67</v>
      </c>
      <c r="L28" s="52" t="s">
        <v>69</v>
      </c>
      <c r="M28" s="31">
        <v>192.96</v>
      </c>
    </row>
    <row r="29" spans="1:13" x14ac:dyDescent="0.25">
      <c r="A29" s="40" t="s">
        <v>42</v>
      </c>
      <c r="B29" s="29">
        <v>130.45999999999998</v>
      </c>
      <c r="C29" s="30">
        <v>2438.8000000000002</v>
      </c>
      <c r="D29" s="31">
        <v>166.90634</v>
      </c>
      <c r="F29" s="40" t="s">
        <v>42</v>
      </c>
      <c r="G29" s="31">
        <v>131.09</v>
      </c>
      <c r="I29" s="40" t="s">
        <v>42</v>
      </c>
      <c r="J29" s="31">
        <v>291.67</v>
      </c>
      <c r="L29" s="52" t="s">
        <v>62</v>
      </c>
      <c r="M29" s="31">
        <v>292.64999999999998</v>
      </c>
    </row>
    <row r="30" spans="1:13" x14ac:dyDescent="0.25">
      <c r="A30" s="40" t="s">
        <v>43</v>
      </c>
      <c r="B30" s="29">
        <v>129.6</v>
      </c>
      <c r="C30" s="30">
        <v>2455.1</v>
      </c>
      <c r="D30" s="31">
        <v>165.23999999999998</v>
      </c>
      <c r="F30" s="40" t="s">
        <v>43</v>
      </c>
      <c r="G30" s="31">
        <v>131.09</v>
      </c>
      <c r="I30" s="40" t="s">
        <v>43</v>
      </c>
      <c r="J30" s="31">
        <v>291.67</v>
      </c>
      <c r="L30" s="40" t="s">
        <v>71</v>
      </c>
      <c r="M30" s="31">
        <v>485.61</v>
      </c>
    </row>
    <row r="31" spans="1:13" x14ac:dyDescent="0.25">
      <c r="A31" s="28" t="s">
        <v>28</v>
      </c>
      <c r="B31" s="29">
        <v>1440.9099999999999</v>
      </c>
      <c r="C31" s="30">
        <v>27157.999999999996</v>
      </c>
      <c r="D31" s="31">
        <v>1775.8987600000003</v>
      </c>
      <c r="F31" s="39" t="s">
        <v>28</v>
      </c>
      <c r="G31" s="31">
        <v>1573.0799999999997</v>
      </c>
      <c r="I31" s="48" t="s">
        <v>28</v>
      </c>
      <c r="J31" s="31">
        <v>3500.0400000000004</v>
      </c>
      <c r="L31" s="28" t="s">
        <v>28</v>
      </c>
      <c r="M31" s="31">
        <v>485.61</v>
      </c>
    </row>
    <row r="32" spans="1:13" x14ac:dyDescent="0.25">
      <c r="A32" s="28" t="s">
        <v>11</v>
      </c>
      <c r="B32" s="29">
        <v>2761.6899999999996</v>
      </c>
      <c r="C32" s="30">
        <v>51121.499999999993</v>
      </c>
      <c r="D32" s="31">
        <v>3208.9424999999997</v>
      </c>
      <c r="F32" s="39" t="s">
        <v>11</v>
      </c>
      <c r="G32" s="31">
        <v>3345.4100000000017</v>
      </c>
      <c r="I32" s="48" t="s">
        <v>11</v>
      </c>
      <c r="J32" s="31">
        <v>6708.4100000000008</v>
      </c>
      <c r="L32" s="28" t="s">
        <v>11</v>
      </c>
      <c r="M32" s="31">
        <v>2003.25</v>
      </c>
    </row>
    <row r="33" spans="1:13" x14ac:dyDescent="0.25">
      <c r="A33" s="1"/>
      <c r="B33" s="1"/>
      <c r="C33" s="1"/>
      <c r="D33" s="1"/>
      <c r="L33" s="1"/>
      <c r="M33" s="1"/>
    </row>
    <row r="34" spans="1:13" x14ac:dyDescent="0.25">
      <c r="A34" s="1"/>
      <c r="B34" s="1"/>
      <c r="C34" s="1"/>
      <c r="D34" s="1"/>
      <c r="L34" s="1"/>
      <c r="M34" s="1"/>
    </row>
    <row r="35" spans="1:13" x14ac:dyDescent="0.25">
      <c r="A35" s="1"/>
      <c r="B35" s="1"/>
      <c r="C35" s="1"/>
      <c r="D35" s="1"/>
      <c r="L35" s="1"/>
      <c r="M35" s="1"/>
    </row>
    <row r="36" spans="1:13" x14ac:dyDescent="0.25">
      <c r="A36" s="1"/>
      <c r="B36" s="1"/>
      <c r="C36" s="1"/>
      <c r="D36" s="1"/>
      <c r="L36" s="1"/>
      <c r="M36" s="1"/>
    </row>
    <row r="37" spans="1:13" x14ac:dyDescent="0.25">
      <c r="A37" s="1"/>
      <c r="B37" s="1"/>
      <c r="C37" s="1"/>
      <c r="D37" s="1"/>
      <c r="L37" s="1"/>
      <c r="M37" s="1"/>
    </row>
    <row r="38" spans="1:13" x14ac:dyDescent="0.25">
      <c r="A38" s="1"/>
      <c r="B38" s="1"/>
      <c r="C38" s="1"/>
      <c r="D38" s="1"/>
      <c r="L38" s="1"/>
      <c r="M38" s="1"/>
    </row>
    <row r="39" spans="1:13" x14ac:dyDescent="0.25">
      <c r="A39" s="1"/>
      <c r="B39" s="1"/>
      <c r="C39" s="1"/>
      <c r="D39" s="1"/>
    </row>
    <row r="40" spans="1:13" x14ac:dyDescent="0.25">
      <c r="A40" s="1"/>
      <c r="B40" s="1"/>
      <c r="C40" s="1"/>
      <c r="D40" s="1"/>
    </row>
    <row r="41" spans="1:13" x14ac:dyDescent="0.25">
      <c r="A41" s="1"/>
      <c r="B41" s="1"/>
      <c r="C41" s="1"/>
      <c r="D41" s="1"/>
    </row>
    <row r="42" spans="1:13" x14ac:dyDescent="0.25">
      <c r="A42" s="1"/>
      <c r="B42" s="1"/>
      <c r="C42" s="1"/>
      <c r="D42" s="1"/>
    </row>
    <row r="43" spans="1:13" x14ac:dyDescent="0.25">
      <c r="A43" s="1"/>
      <c r="B43" s="1"/>
      <c r="C43" s="1"/>
      <c r="D43" s="1"/>
    </row>
    <row r="44" spans="1:13" x14ac:dyDescent="0.25">
      <c r="A44" s="1"/>
      <c r="B44" s="1"/>
      <c r="C44" s="1"/>
      <c r="D44" s="1"/>
    </row>
    <row r="45" spans="1:13" x14ac:dyDescent="0.25">
      <c r="A45" s="1"/>
      <c r="B45" s="1"/>
      <c r="C45" s="1"/>
      <c r="D45" s="1"/>
    </row>
    <row r="46" spans="1:13" x14ac:dyDescent="0.25">
      <c r="A46" s="1"/>
      <c r="B46" s="1"/>
      <c r="C46" s="1"/>
      <c r="D46" s="1"/>
    </row>
    <row r="47" spans="1:13" x14ac:dyDescent="0.25">
      <c r="A47" s="1"/>
      <c r="B47" s="1"/>
      <c r="C47" s="1"/>
      <c r="D47" s="1"/>
    </row>
    <row r="48" spans="1:13" x14ac:dyDescent="0.25">
      <c r="A48" s="1"/>
      <c r="B48" s="1"/>
      <c r="C48" s="1"/>
      <c r="D48" s="1"/>
    </row>
    <row r="49" spans="1:4" x14ac:dyDescent="0.25">
      <c r="A49" s="1"/>
      <c r="B49" s="1"/>
      <c r="C49" s="1"/>
      <c r="D49" s="1"/>
    </row>
    <row r="50" spans="1:4" x14ac:dyDescent="0.25">
      <c r="A50" s="1"/>
      <c r="B50" s="1"/>
      <c r="C50" s="1"/>
      <c r="D50" s="1"/>
    </row>
    <row r="51" spans="1:4" x14ac:dyDescent="0.25">
      <c r="A51" s="1"/>
      <c r="B51" s="1"/>
      <c r="C51" s="1"/>
      <c r="D51" s="1"/>
    </row>
    <row r="52" spans="1:4" x14ac:dyDescent="0.25">
      <c r="A52" s="1"/>
      <c r="B52" s="1"/>
      <c r="C52" s="1"/>
      <c r="D52" s="1"/>
    </row>
    <row r="53" spans="1:4" x14ac:dyDescent="0.25">
      <c r="A53" s="1"/>
      <c r="B53" s="1"/>
      <c r="C53" s="1"/>
      <c r="D53" s="1"/>
    </row>
    <row r="54" spans="1:4" x14ac:dyDescent="0.25">
      <c r="A54" s="1"/>
      <c r="B54" s="1"/>
      <c r="C54" s="1"/>
      <c r="D54" s="1"/>
    </row>
    <row r="55" spans="1:4" x14ac:dyDescent="0.25">
      <c r="A55" s="1"/>
      <c r="B55" s="1"/>
      <c r="C55" s="1"/>
      <c r="D55" s="1"/>
    </row>
    <row r="56" spans="1:4" x14ac:dyDescent="0.25">
      <c r="A56" s="1"/>
      <c r="B56" s="1"/>
      <c r="C56" s="1"/>
      <c r="D5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workbookViewId="0">
      <selection activeCell="A2" sqref="A2"/>
    </sheetView>
  </sheetViews>
  <sheetFormatPr defaultColWidth="21.7109375" defaultRowHeight="15" x14ac:dyDescent="0.25"/>
  <cols>
    <col min="3" max="4" width="21.7109375" style="23"/>
    <col min="5" max="6" width="21.7109375" style="12"/>
    <col min="7" max="7" width="21.7109375" style="15"/>
    <col min="8" max="8" width="21.7109375" style="12"/>
    <col min="9" max="9" width="21.7109375" style="16"/>
    <col min="10" max="10" width="21.7109375" style="17"/>
    <col min="11" max="11" width="21.7109375" style="18"/>
    <col min="12" max="12" width="21.7109375" style="14"/>
    <col min="13" max="13" width="21.7109375" style="19"/>
    <col min="14" max="14" width="21.7109375" style="20"/>
    <col min="15" max="16384" width="21.7109375" style="12"/>
  </cols>
  <sheetData>
    <row r="1" spans="1:14" s="3" customFormat="1" ht="32.25" customHeight="1" x14ac:dyDescent="0.25">
      <c r="A1" s="26" t="s">
        <v>78</v>
      </c>
      <c r="B1" s="26" t="s">
        <v>79</v>
      </c>
      <c r="C1" s="21" t="s">
        <v>54</v>
      </c>
      <c r="D1" s="26" t="s">
        <v>1</v>
      </c>
      <c r="E1" s="3" t="s">
        <v>0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</row>
    <row r="2" spans="1:14" x14ac:dyDescent="0.25">
      <c r="A2" s="25" t="str">
        <f>TEXT(DIESEL[[#This Row],[DATUM]],"MMMM") &amp; " "&amp;YEAR(DIESEL[[#This Row],[DATUM]])</f>
        <v>januari 2016</v>
      </c>
      <c r="B2" s="5">
        <f>MONTH(DIESEL[[#This Row],[DATUM]])</f>
        <v>1</v>
      </c>
      <c r="C2" s="22" t="str">
        <f>TEXT(DIESEL[[#This Row],[DATUM]],"MMMM")</f>
        <v>januari</v>
      </c>
      <c r="D2" s="49">
        <f>YEAR(DIESEL[[#This Row],[DATUM]])</f>
        <v>2016</v>
      </c>
      <c r="E2" s="4">
        <v>42385</v>
      </c>
      <c r="F2" s="5" t="s">
        <v>9</v>
      </c>
      <c r="G2" s="6">
        <v>0.97899999999999998</v>
      </c>
      <c r="H2" s="7">
        <v>43.5</v>
      </c>
      <c r="I2" s="8">
        <f>DIESEL[[#This Row],[PRIJS/L]]*DIESEL[[#This Row],[GETANKT]]</f>
        <v>42.586500000000001</v>
      </c>
      <c r="J2" s="9">
        <v>36</v>
      </c>
      <c r="K2" s="10">
        <v>36</v>
      </c>
      <c r="L2" s="11"/>
      <c r="M2" s="12"/>
      <c r="N2" s="12"/>
    </row>
    <row r="3" spans="1:14" x14ac:dyDescent="0.25">
      <c r="A3" s="22" t="str">
        <f>TEXT(DIESEL[[#This Row],[DATUM]],"MMMM") &amp; " "&amp;YEAR(DIESEL[[#This Row],[DATUM]])</f>
        <v>januari 2016</v>
      </c>
      <c r="B3" s="5">
        <f>MONTH(DIESEL[[#This Row],[DATUM]])</f>
        <v>1</v>
      </c>
      <c r="C3" s="22" t="str">
        <f>TEXT(DIESEL[[#This Row],[DATUM]],"MMMM")</f>
        <v>januari</v>
      </c>
      <c r="D3" s="5">
        <f>YEAR(DIESEL[[#This Row],[DATUM]])</f>
        <v>2016</v>
      </c>
      <c r="E3" s="4">
        <v>42393</v>
      </c>
      <c r="F3" s="5" t="s">
        <v>9</v>
      </c>
      <c r="G3" s="6">
        <v>0.95399999999999996</v>
      </c>
      <c r="H3" s="7">
        <v>42</v>
      </c>
      <c r="I3" s="8">
        <f>DIESEL[[#This Row],[PRIJS/L]]*DIESEL[[#This Row],[GETANKT]]</f>
        <v>40.067999999999998</v>
      </c>
      <c r="J3" s="9">
        <v>972</v>
      </c>
      <c r="K3" s="10">
        <v>755.8</v>
      </c>
      <c r="L3" s="11">
        <f>IF(DIESEL[[#This Row],[DAGTELLER]]="","",DIESEL[[#This Row],[GETANKT]]/DIESEL[[#This Row],[DAGTELLER]]*100)</f>
        <v>5.5570256681661814</v>
      </c>
      <c r="M3" s="12"/>
      <c r="N3" s="12"/>
    </row>
    <row r="4" spans="1:14" x14ac:dyDescent="0.25">
      <c r="A4" s="22" t="str">
        <f>TEXT(DIESEL[[#This Row],[DATUM]],"MMMM") &amp; " "&amp;YEAR(DIESEL[[#This Row],[DATUM]])</f>
        <v>februari 2016</v>
      </c>
      <c r="B4" s="5">
        <f>MONTH(DIESEL[[#This Row],[DATUM]])</f>
        <v>2</v>
      </c>
      <c r="C4" s="22" t="str">
        <f>TEXT(DIESEL[[#This Row],[DATUM]],"MMMM")</f>
        <v>februari</v>
      </c>
      <c r="D4" s="5">
        <f>YEAR(DIESEL[[#This Row],[DATUM]])</f>
        <v>2016</v>
      </c>
      <c r="E4" s="4">
        <v>42401</v>
      </c>
      <c r="F4" s="5" t="s">
        <v>9</v>
      </c>
      <c r="G4" s="6">
        <v>0.99099999999999999</v>
      </c>
      <c r="H4" s="7">
        <v>42</v>
      </c>
      <c r="I4" s="8">
        <f>DIESEL[[#This Row],[PRIJS/L]]*DIESEL[[#This Row],[GETANKT]]</f>
        <v>41.622</v>
      </c>
      <c r="J4" s="9">
        <v>1512</v>
      </c>
      <c r="K4" s="10">
        <v>719.6</v>
      </c>
      <c r="L4" s="11">
        <f>IF(DIESEL[[#This Row],[DAGTELLER]]="","",DIESEL[[#This Row],[GETANKT]]/DIESEL[[#This Row],[DAGTELLER]]*100)</f>
        <v>5.836575875486381</v>
      </c>
      <c r="M4" s="12"/>
      <c r="N4" s="12"/>
    </row>
    <row r="5" spans="1:14" x14ac:dyDescent="0.25">
      <c r="A5" s="22" t="str">
        <f>TEXT(DIESEL[[#This Row],[DATUM]],"MMMM") &amp; " "&amp;YEAR(DIESEL[[#This Row],[DATUM]])</f>
        <v>februari 2016</v>
      </c>
      <c r="B5" s="5">
        <f>MONTH(DIESEL[[#This Row],[DATUM]])</f>
        <v>2</v>
      </c>
      <c r="C5" s="22" t="str">
        <f>TEXT(DIESEL[[#This Row],[DATUM]],"MMMM")</f>
        <v>februari</v>
      </c>
      <c r="D5" s="5">
        <f>YEAR(DIESEL[[#This Row],[DATUM]])</f>
        <v>2016</v>
      </c>
      <c r="E5" s="4">
        <v>42411</v>
      </c>
      <c r="F5" s="5" t="s">
        <v>9</v>
      </c>
      <c r="G5" s="6">
        <v>0.97599999999999998</v>
      </c>
      <c r="H5" s="7">
        <v>44.01</v>
      </c>
      <c r="I5" s="8">
        <f>DIESEL[[#This Row],[PRIJS/L]]*DIESEL[[#This Row],[GETANKT]]</f>
        <v>42.953759999999996</v>
      </c>
      <c r="J5" s="9">
        <v>2310</v>
      </c>
      <c r="K5" s="10">
        <v>798.2</v>
      </c>
      <c r="L5" s="11">
        <f>IF(DIESEL[[#This Row],[DAGTELLER]]="","",DIESEL[[#This Row],[GETANKT]]/DIESEL[[#This Row],[DAGTELLER]]*100)</f>
        <v>5.513655725382109</v>
      </c>
      <c r="M5" s="12"/>
      <c r="N5" s="12"/>
    </row>
    <row r="6" spans="1:14" x14ac:dyDescent="0.25">
      <c r="A6" s="22" t="str">
        <f>TEXT(DIESEL[[#This Row],[DATUM]],"MMMM") &amp; " "&amp;YEAR(DIESEL[[#This Row],[DATUM]])</f>
        <v>februari 2016</v>
      </c>
      <c r="B6" s="5">
        <f>MONTH(DIESEL[[#This Row],[DATUM]])</f>
        <v>2</v>
      </c>
      <c r="C6" s="22" t="str">
        <f>TEXT(DIESEL[[#This Row],[DATUM]],"MMMM")</f>
        <v>februari</v>
      </c>
      <c r="D6" s="5">
        <f>YEAR(DIESEL[[#This Row],[DATUM]])</f>
        <v>2016</v>
      </c>
      <c r="E6" s="4">
        <v>42419</v>
      </c>
      <c r="F6" s="5" t="s">
        <v>9</v>
      </c>
      <c r="G6" s="6">
        <v>0.97599999999999998</v>
      </c>
      <c r="H6" s="7">
        <v>45.08</v>
      </c>
      <c r="I6" s="8">
        <f>DIESEL[[#This Row],[PRIJS/L]]*DIESEL[[#This Row],[GETANKT]]</f>
        <v>43.998079999999995</v>
      </c>
      <c r="J6" s="9">
        <v>3129</v>
      </c>
      <c r="K6" s="10">
        <v>818.7</v>
      </c>
      <c r="L6" s="11">
        <f>IF(DIESEL[[#This Row],[DAGTELLER]]="","",DIESEL[[#This Row],[GETANKT]]/DIESEL[[#This Row],[DAGTELLER]]*100)</f>
        <v>5.5062904604861362</v>
      </c>
      <c r="M6" s="12"/>
      <c r="N6" s="12"/>
    </row>
    <row r="7" spans="1:14" x14ac:dyDescent="0.25">
      <c r="A7" s="22" t="str">
        <f>TEXT(DIESEL[[#This Row],[DATUM]],"MMMM") &amp; " "&amp;YEAR(DIESEL[[#This Row],[DATUM]])</f>
        <v>maart 2016</v>
      </c>
      <c r="B7" s="5">
        <f>MONTH(DIESEL[[#This Row],[DATUM]])</f>
        <v>3</v>
      </c>
      <c r="C7" s="22" t="str">
        <f>TEXT(DIESEL[[#This Row],[DATUM]],"MMMM")</f>
        <v>maart</v>
      </c>
      <c r="D7" s="5">
        <f>YEAR(DIESEL[[#This Row],[DATUM]])</f>
        <v>2016</v>
      </c>
      <c r="E7" s="4">
        <v>42431</v>
      </c>
      <c r="F7" s="5" t="s">
        <v>9</v>
      </c>
      <c r="G7" s="6">
        <v>0.99299999999999999</v>
      </c>
      <c r="H7" s="7">
        <v>44.02</v>
      </c>
      <c r="I7" s="8">
        <f>DIESEL[[#This Row],[PRIJS/L]]*DIESEL[[#This Row],[GETANKT]]</f>
        <v>43.711860000000001</v>
      </c>
      <c r="J7" s="9">
        <v>3906</v>
      </c>
      <c r="K7" s="10">
        <v>776.8</v>
      </c>
      <c r="L7" s="11">
        <f>IF(DIESEL[[#This Row],[DAGTELLER]]="","",DIESEL[[#This Row],[GETANKT]]/DIESEL[[#This Row],[DAGTELLER]]*100)</f>
        <v>5.6668383110195686</v>
      </c>
      <c r="M7" s="12"/>
      <c r="N7" s="12"/>
    </row>
    <row r="8" spans="1:14" x14ac:dyDescent="0.25">
      <c r="A8" s="22" t="str">
        <f>TEXT(DIESEL[[#This Row],[DATUM]],"MMMM") &amp; " "&amp;YEAR(DIESEL[[#This Row],[DATUM]])</f>
        <v>maart 2016</v>
      </c>
      <c r="B8" s="5">
        <f>MONTH(DIESEL[[#This Row],[DATUM]])</f>
        <v>3</v>
      </c>
      <c r="C8" s="22" t="str">
        <f>TEXT(DIESEL[[#This Row],[DATUM]],"MMMM")</f>
        <v>maart</v>
      </c>
      <c r="D8" s="5">
        <f>YEAR(DIESEL[[#This Row],[DATUM]])</f>
        <v>2016</v>
      </c>
      <c r="E8" s="4">
        <v>42438</v>
      </c>
      <c r="F8" s="5" t="s">
        <v>9</v>
      </c>
      <c r="G8" s="6">
        <v>1.01</v>
      </c>
      <c r="H8" s="7">
        <v>40</v>
      </c>
      <c r="I8" s="8">
        <f>DIESEL[[#This Row],[PRIJS/L]]*DIESEL[[#This Row],[GETANKT]]</f>
        <v>40.4</v>
      </c>
      <c r="J8" s="9">
        <v>4613</v>
      </c>
      <c r="K8" s="10">
        <v>707.3</v>
      </c>
      <c r="L8" s="11">
        <f>IF(DIESEL[[#This Row],[DAGTELLER]]="","",DIESEL[[#This Row],[GETANKT]]/DIESEL[[#This Row],[DAGTELLER]]*100)</f>
        <v>5.6553089212498238</v>
      </c>
      <c r="M8" s="12"/>
      <c r="N8" s="12"/>
    </row>
    <row r="9" spans="1:14" x14ac:dyDescent="0.25">
      <c r="A9" s="22" t="str">
        <f>TEXT(DIESEL[[#This Row],[DATUM]],"MMMM") &amp; " "&amp;YEAR(DIESEL[[#This Row],[DATUM]])</f>
        <v>maart 2016</v>
      </c>
      <c r="B9" s="5">
        <f>MONTH(DIESEL[[#This Row],[DATUM]])</f>
        <v>3</v>
      </c>
      <c r="C9" s="22" t="str">
        <f>TEXT(DIESEL[[#This Row],[DATUM]],"MMMM")</f>
        <v>maart</v>
      </c>
      <c r="D9" s="5">
        <f>YEAR(DIESEL[[#This Row],[DATUM]])</f>
        <v>2016</v>
      </c>
      <c r="E9" s="4">
        <v>42450</v>
      </c>
      <c r="F9" s="5" t="s">
        <v>9</v>
      </c>
      <c r="G9" s="6">
        <v>1.0349999999999999</v>
      </c>
      <c r="H9" s="7">
        <v>43</v>
      </c>
      <c r="I9" s="8">
        <f>DIESEL[[#This Row],[PRIJS/L]]*DIESEL[[#This Row],[GETANKT]]</f>
        <v>44.504999999999995</v>
      </c>
      <c r="J9" s="9">
        <v>5405</v>
      </c>
      <c r="K9" s="10">
        <v>791.7</v>
      </c>
      <c r="L9" s="11">
        <f>IF(DIESEL[[#This Row],[DAGTELLER]]="","",DIESEL[[#This Row],[GETANKT]]/DIESEL[[#This Row],[DAGTELLER]]*100)</f>
        <v>5.4313502589364653</v>
      </c>
      <c r="M9" s="12"/>
      <c r="N9" s="12"/>
    </row>
    <row r="10" spans="1:14" x14ac:dyDescent="0.25">
      <c r="A10" s="22" t="str">
        <f>TEXT(DIESEL[[#This Row],[DATUM]],"MMMM") &amp; " "&amp;YEAR(DIESEL[[#This Row],[DATUM]])</f>
        <v>april 2016</v>
      </c>
      <c r="B10" s="13">
        <f>MONTH(DIESEL[[#This Row],[DATUM]])</f>
        <v>4</v>
      </c>
      <c r="C10" s="22" t="str">
        <f>TEXT(DIESEL[[#This Row],[DATUM]],"MMMM")</f>
        <v>april</v>
      </c>
      <c r="D10" s="13">
        <f>YEAR(DIESEL[[#This Row],[DATUM]])</f>
        <v>2016</v>
      </c>
      <c r="E10" s="4">
        <v>42461</v>
      </c>
      <c r="F10" s="5" t="s">
        <v>9</v>
      </c>
      <c r="G10" s="6">
        <v>1.0249999999999999</v>
      </c>
      <c r="H10" s="7">
        <v>41.01</v>
      </c>
      <c r="I10" s="8">
        <f>DIESEL[[#This Row],[PRIJS/L]]*DIESEL[[#This Row],[GETANKT]]</f>
        <v>42.035249999999998</v>
      </c>
      <c r="J10" s="9">
        <v>6168</v>
      </c>
      <c r="K10" s="10">
        <v>763.8</v>
      </c>
      <c r="L10" s="11">
        <f>IF(DIESEL[[#This Row],[DAGTELLER]]="","",DIESEL[[#This Row],[GETANKT]]/DIESEL[[#This Row],[DAGTELLER]]*100)</f>
        <v>5.3692065985860173</v>
      </c>
      <c r="M10" s="12"/>
      <c r="N10" s="12"/>
    </row>
    <row r="11" spans="1:14" x14ac:dyDescent="0.25">
      <c r="A11" s="22" t="str">
        <f>TEXT(DIESEL[[#This Row],[DATUM]],"MMMM") &amp; " "&amp;YEAR(DIESEL[[#This Row],[DATUM]])</f>
        <v>april 2016</v>
      </c>
      <c r="B11" s="13">
        <f>MONTH(DIESEL[[#This Row],[DATUM]])</f>
        <v>4</v>
      </c>
      <c r="C11" s="24" t="str">
        <f>TEXT(DIESEL[[#This Row],[DATUM]],"MMMM")</f>
        <v>april</v>
      </c>
      <c r="D11" s="13">
        <f>YEAR(DIESEL[[#This Row],[DATUM]])</f>
        <v>2016</v>
      </c>
      <c r="E11" s="4">
        <v>42462</v>
      </c>
      <c r="F11" s="5" t="s">
        <v>9</v>
      </c>
      <c r="G11" s="6">
        <v>0.999</v>
      </c>
      <c r="H11" s="7">
        <v>41.5</v>
      </c>
      <c r="I11" s="8">
        <f>DIESEL[[#This Row],[PRIJS/L]]*DIESEL[[#This Row],[GETANKT]]</f>
        <v>41.458500000000001</v>
      </c>
      <c r="J11" s="9">
        <v>6923</v>
      </c>
      <c r="K11" s="10">
        <v>754.5</v>
      </c>
      <c r="L11" s="11">
        <f>IF(DIESEL[[#This Row],[DAGTELLER]]="","",DIESEL[[#This Row],[GETANKT]]/DIESEL[[#This Row],[DAGTELLER]]*100)</f>
        <v>5.5003313452617633</v>
      </c>
      <c r="M11" s="12"/>
      <c r="N11" s="12"/>
    </row>
    <row r="12" spans="1:14" x14ac:dyDescent="0.25">
      <c r="A12" s="22" t="str">
        <f>TEXT(DIESEL[[#This Row],[DATUM]],"MMMM") &amp; " "&amp;YEAR(DIESEL[[#This Row],[DATUM]])</f>
        <v>april 2016</v>
      </c>
      <c r="B12" s="13">
        <f>MONTH(DIESEL[[#This Row],[DATUM]])</f>
        <v>4</v>
      </c>
      <c r="C12" s="22" t="str">
        <f>TEXT(DIESEL[[#This Row],[DATUM]],"MMMM")</f>
        <v>april</v>
      </c>
      <c r="D12" s="13">
        <f>YEAR(DIESEL[[#This Row],[DATUM]])</f>
        <v>2016</v>
      </c>
      <c r="E12" s="4">
        <v>42480</v>
      </c>
      <c r="F12" s="5" t="s">
        <v>9</v>
      </c>
      <c r="G12" s="6">
        <v>1.0489999999999999</v>
      </c>
      <c r="H12" s="7">
        <v>43.01</v>
      </c>
      <c r="I12" s="8">
        <f>DIESEL[[#This Row],[PRIJS/L]]*DIESEL[[#This Row],[GETANKT]]</f>
        <v>45.117489999999997</v>
      </c>
      <c r="J12" s="9">
        <v>7713</v>
      </c>
      <c r="K12" s="10">
        <v>789.9</v>
      </c>
      <c r="L12" s="11">
        <f>IF(DIESEL[[#This Row],[DAGTELLER]]="","",DIESEL[[#This Row],[GETANKT]]/DIESEL[[#This Row],[DAGTELLER]]*100)</f>
        <v>5.4449930370933028</v>
      </c>
      <c r="M12" s="12"/>
      <c r="N12" s="12"/>
    </row>
    <row r="13" spans="1:14" x14ac:dyDescent="0.25">
      <c r="A13" s="22" t="str">
        <f>TEXT(DIESEL[[#This Row],[DATUM]],"MMMM") &amp; " "&amp;YEAR(DIESEL[[#This Row],[DATUM]])</f>
        <v>april 2016</v>
      </c>
      <c r="B13" s="13">
        <f>MONTH(DIESEL[[#This Row],[DATUM]])</f>
        <v>4</v>
      </c>
      <c r="C13" s="22" t="str">
        <f>TEXT(DIESEL[[#This Row],[DATUM]],"MMMM")</f>
        <v>april</v>
      </c>
      <c r="D13" s="13">
        <f>YEAR(DIESEL[[#This Row],[DATUM]])</f>
        <v>2016</v>
      </c>
      <c r="E13" s="4">
        <v>42488</v>
      </c>
      <c r="F13" s="5" t="s">
        <v>9</v>
      </c>
      <c r="G13" s="6">
        <v>1.0660000000000001</v>
      </c>
      <c r="H13" s="7">
        <v>44.52</v>
      </c>
      <c r="I13" s="8">
        <f>DIESEL[[#This Row],[PRIJS/L]]*DIESEL[[#This Row],[GETANKT]]</f>
        <v>47.458320000000008</v>
      </c>
      <c r="J13" s="9">
        <v>8522</v>
      </c>
      <c r="K13" s="10">
        <v>808.5</v>
      </c>
      <c r="L13" s="11">
        <f>IF(DIESEL[[#This Row],[DAGTELLER]]="","",DIESEL[[#This Row],[GETANKT]]/DIESEL[[#This Row],[DAGTELLER]]*100)</f>
        <v>5.5064935064935066</v>
      </c>
      <c r="M13" s="12"/>
      <c r="N13" s="12"/>
    </row>
    <row r="14" spans="1:14" x14ac:dyDescent="0.25">
      <c r="A14" s="22" t="str">
        <f>TEXT(DIESEL[[#This Row],[DATUM]],"MMMM") &amp; " "&amp;YEAR(DIESEL[[#This Row],[DATUM]])</f>
        <v>mei 2016</v>
      </c>
      <c r="B14" s="13">
        <f>MONTH(DIESEL[[#This Row],[DATUM]])</f>
        <v>5</v>
      </c>
      <c r="C14" s="22" t="str">
        <f>TEXT(DIESEL[[#This Row],[DATUM]],"MMMM")</f>
        <v>mei</v>
      </c>
      <c r="D14" s="13">
        <f>YEAR(DIESEL[[#This Row],[DATUM]])</f>
        <v>2016</v>
      </c>
      <c r="E14" s="4">
        <v>42502</v>
      </c>
      <c r="F14" s="5" t="s">
        <v>9</v>
      </c>
      <c r="G14" s="6">
        <v>1.0660000000000001</v>
      </c>
      <c r="H14" s="7">
        <v>43</v>
      </c>
      <c r="I14" s="8">
        <f>DIESEL[[#This Row],[PRIJS/L]]*DIESEL[[#This Row],[GETANKT]]</f>
        <v>45.838000000000001</v>
      </c>
      <c r="J14" s="9">
        <v>9302</v>
      </c>
      <c r="K14" s="10">
        <v>780.8</v>
      </c>
      <c r="L14" s="11">
        <f>IF(DIESEL[[#This Row],[DAGTELLER]]="","",DIESEL[[#This Row],[GETANKT]]/DIESEL[[#This Row],[DAGTELLER]]*100)</f>
        <v>5.5071721311475414</v>
      </c>
      <c r="M14" s="12"/>
      <c r="N14" s="12"/>
    </row>
    <row r="15" spans="1:14" x14ac:dyDescent="0.25">
      <c r="A15" s="22" t="str">
        <f>TEXT(DIESEL[[#This Row],[DATUM]],"MMMM") &amp; " "&amp;YEAR(DIESEL[[#This Row],[DATUM]])</f>
        <v>mei 2016</v>
      </c>
      <c r="B15" s="13">
        <f>MONTH(DIESEL[[#This Row],[DATUM]])</f>
        <v>5</v>
      </c>
      <c r="C15" s="22" t="str">
        <f>TEXT(DIESEL[[#This Row],[DATUM]],"MMMM")</f>
        <v>mei</v>
      </c>
      <c r="D15" s="13">
        <f>YEAR(DIESEL[[#This Row],[DATUM]])</f>
        <v>2016</v>
      </c>
      <c r="E15" s="4">
        <v>42513</v>
      </c>
      <c r="F15" s="5" t="s">
        <v>9</v>
      </c>
      <c r="G15" s="6">
        <v>1.0980000000000001</v>
      </c>
      <c r="H15" s="7">
        <v>42.5</v>
      </c>
      <c r="I15" s="8">
        <f>DIESEL[[#This Row],[PRIJS/L]]*DIESEL[[#This Row],[GETANKT]]</f>
        <v>46.665000000000006</v>
      </c>
      <c r="J15" s="9">
        <v>10115</v>
      </c>
      <c r="K15" s="10">
        <v>812.7</v>
      </c>
      <c r="L15" s="11">
        <f>IF(DIESEL[[#This Row],[DAGTELLER]]="","",DIESEL[[#This Row],[GETANKT]]/DIESEL[[#This Row],[DAGTELLER]]*100)</f>
        <v>5.2294819736680198</v>
      </c>
      <c r="M15" s="12"/>
      <c r="N15" s="12"/>
    </row>
    <row r="16" spans="1:14" x14ac:dyDescent="0.25">
      <c r="A16" s="22" t="str">
        <f>TEXT(DIESEL[[#This Row],[DATUM]],"MMMM") &amp; " "&amp;YEAR(DIESEL[[#This Row],[DATUM]])</f>
        <v>juni 2016</v>
      </c>
      <c r="B16" s="13">
        <f>MONTH(DIESEL[[#This Row],[DATUM]])</f>
        <v>6</v>
      </c>
      <c r="C16" s="22" t="str">
        <f>TEXT(DIESEL[[#This Row],[DATUM]],"MMMM")</f>
        <v>juni</v>
      </c>
      <c r="D16" s="13">
        <f>YEAR(DIESEL[[#This Row],[DATUM]])</f>
        <v>2016</v>
      </c>
      <c r="E16" s="4">
        <v>42523</v>
      </c>
      <c r="F16" s="5" t="s">
        <v>9</v>
      </c>
      <c r="G16" s="6">
        <v>1.117</v>
      </c>
      <c r="H16" s="7">
        <v>41</v>
      </c>
      <c r="I16" s="8">
        <f>DIESEL[[#This Row],[PRIJS/L]]*DIESEL[[#This Row],[GETANKT]]</f>
        <v>45.796999999999997</v>
      </c>
      <c r="J16" s="9">
        <v>10897</v>
      </c>
      <c r="K16" s="10">
        <v>781.4</v>
      </c>
      <c r="L16" s="11">
        <f>IF(DIESEL[[#This Row],[DAGTELLER]]="","",DIESEL[[#This Row],[GETANKT]]/DIESEL[[#This Row],[DAGTELLER]]*100)</f>
        <v>5.246992577425134</v>
      </c>
      <c r="M16" s="12"/>
      <c r="N16" s="12"/>
    </row>
    <row r="17" spans="1:14" x14ac:dyDescent="0.25">
      <c r="A17" s="22" t="str">
        <f>TEXT(DIESEL[[#This Row],[DATUM]],"MMMM") &amp; " "&amp;YEAR(DIESEL[[#This Row],[DATUM]])</f>
        <v>juni 2016</v>
      </c>
      <c r="B17" s="13">
        <f>MONTH(DIESEL[[#This Row],[DATUM]])</f>
        <v>6</v>
      </c>
      <c r="C17" s="22" t="str">
        <f>TEXT(DIESEL[[#This Row],[DATUM]],"MMMM")</f>
        <v>juni</v>
      </c>
      <c r="D17" s="13">
        <f>YEAR(DIESEL[[#This Row],[DATUM]])</f>
        <v>2016</v>
      </c>
      <c r="E17" s="4">
        <v>42533</v>
      </c>
      <c r="F17" s="5" t="s">
        <v>9</v>
      </c>
      <c r="G17" s="6">
        <v>1.117</v>
      </c>
      <c r="H17" s="7">
        <v>43</v>
      </c>
      <c r="I17" s="8">
        <f>DIESEL[[#This Row],[PRIJS/L]]*DIESEL[[#This Row],[GETANKT]]</f>
        <v>48.030999999999999</v>
      </c>
      <c r="J17" s="9">
        <v>11751</v>
      </c>
      <c r="K17" s="10">
        <v>853.8</v>
      </c>
      <c r="L17" s="11">
        <f>IF(DIESEL[[#This Row],[DAGTELLER]]="","",DIESEL[[#This Row],[GETANKT]]/DIESEL[[#This Row],[DAGTELLER]]*100)</f>
        <v>5.0363082689154366</v>
      </c>
      <c r="M17" s="12"/>
      <c r="N17" s="12"/>
    </row>
    <row r="18" spans="1:14" x14ac:dyDescent="0.25">
      <c r="A18" s="22" t="str">
        <f>TEXT(DIESEL[[#This Row],[DATUM]],"MMMM") &amp; " "&amp;YEAR(DIESEL[[#This Row],[DATUM]])</f>
        <v>juni 2016</v>
      </c>
      <c r="B18" s="13">
        <f>MONTH(DIESEL[[#This Row],[DATUM]])</f>
        <v>6</v>
      </c>
      <c r="C18" s="22" t="str">
        <f>TEXT(DIESEL[[#This Row],[DATUM]],"MMMM")</f>
        <v>juni</v>
      </c>
      <c r="D18" s="13">
        <f>YEAR(DIESEL[[#This Row],[DATUM]])</f>
        <v>2016</v>
      </c>
      <c r="E18" s="4">
        <v>42544</v>
      </c>
      <c r="F18" s="5" t="s">
        <v>9</v>
      </c>
      <c r="G18" s="6">
        <v>1.099</v>
      </c>
      <c r="H18" s="7">
        <v>39.01</v>
      </c>
      <c r="I18" s="8">
        <f>DIESEL[[#This Row],[PRIJS/L]]*DIESEL[[#This Row],[GETANKT]]</f>
        <v>42.871989999999997</v>
      </c>
      <c r="J18" s="9">
        <v>12528</v>
      </c>
      <c r="K18" s="10">
        <v>777</v>
      </c>
      <c r="L18" s="11">
        <f>IF(DIESEL[[#This Row],[DAGTELLER]]="","",DIESEL[[#This Row],[GETANKT]]/DIESEL[[#This Row],[DAGTELLER]]*100)</f>
        <v>5.0205920205920203</v>
      </c>
      <c r="M18" s="12"/>
      <c r="N18" s="12"/>
    </row>
    <row r="19" spans="1:14" x14ac:dyDescent="0.25">
      <c r="A19" s="22" t="str">
        <f>TEXT(DIESEL[[#This Row],[DATUM]],"MMMM") &amp; " "&amp;YEAR(DIESEL[[#This Row],[DATUM]])</f>
        <v>juli 2016</v>
      </c>
      <c r="B19" s="13">
        <f>MONTH(DIESEL[[#This Row],[DATUM]])</f>
        <v>7</v>
      </c>
      <c r="C19" s="22" t="str">
        <f>TEXT(DIESEL[[#This Row],[DATUM]],"MMMM")</f>
        <v>juli</v>
      </c>
      <c r="D19" s="13">
        <f>YEAR(DIESEL[[#This Row],[DATUM]])</f>
        <v>2016</v>
      </c>
      <c r="E19" s="4">
        <v>42556</v>
      </c>
      <c r="F19" s="5" t="s">
        <v>9</v>
      </c>
      <c r="G19" s="6">
        <v>1.119</v>
      </c>
      <c r="H19" s="7">
        <v>42.01</v>
      </c>
      <c r="I19" s="8">
        <f>DIESEL[[#This Row],[PRIJS/L]]*DIESEL[[#This Row],[GETANKT]]</f>
        <v>47.009189999999997</v>
      </c>
      <c r="J19" s="9">
        <v>13340</v>
      </c>
      <c r="K19" s="10">
        <v>812.4</v>
      </c>
      <c r="L19" s="11">
        <f>IF(DIESEL[[#This Row],[DAGTELLER]]="","",DIESEL[[#This Row],[GETANKT]]/DIESEL[[#This Row],[DAGTELLER]]*100)</f>
        <v>5.1710979812900053</v>
      </c>
      <c r="M19" s="12"/>
      <c r="N19" s="12"/>
    </row>
    <row r="20" spans="1:14" x14ac:dyDescent="0.25">
      <c r="A20" s="22" t="str">
        <f>TEXT(DIESEL[[#This Row],[DATUM]],"MMMM") &amp; " "&amp;YEAR(DIESEL[[#This Row],[DATUM]])</f>
        <v>juli 2016</v>
      </c>
      <c r="B20" s="13">
        <f>MONTH(DIESEL[[#This Row],[DATUM]])</f>
        <v>7</v>
      </c>
      <c r="C20" s="22" t="str">
        <f>TEXT(DIESEL[[#This Row],[DATUM]],"MMMM")</f>
        <v>juli</v>
      </c>
      <c r="D20" s="13">
        <f>YEAR(DIESEL[[#This Row],[DATUM]])</f>
        <v>2016</v>
      </c>
      <c r="E20" s="4">
        <v>42566</v>
      </c>
      <c r="F20" s="5" t="s">
        <v>9</v>
      </c>
      <c r="G20" s="6">
        <v>1.099</v>
      </c>
      <c r="H20" s="7">
        <v>42.5</v>
      </c>
      <c r="I20" s="8">
        <f>DIESEL[[#This Row],[PRIJS/L]]*DIESEL[[#This Row],[GETANKT]]</f>
        <v>46.707499999999996</v>
      </c>
      <c r="J20" s="9">
        <v>14200</v>
      </c>
      <c r="K20" s="10">
        <v>860.3</v>
      </c>
      <c r="L20" s="11">
        <f>IF(DIESEL[[#This Row],[DAGTELLER]]="","",DIESEL[[#This Row],[GETANKT]]/DIESEL[[#This Row],[DAGTELLER]]*100)</f>
        <v>4.9401371614553069</v>
      </c>
      <c r="M20" s="12"/>
      <c r="N20" s="12"/>
    </row>
    <row r="21" spans="1:14" x14ac:dyDescent="0.25">
      <c r="A21" s="22" t="str">
        <f>TEXT(DIESEL[[#This Row],[DATUM]],"MMMM") &amp; " "&amp;YEAR(DIESEL[[#This Row],[DATUM]])</f>
        <v>juli 2016</v>
      </c>
      <c r="B21" s="13">
        <f>MONTH(DIESEL[[#This Row],[DATUM]])</f>
        <v>7</v>
      </c>
      <c r="C21" s="22" t="str">
        <f>TEXT(DIESEL[[#This Row],[DATUM]],"MMMM")</f>
        <v>juli</v>
      </c>
      <c r="D21" s="13">
        <f>YEAR(DIESEL[[#This Row],[DATUM]])</f>
        <v>2016</v>
      </c>
      <c r="E21" s="4">
        <v>42578</v>
      </c>
      <c r="F21" s="5" t="s">
        <v>9</v>
      </c>
      <c r="G21" s="6">
        <v>1.0900000000000001</v>
      </c>
      <c r="H21" s="7">
        <v>41</v>
      </c>
      <c r="I21" s="8">
        <f>DIESEL[[#This Row],[PRIJS/L]]*DIESEL[[#This Row],[GETANKT]]</f>
        <v>44.690000000000005</v>
      </c>
      <c r="J21" s="9">
        <v>15011</v>
      </c>
      <c r="K21" s="10">
        <v>810.4</v>
      </c>
      <c r="L21" s="11">
        <f>IF(DIESEL[[#This Row],[DAGTELLER]]="","",DIESEL[[#This Row],[GETANKT]]/DIESEL[[#This Row],[DAGTELLER]]*100)</f>
        <v>5.0592300098716692</v>
      </c>
      <c r="M21" s="12"/>
      <c r="N21" s="12"/>
    </row>
    <row r="22" spans="1:14" x14ac:dyDescent="0.25">
      <c r="A22" s="22" t="str">
        <f>TEXT(DIESEL[[#This Row],[DATUM]],"MMMM") &amp; " "&amp;YEAR(DIESEL[[#This Row],[DATUM]])</f>
        <v>augustus 2016</v>
      </c>
      <c r="B22" s="13">
        <f>MONTH(DIESEL[[#This Row],[DATUM]])</f>
        <v>8</v>
      </c>
      <c r="C22" s="22" t="str">
        <f>TEXT(DIESEL[[#This Row],[DATUM]],"MMMM")</f>
        <v>augustus</v>
      </c>
      <c r="D22" s="13">
        <f>YEAR(DIESEL[[#This Row],[DATUM]])</f>
        <v>2016</v>
      </c>
      <c r="E22" s="4">
        <v>42599</v>
      </c>
      <c r="F22" s="5" t="s">
        <v>9</v>
      </c>
      <c r="G22" s="6">
        <v>1.099</v>
      </c>
      <c r="H22" s="7">
        <v>45</v>
      </c>
      <c r="I22" s="8">
        <f>DIESEL[[#This Row],[PRIJS/L]]*DIESEL[[#This Row],[GETANKT]]</f>
        <v>49.454999999999998</v>
      </c>
      <c r="J22" s="9">
        <v>15867</v>
      </c>
      <c r="K22" s="10">
        <v>856.6</v>
      </c>
      <c r="L22" s="11">
        <f>IF(DIESEL[[#This Row],[DAGTELLER]]="","",DIESEL[[#This Row],[GETANKT]]/DIESEL[[#This Row],[DAGTELLER]]*100)</f>
        <v>5.2533271071678733</v>
      </c>
      <c r="M22" s="12"/>
      <c r="N22" s="12"/>
    </row>
    <row r="23" spans="1:14" x14ac:dyDescent="0.25">
      <c r="A23" s="22" t="str">
        <f>TEXT(DIESEL[[#This Row],[DATUM]],"MMMM") &amp; " "&amp;YEAR(DIESEL[[#This Row],[DATUM]])</f>
        <v>augustus 2016</v>
      </c>
      <c r="B23" s="13">
        <f>MONTH(DIESEL[[#This Row],[DATUM]])</f>
        <v>8</v>
      </c>
      <c r="C23" s="22" t="str">
        <f>TEXT(DIESEL[[#This Row],[DATUM]],"MMMM")</f>
        <v>augustus</v>
      </c>
      <c r="D23" s="13">
        <f>YEAR(DIESEL[[#This Row],[DATUM]])</f>
        <v>2016</v>
      </c>
      <c r="E23" s="4">
        <v>42607</v>
      </c>
      <c r="F23" s="5" t="s">
        <v>9</v>
      </c>
      <c r="G23" s="6">
        <v>1.129</v>
      </c>
      <c r="H23" s="7">
        <v>44.01</v>
      </c>
      <c r="I23" s="8">
        <f>DIESEL[[#This Row],[PRIJS/L]]*DIESEL[[#This Row],[GETANKT]]</f>
        <v>49.687289999999997</v>
      </c>
      <c r="J23" s="9">
        <v>16725</v>
      </c>
      <c r="K23" s="10">
        <v>857.5</v>
      </c>
      <c r="L23" s="11">
        <f>IF(DIESEL[[#This Row],[DAGTELLER]]="","",DIESEL[[#This Row],[GETANKT]]/DIESEL[[#This Row],[DAGTELLER]]*100)</f>
        <v>5.1323615160349858</v>
      </c>
      <c r="M23" s="12"/>
      <c r="N23" s="12"/>
    </row>
    <row r="24" spans="1:14" x14ac:dyDescent="0.25">
      <c r="A24" s="22" t="str">
        <f>TEXT(DIESEL[[#This Row],[DATUM]],"MMMM") &amp; " "&amp;YEAR(DIESEL[[#This Row],[DATUM]])</f>
        <v>september 2016</v>
      </c>
      <c r="B24" s="13">
        <f>MONTH(DIESEL[[#This Row],[DATUM]])</f>
        <v>9</v>
      </c>
      <c r="C24" s="22" t="str">
        <f>TEXT(DIESEL[[#This Row],[DATUM]],"MMMM")</f>
        <v>september</v>
      </c>
      <c r="D24" s="13">
        <f>YEAR(DIESEL[[#This Row],[DATUM]])</f>
        <v>2016</v>
      </c>
      <c r="E24" s="4">
        <v>42618</v>
      </c>
      <c r="F24" s="5" t="s">
        <v>9</v>
      </c>
      <c r="G24" s="6">
        <v>1.141</v>
      </c>
      <c r="H24" s="7">
        <v>30</v>
      </c>
      <c r="I24" s="8">
        <f>DIESEL[[#This Row],[PRIJS/L]]*DIESEL[[#This Row],[GETANKT]]</f>
        <v>34.230000000000004</v>
      </c>
      <c r="J24" s="9">
        <v>17307</v>
      </c>
      <c r="K24" s="10">
        <v>582.5</v>
      </c>
      <c r="L24" s="11">
        <f>IF(DIESEL[[#This Row],[DAGTELLER]]="","",DIESEL[[#This Row],[GETANKT]]/DIESEL[[#This Row],[DAGTELLER]]*100)</f>
        <v>5.1502145922746783</v>
      </c>
      <c r="M24" s="12"/>
      <c r="N24" s="12"/>
    </row>
    <row r="25" spans="1:14" x14ac:dyDescent="0.25">
      <c r="A25" s="22" t="str">
        <f>TEXT(DIESEL[[#This Row],[DATUM]],"MMMM") &amp; " "&amp;YEAR(DIESEL[[#This Row],[DATUM]])</f>
        <v>september 2016</v>
      </c>
      <c r="B25" s="13">
        <f>MONTH(DIESEL[[#This Row],[DATUM]])</f>
        <v>9</v>
      </c>
      <c r="C25" s="22" t="str">
        <f>TEXT(DIESEL[[#This Row],[DATUM]],"MMMM")</f>
        <v>september</v>
      </c>
      <c r="D25" s="13">
        <f>YEAR(DIESEL[[#This Row],[DATUM]])</f>
        <v>2016</v>
      </c>
      <c r="E25" s="4">
        <v>42628</v>
      </c>
      <c r="F25" s="5" t="s">
        <v>9</v>
      </c>
      <c r="G25" s="6">
        <v>1.1279999999999999</v>
      </c>
      <c r="H25" s="7">
        <v>42.5</v>
      </c>
      <c r="I25" s="8">
        <f>DIESEL[[#This Row],[PRIJS/L]]*DIESEL[[#This Row],[GETANKT]]</f>
        <v>47.94</v>
      </c>
      <c r="J25" s="9">
        <v>18133</v>
      </c>
      <c r="K25" s="10">
        <v>826.6</v>
      </c>
      <c r="L25" s="11">
        <f>IF(DIESEL[[#This Row],[DAGTELLER]]="","",DIESEL[[#This Row],[GETANKT]]/DIESEL[[#This Row],[DAGTELLER]]*100)</f>
        <v>5.1415436728768453</v>
      </c>
      <c r="M25" s="12"/>
      <c r="N25" s="12"/>
    </row>
    <row r="26" spans="1:14" x14ac:dyDescent="0.25">
      <c r="A26" s="22" t="str">
        <f>TEXT(DIESEL[[#This Row],[DATUM]],"MMMM") &amp; " "&amp;YEAR(DIESEL[[#This Row],[DATUM]])</f>
        <v>september 2016</v>
      </c>
      <c r="B26" s="13">
        <f>MONTH(DIESEL[[#This Row],[DATUM]])</f>
        <v>9</v>
      </c>
      <c r="C26" s="22" t="str">
        <f>TEXT(DIESEL[[#This Row],[DATUM]],"MMMM")</f>
        <v>september</v>
      </c>
      <c r="D26" s="13">
        <f>YEAR(DIESEL[[#This Row],[DATUM]])</f>
        <v>2016</v>
      </c>
      <c r="E26" s="4">
        <v>42639</v>
      </c>
      <c r="F26" s="5" t="s">
        <v>9</v>
      </c>
      <c r="G26" s="6">
        <v>1.1279999999999999</v>
      </c>
      <c r="H26" s="7">
        <v>42.5</v>
      </c>
      <c r="I26" s="8">
        <f>DIESEL[[#This Row],[PRIJS/L]]*DIESEL[[#This Row],[GETANKT]]</f>
        <v>47.94</v>
      </c>
      <c r="J26" s="9">
        <v>18914</v>
      </c>
      <c r="K26" s="10">
        <v>781.3</v>
      </c>
      <c r="L26" s="11">
        <f>IF(DIESEL[[#This Row],[DAGTELLER]]="","",DIESEL[[#This Row],[GETANKT]]/DIESEL[[#This Row],[DAGTELLER]]*100)</f>
        <v>5.4396518622808143</v>
      </c>
      <c r="M26" s="12"/>
      <c r="N26" s="12"/>
    </row>
    <row r="27" spans="1:14" x14ac:dyDescent="0.25">
      <c r="A27" s="22" t="str">
        <f>TEXT(DIESEL[[#This Row],[DATUM]],"MMMM") &amp; " "&amp;YEAR(DIESEL[[#This Row],[DATUM]])</f>
        <v>oktober 2016</v>
      </c>
      <c r="B27" s="13">
        <f>MONTH(DIESEL[[#This Row],[DATUM]])</f>
        <v>10</v>
      </c>
      <c r="C27" s="22" t="str">
        <f>TEXT(DIESEL[[#This Row],[DATUM]],"MMMM")</f>
        <v>oktober</v>
      </c>
      <c r="D27" s="13">
        <f>YEAR(DIESEL[[#This Row],[DATUM]])</f>
        <v>2016</v>
      </c>
      <c r="E27" s="4">
        <v>42671</v>
      </c>
      <c r="F27" s="5" t="s">
        <v>9</v>
      </c>
      <c r="G27" s="6">
        <v>1.1819999999999999</v>
      </c>
      <c r="H27" s="7">
        <v>41.01</v>
      </c>
      <c r="I27" s="8">
        <f>DIESEL[[#This Row],[PRIJS/L]]*DIESEL[[#This Row],[GETANKT]]</f>
        <v>48.473819999999996</v>
      </c>
      <c r="J27" s="9">
        <v>19719</v>
      </c>
      <c r="K27" s="10">
        <v>805.2</v>
      </c>
      <c r="L27" s="11">
        <f>IF(DIESEL[[#This Row],[DAGTELLER]]="","",DIESEL[[#This Row],[GETANKT]]/DIESEL[[#This Row],[DAGTELLER]]*100)</f>
        <v>5.0931445603576746</v>
      </c>
      <c r="M27" s="12"/>
      <c r="N27" s="12"/>
    </row>
    <row r="28" spans="1:14" x14ac:dyDescent="0.25">
      <c r="A28" s="22" t="str">
        <f>TEXT(DIESEL[[#This Row],[DATUM]],"MMMM") &amp; " "&amp;YEAR(DIESEL[[#This Row],[DATUM]])</f>
        <v>november 2016</v>
      </c>
      <c r="B28" s="13">
        <f>MONTH(DIESEL[[#This Row],[DATUM]])</f>
        <v>11</v>
      </c>
      <c r="C28" s="22" t="str">
        <f>TEXT(DIESEL[[#This Row],[DATUM]],"MMMM")</f>
        <v>november</v>
      </c>
      <c r="D28" s="13">
        <f>YEAR(DIESEL[[#This Row],[DATUM]])</f>
        <v>2016</v>
      </c>
      <c r="E28" s="4">
        <v>42683</v>
      </c>
      <c r="F28" s="5" t="s">
        <v>9</v>
      </c>
      <c r="G28" s="6">
        <v>1.236</v>
      </c>
      <c r="H28" s="7">
        <v>15.01</v>
      </c>
      <c r="I28" s="8">
        <f>DIESEL[[#This Row],[PRIJS/L]]*DIESEL[[#This Row],[GETANKT]]</f>
        <v>18.55236</v>
      </c>
      <c r="J28" s="9">
        <v>20438</v>
      </c>
      <c r="K28" s="10">
        <v>718.6</v>
      </c>
      <c r="L28" s="11">
        <f>IF(DIESEL[[#This Row],[DAGTELLER]]="","",DIESEL[[#This Row],[GETANKT]]/DIESEL[[#This Row],[DAGTELLER]]*100)</f>
        <v>2.0887837461731142</v>
      </c>
      <c r="M28" s="12"/>
      <c r="N28" s="12"/>
    </row>
    <row r="29" spans="1:14" x14ac:dyDescent="0.25">
      <c r="A29" s="22" t="str">
        <f>TEXT(DIESEL[[#This Row],[DATUM]],"MMMM") &amp; " "&amp;YEAR(DIESEL[[#This Row],[DATUM]])</f>
        <v>november 2016</v>
      </c>
      <c r="B29" s="13">
        <f>MONTH(DIESEL[[#This Row],[DATUM]])</f>
        <v>11</v>
      </c>
      <c r="C29" s="22" t="str">
        <f>TEXT(DIESEL[[#This Row],[DATUM]],"MMMM")</f>
        <v>november</v>
      </c>
      <c r="D29" s="13">
        <f>YEAR(DIESEL[[#This Row],[DATUM]])</f>
        <v>2016</v>
      </c>
      <c r="E29" s="4">
        <v>42690</v>
      </c>
      <c r="F29" s="5" t="s">
        <v>9</v>
      </c>
      <c r="G29" s="6">
        <v>1.141</v>
      </c>
      <c r="H29" s="7">
        <v>43</v>
      </c>
      <c r="I29" s="8">
        <f>DIESEL[[#This Row],[PRIJS/L]]*DIESEL[[#This Row],[GETANKT]]</f>
        <v>49.063000000000002</v>
      </c>
      <c r="J29" s="9">
        <v>20745</v>
      </c>
      <c r="K29" s="10">
        <v>306.39999999999998</v>
      </c>
      <c r="L29" s="11">
        <f>IF(DIESEL[[#This Row],[DAGTELLER]]="","",DIESEL[[#This Row],[GETANKT]]/DIESEL[[#This Row],[DAGTELLER]]*100)</f>
        <v>14.033942558746737</v>
      </c>
      <c r="M29" s="12"/>
      <c r="N29" s="12"/>
    </row>
    <row r="30" spans="1:14" x14ac:dyDescent="0.25">
      <c r="A30" s="22" t="str">
        <f>TEXT(DIESEL[[#This Row],[DATUM]],"MMMM") &amp; " "&amp;YEAR(DIESEL[[#This Row],[DATUM]])</f>
        <v>november 2016</v>
      </c>
      <c r="B30" s="13">
        <f>MONTH(DIESEL[[#This Row],[DATUM]])</f>
        <v>11</v>
      </c>
      <c r="C30" s="22" t="str">
        <f>TEXT(DIESEL[[#This Row],[DATUM]],"MMMM")</f>
        <v>november</v>
      </c>
      <c r="D30" s="13">
        <f>YEAR(DIESEL[[#This Row],[DATUM]])</f>
        <v>2016</v>
      </c>
      <c r="E30" s="4">
        <v>42699</v>
      </c>
      <c r="F30" s="5" t="s">
        <v>9</v>
      </c>
      <c r="G30" s="6">
        <v>1.181</v>
      </c>
      <c r="H30" s="7">
        <v>41</v>
      </c>
      <c r="I30" s="8">
        <f>DIESEL[[#This Row],[PRIJS/L]]*DIESEL[[#This Row],[GETANKT]]</f>
        <v>48.420999999999999</v>
      </c>
      <c r="J30" s="9">
        <v>21528</v>
      </c>
      <c r="K30" s="10">
        <v>783.5</v>
      </c>
      <c r="L30" s="11">
        <f>IF(DIESEL[[#This Row],[DAGTELLER]]="","",DIESEL[[#This Row],[GETANKT]]/DIESEL[[#This Row],[DAGTELLER]]*100)</f>
        <v>5.2329291640076585</v>
      </c>
      <c r="M30" s="12"/>
      <c r="N30" s="12"/>
    </row>
    <row r="31" spans="1:14" x14ac:dyDescent="0.25">
      <c r="A31" s="22" t="str">
        <f>TEXT(DIESEL[[#This Row],[DATUM]],"MMMM") &amp; " "&amp;YEAR(DIESEL[[#This Row],[DATUM]])</f>
        <v>december 2016</v>
      </c>
      <c r="B31" s="13">
        <f>MONTH(DIESEL[[#This Row],[DATUM]])</f>
        <v>12</v>
      </c>
      <c r="C31" s="22" t="str">
        <f>TEXT(DIESEL[[#This Row],[DATUM]],"MMMM")</f>
        <v>december</v>
      </c>
      <c r="D31" s="13">
        <f>YEAR(DIESEL[[#This Row],[DATUM]])</f>
        <v>2016</v>
      </c>
      <c r="E31" s="4">
        <v>42707</v>
      </c>
      <c r="F31" s="5" t="s">
        <v>9</v>
      </c>
      <c r="G31" s="6">
        <v>1.181</v>
      </c>
      <c r="H31" s="7">
        <v>43.01</v>
      </c>
      <c r="I31" s="8">
        <f>DIESEL[[#This Row],[PRIJS/L]]*DIESEL[[#This Row],[GETANKT]]</f>
        <v>50.794809999999998</v>
      </c>
      <c r="J31" s="9">
        <v>22342</v>
      </c>
      <c r="K31" s="10">
        <v>813.7</v>
      </c>
      <c r="L31" s="11">
        <f>IF(DIESEL[[#This Row],[DAGTELLER]]="","",DIESEL[[#This Row],[GETANKT]]/DIESEL[[#This Row],[DAGTELLER]]*100)</f>
        <v>5.2857318422022859</v>
      </c>
      <c r="M31" s="12"/>
      <c r="N31" s="12"/>
    </row>
    <row r="32" spans="1:14" x14ac:dyDescent="0.25">
      <c r="A32" s="22" t="str">
        <f>TEXT(DIESEL[[#This Row],[DATUM]],"MMMM") &amp; " "&amp;YEAR(DIESEL[[#This Row],[DATUM]])</f>
        <v>december 2016</v>
      </c>
      <c r="B32" s="13">
        <f>MONTH(DIESEL[[#This Row],[DATUM]])</f>
        <v>12</v>
      </c>
      <c r="C32" s="22" t="str">
        <f>TEXT(DIESEL[[#This Row],[DATUM]],"MMMM")</f>
        <v>december</v>
      </c>
      <c r="D32" s="13">
        <f>YEAR(DIESEL[[#This Row],[DATUM]])</f>
        <v>2016</v>
      </c>
      <c r="E32" s="4">
        <v>42719</v>
      </c>
      <c r="F32" s="5" t="s">
        <v>9</v>
      </c>
      <c r="G32" s="6">
        <v>1.208</v>
      </c>
      <c r="H32" s="7">
        <v>43.05</v>
      </c>
      <c r="I32" s="8">
        <f>DIESEL[[#This Row],[PRIJS/L]]*DIESEL[[#This Row],[GETANKT]]</f>
        <v>52.004399999999997</v>
      </c>
      <c r="J32" s="9">
        <v>23164</v>
      </c>
      <c r="K32" s="10">
        <v>822</v>
      </c>
      <c r="L32" s="11">
        <f>IF(DIESEL[[#This Row],[DAGTELLER]]="","",DIESEL[[#This Row],[GETANKT]]/DIESEL[[#This Row],[DAGTELLER]]*100)</f>
        <v>5.2372262773722627</v>
      </c>
      <c r="M32" s="12"/>
      <c r="N32" s="12"/>
    </row>
    <row r="33" spans="1:14" x14ac:dyDescent="0.25">
      <c r="A33" s="22" t="str">
        <f>TEXT(DIESEL[[#This Row],[DATUM]],"MMMM") &amp; " "&amp;YEAR(DIESEL[[#This Row],[DATUM]])</f>
        <v>december 2016</v>
      </c>
      <c r="B33" s="13">
        <f>MONTH(DIESEL[[#This Row],[DATUM]])</f>
        <v>12</v>
      </c>
      <c r="C33" s="22" t="str">
        <f>TEXT(DIESEL[[#This Row],[DATUM]],"MMMM")</f>
        <v>december</v>
      </c>
      <c r="D33" s="13">
        <f>YEAR(DIESEL[[#This Row],[DATUM]])</f>
        <v>2016</v>
      </c>
      <c r="E33" s="4">
        <v>42727</v>
      </c>
      <c r="F33" s="5" t="s">
        <v>9</v>
      </c>
      <c r="G33" s="6">
        <v>1.2310000000000001</v>
      </c>
      <c r="H33" s="7">
        <v>43.02</v>
      </c>
      <c r="I33" s="8">
        <f>DIESEL[[#This Row],[PRIJS/L]]*DIESEL[[#This Row],[GETANKT]]</f>
        <v>52.957620000000006</v>
      </c>
      <c r="J33" s="9">
        <v>23964</v>
      </c>
      <c r="K33" s="10">
        <v>800</v>
      </c>
      <c r="L33" s="11">
        <f>IF(DIESEL[[#This Row],[DAGTELLER]]="","",DIESEL[[#This Row],[GETANKT]]/DIESEL[[#This Row],[DAGTELLER]]*100)</f>
        <v>5.3775000000000004</v>
      </c>
      <c r="M33" s="12"/>
      <c r="N33" s="12"/>
    </row>
    <row r="34" spans="1:14" x14ac:dyDescent="0.25">
      <c r="A34" s="22" t="str">
        <f>TEXT(DIESEL[[#This Row],[DATUM]],"MMMM") &amp; " "&amp;YEAR(DIESEL[[#This Row],[DATUM]])</f>
        <v>januari 2017</v>
      </c>
      <c r="B34" s="13">
        <f>MONTH(DIESEL[[#This Row],[DATUM]])</f>
        <v>1</v>
      </c>
      <c r="C34" s="22" t="str">
        <f>TEXT(DIESEL[[#This Row],[DATUM]],"MMMM")</f>
        <v>januari</v>
      </c>
      <c r="D34" s="13">
        <f>YEAR(DIESEL[[#This Row],[DATUM]])</f>
        <v>2017</v>
      </c>
      <c r="E34" s="4">
        <v>42743</v>
      </c>
      <c r="F34" s="5" t="s">
        <v>9</v>
      </c>
      <c r="G34" s="6">
        <v>1.244</v>
      </c>
      <c r="H34" s="7">
        <v>42</v>
      </c>
      <c r="I34" s="8">
        <f>DIESEL[[#This Row],[PRIJS/L]]*DIESEL[[#This Row],[GETANKT]]</f>
        <v>52.247999999999998</v>
      </c>
      <c r="J34" s="9">
        <v>24753</v>
      </c>
      <c r="K34" s="10">
        <v>788.8</v>
      </c>
      <c r="L34" s="11">
        <f>IF(DIESEL[[#This Row],[DAGTELLER]]="","",DIESEL[[#This Row],[GETANKT]]/DIESEL[[#This Row],[DAGTELLER]]*100)</f>
        <v>5.3245436105476678</v>
      </c>
      <c r="M34" s="12"/>
      <c r="N34" s="12"/>
    </row>
    <row r="35" spans="1:14" x14ac:dyDescent="0.25">
      <c r="A35" s="22" t="str">
        <f>TEXT(DIESEL[[#This Row],[DATUM]],"MMMM") &amp; " "&amp;YEAR(DIESEL[[#This Row],[DATUM]])</f>
        <v>januari 2017</v>
      </c>
      <c r="B35" s="13">
        <f>MONTH(DIESEL[[#This Row],[DATUM]])</f>
        <v>1</v>
      </c>
      <c r="C35" s="22" t="str">
        <f>TEXT(DIESEL[[#This Row],[DATUM]],"MMMM")</f>
        <v>januari</v>
      </c>
      <c r="D35" s="13">
        <f>YEAR(DIESEL[[#This Row],[DATUM]])</f>
        <v>2017</v>
      </c>
      <c r="E35" s="4">
        <v>42751</v>
      </c>
      <c r="F35" s="5" t="s">
        <v>9</v>
      </c>
      <c r="G35" s="6">
        <v>1.238</v>
      </c>
      <c r="H35" s="7">
        <v>42.44</v>
      </c>
      <c r="I35" s="8">
        <f>DIESEL[[#This Row],[PRIJS/L]]*DIESEL[[#This Row],[GETANKT]]</f>
        <v>52.540719999999993</v>
      </c>
      <c r="J35" s="9">
        <v>25541</v>
      </c>
      <c r="K35" s="10">
        <v>788.4</v>
      </c>
      <c r="L35" s="11">
        <f>IF(DIESEL[[#This Row],[DAGTELLER]]="","",DIESEL[[#This Row],[GETANKT]]/DIESEL[[#This Row],[DAGTELLER]]*100)</f>
        <v>5.3830542871638762</v>
      </c>
      <c r="M35" s="12"/>
      <c r="N35" s="12"/>
    </row>
    <row r="36" spans="1:14" x14ac:dyDescent="0.25">
      <c r="A36" s="22" t="str">
        <f>TEXT(DIESEL[[#This Row],[DATUM]],"MMMM") &amp; " "&amp;YEAR(DIESEL[[#This Row],[DATUM]])</f>
        <v>januari 2017</v>
      </c>
      <c r="B36" s="13">
        <f>MONTH(DIESEL[[#This Row],[DATUM]])</f>
        <v>1</v>
      </c>
      <c r="C36" s="22" t="str">
        <f>TEXT(DIESEL[[#This Row],[DATUM]],"MMMM")</f>
        <v>januari</v>
      </c>
      <c r="D36" s="13">
        <f>YEAR(DIESEL[[#This Row],[DATUM]])</f>
        <v>2017</v>
      </c>
      <c r="E36" s="4">
        <v>42761</v>
      </c>
      <c r="F36" s="5" t="s">
        <v>9</v>
      </c>
      <c r="G36" s="6">
        <v>1.238</v>
      </c>
      <c r="H36" s="7">
        <v>43</v>
      </c>
      <c r="I36" s="8">
        <f>DIESEL[[#This Row],[PRIJS/L]]*DIESEL[[#This Row],[GETANKT]]</f>
        <v>53.234000000000002</v>
      </c>
      <c r="J36" s="9">
        <v>26374</v>
      </c>
      <c r="K36" s="10">
        <v>832.5</v>
      </c>
      <c r="L36" s="11">
        <f>IF(DIESEL[[#This Row],[DAGTELLER]]="","",DIESEL[[#This Row],[GETANKT]]/DIESEL[[#This Row],[DAGTELLER]]*100)</f>
        <v>5.1651651651651651</v>
      </c>
      <c r="M36" s="12"/>
      <c r="N36" s="12"/>
    </row>
    <row r="37" spans="1:14" x14ac:dyDescent="0.25">
      <c r="A37" s="22" t="str">
        <f>TEXT(DIESEL[[#This Row],[DATUM]],"MMMM") &amp; " "&amp;YEAR(DIESEL[[#This Row],[DATUM]])</f>
        <v>februari 2017</v>
      </c>
      <c r="B37" s="13">
        <f>MONTH(DIESEL[[#This Row],[DATUM]])</f>
        <v>2</v>
      </c>
      <c r="C37" s="22" t="str">
        <f>TEXT(DIESEL[[#This Row],[DATUM]],"MMMM")</f>
        <v>februari</v>
      </c>
      <c r="D37" s="13">
        <f>YEAR(DIESEL[[#This Row],[DATUM]])</f>
        <v>2017</v>
      </c>
      <c r="E37" s="4">
        <v>42771</v>
      </c>
      <c r="F37" s="5" t="s">
        <v>9</v>
      </c>
      <c r="G37" s="6">
        <v>1.238</v>
      </c>
      <c r="H37" s="7">
        <v>42</v>
      </c>
      <c r="I37" s="8">
        <f>DIESEL[[#This Row],[PRIJS/L]]*DIESEL[[#This Row],[GETANKT]]</f>
        <v>51.996000000000002</v>
      </c>
      <c r="J37" s="9">
        <v>27135</v>
      </c>
      <c r="K37" s="10">
        <v>761.3</v>
      </c>
      <c r="L37" s="11">
        <f>IF(DIESEL[[#This Row],[DAGTELLER]]="","",DIESEL[[#This Row],[GETANKT]]/DIESEL[[#This Row],[DAGTELLER]]*100)</f>
        <v>5.5168790227242877</v>
      </c>
      <c r="M37" s="12"/>
      <c r="N37" s="12"/>
    </row>
    <row r="38" spans="1:14" x14ac:dyDescent="0.25">
      <c r="A38" s="22" t="str">
        <f>TEXT(DIESEL[[#This Row],[DATUM]],"MMMM") &amp; " "&amp;YEAR(DIESEL[[#This Row],[DATUM]])</f>
        <v>februari 2017</v>
      </c>
      <c r="B38" s="13">
        <f>MONTH(DIESEL[[#This Row],[DATUM]])</f>
        <v>2</v>
      </c>
      <c r="C38" s="22" t="str">
        <f>TEXT(DIESEL[[#This Row],[DATUM]],"MMMM")</f>
        <v>februari</v>
      </c>
      <c r="D38" s="13">
        <f>YEAR(DIESEL[[#This Row],[DATUM]])</f>
        <v>2017</v>
      </c>
      <c r="E38" s="4">
        <v>42781</v>
      </c>
      <c r="F38" s="5" t="s">
        <v>9</v>
      </c>
      <c r="G38" s="6">
        <v>1.238</v>
      </c>
      <c r="H38" s="7">
        <v>42.98</v>
      </c>
      <c r="I38" s="8">
        <f>DIESEL[[#This Row],[PRIJS/L]]*DIESEL[[#This Row],[GETANKT]]</f>
        <v>53.209239999999994</v>
      </c>
      <c r="J38" s="9">
        <v>27953</v>
      </c>
      <c r="K38" s="10">
        <v>818.1</v>
      </c>
      <c r="L38" s="11">
        <f>IF(DIESEL[[#This Row],[DAGTELLER]]="","",DIESEL[[#This Row],[GETANKT]]/DIESEL[[#This Row],[DAGTELLER]]*100)</f>
        <v>5.2536364747585864</v>
      </c>
      <c r="M38" s="12"/>
      <c r="N38" s="12"/>
    </row>
    <row r="39" spans="1:14" x14ac:dyDescent="0.25">
      <c r="A39" s="22" t="str">
        <f>TEXT(DIESEL[[#This Row],[DATUM]],"MMMM") &amp; " "&amp;YEAR(DIESEL[[#This Row],[DATUM]])</f>
        <v>februari 2017</v>
      </c>
      <c r="B39" s="13">
        <f>MONTH(DIESEL[[#This Row],[DATUM]])</f>
        <v>2</v>
      </c>
      <c r="C39" s="22" t="str">
        <f>TEXT(DIESEL[[#This Row],[DATUM]],"MMMM")</f>
        <v>februari</v>
      </c>
      <c r="D39" s="13">
        <f>YEAR(DIESEL[[#This Row],[DATUM]])</f>
        <v>2017</v>
      </c>
      <c r="E39" s="4">
        <v>42789</v>
      </c>
      <c r="F39" s="5" t="s">
        <v>9</v>
      </c>
      <c r="G39" s="6">
        <v>1.238</v>
      </c>
      <c r="H39" s="7">
        <v>44.58</v>
      </c>
      <c r="I39" s="8">
        <f>DIESEL[[#This Row],[PRIJS/L]]*DIESEL[[#This Row],[GETANKT]]</f>
        <v>55.190039999999996</v>
      </c>
      <c r="J39" s="9">
        <v>28776</v>
      </c>
      <c r="K39" s="10">
        <v>822.9</v>
      </c>
      <c r="L39" s="11">
        <f>IF(DIESEL[[#This Row],[DAGTELLER]]="","",DIESEL[[#This Row],[GETANKT]]/DIESEL[[#This Row],[DAGTELLER]]*100)</f>
        <v>5.4174261757200144</v>
      </c>
      <c r="M39" s="12"/>
      <c r="N39" s="12"/>
    </row>
    <row r="40" spans="1:14" x14ac:dyDescent="0.25">
      <c r="A40" s="22" t="str">
        <f>TEXT(DIESEL[[#This Row],[DATUM]],"MMMM") &amp; " "&amp;YEAR(DIESEL[[#This Row],[DATUM]])</f>
        <v>maart 2017</v>
      </c>
      <c r="B40" s="13">
        <f>MONTH(DIESEL[[#This Row],[DATUM]])</f>
        <v>3</v>
      </c>
      <c r="C40" s="22" t="str">
        <f>TEXT(DIESEL[[#This Row],[DATUM]],"MMMM")</f>
        <v>maart</v>
      </c>
      <c r="D40" s="13">
        <f>YEAR(DIESEL[[#This Row],[DATUM]])</f>
        <v>2017</v>
      </c>
      <c r="E40" s="4">
        <v>42800</v>
      </c>
      <c r="F40" s="5" t="s">
        <v>9</v>
      </c>
      <c r="G40" s="6">
        <v>1.238</v>
      </c>
      <c r="H40" s="7">
        <v>40.35</v>
      </c>
      <c r="I40" s="8">
        <f>DIESEL[[#This Row],[PRIJS/L]]*DIESEL[[#This Row],[GETANKT]]</f>
        <v>49.953299999999999</v>
      </c>
      <c r="J40" s="9">
        <v>29552</v>
      </c>
      <c r="K40" s="10">
        <v>776.1</v>
      </c>
      <c r="L40" s="11">
        <f>IF(DIESEL[[#This Row],[DAGTELLER]]="","",DIESEL[[#This Row],[GETANKT]]/DIESEL[[#This Row],[DAGTELLER]]*100)</f>
        <v>5.1990722844994206</v>
      </c>
      <c r="M40" s="12"/>
      <c r="N40" s="12"/>
    </row>
    <row r="41" spans="1:14" x14ac:dyDescent="0.25">
      <c r="A41" s="22" t="str">
        <f>TEXT(DIESEL[[#This Row],[DATUM]],"MMMM") &amp; " "&amp;YEAR(DIESEL[[#This Row],[DATUM]])</f>
        <v>maart 2017</v>
      </c>
      <c r="B41" s="13">
        <f>MONTH(DIESEL[[#This Row],[DATUM]])</f>
        <v>3</v>
      </c>
      <c r="C41" s="22" t="str">
        <f>TEXT(DIESEL[[#This Row],[DATUM]],"MMMM")</f>
        <v>maart</v>
      </c>
      <c r="D41" s="13">
        <f>YEAR(DIESEL[[#This Row],[DATUM]])</f>
        <v>2017</v>
      </c>
      <c r="E41" s="4">
        <v>42807</v>
      </c>
      <c r="F41" s="5" t="s">
        <v>9</v>
      </c>
      <c r="G41" s="6">
        <v>1.2230000000000001</v>
      </c>
      <c r="H41" s="7">
        <v>42.94</v>
      </c>
      <c r="I41" s="8">
        <f>DIESEL[[#This Row],[PRIJS/L]]*DIESEL[[#This Row],[GETANKT]]</f>
        <v>52.515619999999998</v>
      </c>
      <c r="J41" s="9">
        <v>30386</v>
      </c>
      <c r="K41" s="10">
        <v>833.7</v>
      </c>
      <c r="L41" s="11">
        <f>IF(DIESEL[[#This Row],[DAGTELLER]]="","",DIESEL[[#This Row],[GETANKT]]/DIESEL[[#This Row],[DAGTELLER]]*100)</f>
        <v>5.1505337651433365</v>
      </c>
      <c r="M41" s="12"/>
      <c r="N41" s="12"/>
    </row>
    <row r="42" spans="1:14" x14ac:dyDescent="0.25">
      <c r="A42" s="22" t="str">
        <f>TEXT(DIESEL[[#This Row],[DATUM]],"MMMM") &amp; " "&amp;YEAR(DIESEL[[#This Row],[DATUM]])</f>
        <v>maart 2017</v>
      </c>
      <c r="B42" s="13">
        <f>MONTH(DIESEL[[#This Row],[DATUM]])</f>
        <v>3</v>
      </c>
      <c r="C42" s="22" t="str">
        <f>TEXT(DIESEL[[#This Row],[DATUM]],"MMMM")</f>
        <v>maart</v>
      </c>
      <c r="D42" s="13">
        <f>YEAR(DIESEL[[#This Row],[DATUM]])</f>
        <v>2017</v>
      </c>
      <c r="E42" s="4">
        <v>42822</v>
      </c>
      <c r="F42" s="5" t="s">
        <v>9</v>
      </c>
      <c r="G42" s="6">
        <v>1.216</v>
      </c>
      <c r="H42" s="7">
        <v>44.28</v>
      </c>
      <c r="I42" s="8">
        <f>DIESEL[[#This Row],[PRIJS/L]]*DIESEL[[#This Row],[GETANKT]]</f>
        <v>53.844479999999997</v>
      </c>
      <c r="J42" s="9">
        <v>31199</v>
      </c>
      <c r="K42" s="10">
        <v>813.3</v>
      </c>
      <c r="L42" s="11">
        <f>IF(DIESEL[[#This Row],[DAGTELLER]]="","",DIESEL[[#This Row],[GETANKT]]/DIESEL[[#This Row],[DAGTELLER]]*100)</f>
        <v>5.4444854297307268</v>
      </c>
      <c r="M42" s="12"/>
      <c r="N42" s="12"/>
    </row>
    <row r="43" spans="1:14" x14ac:dyDescent="0.25">
      <c r="A43" s="22" t="str">
        <f>TEXT(DIESEL[[#This Row],[DATUM]],"MMMM") &amp; " "&amp;YEAR(DIESEL[[#This Row],[DATUM]])</f>
        <v>april 2017</v>
      </c>
      <c r="B43" s="13">
        <f>MONTH(DIESEL[[#This Row],[DATUM]])</f>
        <v>4</v>
      </c>
      <c r="C43" s="22" t="str">
        <f>TEXT(DIESEL[[#This Row],[DATUM]],"MMMM")</f>
        <v>april</v>
      </c>
      <c r="D43" s="13">
        <f>YEAR(DIESEL[[#This Row],[DATUM]])</f>
        <v>2017</v>
      </c>
      <c r="E43" s="4">
        <v>42832</v>
      </c>
      <c r="F43" s="5" t="s">
        <v>9</v>
      </c>
      <c r="G43" s="6">
        <v>1.236</v>
      </c>
      <c r="H43" s="7">
        <v>42</v>
      </c>
      <c r="I43" s="8">
        <f>DIESEL[[#This Row],[PRIJS/L]]*DIESEL[[#This Row],[GETANKT]]</f>
        <v>51.911999999999999</v>
      </c>
      <c r="J43" s="9">
        <v>31975</v>
      </c>
      <c r="K43" s="10">
        <v>776</v>
      </c>
      <c r="L43" s="11">
        <f>IF(DIESEL[[#This Row],[DAGTELLER]]="","",DIESEL[[#This Row],[GETANKT]]/DIESEL[[#This Row],[DAGTELLER]]*100)</f>
        <v>5.4123711340206189</v>
      </c>
      <c r="M43" s="12"/>
      <c r="N43" s="12"/>
    </row>
    <row r="44" spans="1:14" x14ac:dyDescent="0.25">
      <c r="A44" s="22" t="str">
        <f>TEXT(DIESEL[[#This Row],[DATUM]],"MMMM") &amp; " "&amp;YEAR(DIESEL[[#This Row],[DATUM]])</f>
        <v>april 2017</v>
      </c>
      <c r="B44" s="13">
        <f>MONTH(DIESEL[[#This Row],[DATUM]])</f>
        <v>4</v>
      </c>
      <c r="C44" s="22" t="str">
        <f>TEXT(DIESEL[[#This Row],[DATUM]],"MMMM")</f>
        <v>april</v>
      </c>
      <c r="D44" s="13">
        <f>YEAR(DIESEL[[#This Row],[DATUM]])</f>
        <v>2017</v>
      </c>
      <c r="E44" s="4">
        <v>42842</v>
      </c>
      <c r="F44" s="5" t="s">
        <v>9</v>
      </c>
      <c r="G44" s="6">
        <v>1.256</v>
      </c>
      <c r="H44" s="7">
        <v>41.44</v>
      </c>
      <c r="I44" s="8">
        <f>DIESEL[[#This Row],[PRIJS/L]]*DIESEL[[#This Row],[GETANKT]]</f>
        <v>52.048639999999999</v>
      </c>
      <c r="J44" s="9">
        <v>32760</v>
      </c>
      <c r="K44" s="10">
        <v>784.2</v>
      </c>
      <c r="L44" s="11">
        <f>IF(DIESEL[[#This Row],[DAGTELLER]]="","",DIESEL[[#This Row],[GETANKT]]/DIESEL[[#This Row],[DAGTELLER]]*100)</f>
        <v>5.2843662331037997</v>
      </c>
      <c r="M44" s="12"/>
      <c r="N44" s="12"/>
    </row>
    <row r="45" spans="1:14" x14ac:dyDescent="0.25">
      <c r="A45" s="22" t="str">
        <f>TEXT(DIESEL[[#This Row],[DATUM]],"MMMM") &amp; " "&amp;YEAR(DIESEL[[#This Row],[DATUM]])</f>
        <v>april 2017</v>
      </c>
      <c r="B45" s="13">
        <f>MONTH(DIESEL[[#This Row],[DATUM]])</f>
        <v>4</v>
      </c>
      <c r="C45" s="22" t="str">
        <f>TEXT(DIESEL[[#This Row],[DATUM]],"MMMM")</f>
        <v>april</v>
      </c>
      <c r="D45" s="13">
        <f>YEAR(DIESEL[[#This Row],[DATUM]])</f>
        <v>2017</v>
      </c>
      <c r="E45" s="4">
        <v>42852</v>
      </c>
      <c r="F45" s="5" t="s">
        <v>9</v>
      </c>
      <c r="G45" s="6">
        <v>1.2270000000000001</v>
      </c>
      <c r="H45" s="7">
        <v>40.33</v>
      </c>
      <c r="I45" s="8">
        <f>DIESEL[[#This Row],[PRIJS/L]]*DIESEL[[#This Row],[GETANKT]]</f>
        <v>49.484909999999999</v>
      </c>
      <c r="J45" s="9">
        <v>33492</v>
      </c>
      <c r="K45" s="10">
        <v>731.8</v>
      </c>
      <c r="L45" s="11">
        <f>IF(DIESEL[[#This Row],[DAGTELLER]]="","",DIESEL[[#This Row],[GETANKT]]/DIESEL[[#This Row],[DAGTELLER]]*100)</f>
        <v>5.51106859797759</v>
      </c>
      <c r="M45" s="12"/>
      <c r="N45" s="12"/>
    </row>
    <row r="46" spans="1:14" x14ac:dyDescent="0.25">
      <c r="A46" s="22" t="str">
        <f>TEXT(DIESEL[[#This Row],[DATUM]],"MMMM") &amp; " "&amp;YEAR(DIESEL[[#This Row],[DATUM]])</f>
        <v>mei 2017</v>
      </c>
      <c r="B46" s="13">
        <f>MONTH(DIESEL[[#This Row],[DATUM]])</f>
        <v>5</v>
      </c>
      <c r="C46" s="22" t="str">
        <f>TEXT(DIESEL[[#This Row],[DATUM]],"MMMM")</f>
        <v>mei</v>
      </c>
      <c r="D46" s="13">
        <f>YEAR(DIESEL[[#This Row],[DATUM]])</f>
        <v>2017</v>
      </c>
      <c r="E46" s="4">
        <v>42863</v>
      </c>
      <c r="F46" s="5" t="s">
        <v>9</v>
      </c>
      <c r="G46" s="6">
        <v>1.2050000000000001</v>
      </c>
      <c r="H46" s="7">
        <v>39</v>
      </c>
      <c r="I46" s="8">
        <f>DIESEL[[#This Row],[PRIJS/L]]*DIESEL[[#This Row],[GETANKT]]</f>
        <v>46.995000000000005</v>
      </c>
      <c r="J46" s="9">
        <v>34219</v>
      </c>
      <c r="K46" s="10">
        <v>727</v>
      </c>
      <c r="L46" s="11">
        <f>IF(DIESEL[[#This Row],[DAGTELLER]]="","",DIESEL[[#This Row],[GETANKT]]/DIESEL[[#This Row],[DAGTELLER]]*100)</f>
        <v>5.3645116918844566</v>
      </c>
      <c r="M46" s="12"/>
      <c r="N46" s="12"/>
    </row>
    <row r="47" spans="1:14" x14ac:dyDescent="0.25">
      <c r="A47" s="22" t="str">
        <f>TEXT(DIESEL[[#This Row],[DATUM]],"MMMM") &amp; " "&amp;YEAR(DIESEL[[#This Row],[DATUM]])</f>
        <v>mei 2017</v>
      </c>
      <c r="B47" s="13">
        <f>MONTH(DIESEL[[#This Row],[DATUM]])</f>
        <v>5</v>
      </c>
      <c r="C47" s="22" t="str">
        <f>TEXT(DIESEL[[#This Row],[DATUM]],"MMMM")</f>
        <v>mei</v>
      </c>
      <c r="D47" s="13">
        <f>YEAR(DIESEL[[#This Row],[DATUM]])</f>
        <v>2017</v>
      </c>
      <c r="E47" s="4">
        <v>42873</v>
      </c>
      <c r="F47" s="5" t="s">
        <v>9</v>
      </c>
      <c r="G47" s="6">
        <v>1.2050000000000001</v>
      </c>
      <c r="H47" s="7">
        <v>42.01</v>
      </c>
      <c r="I47" s="8">
        <f>DIESEL[[#This Row],[PRIJS/L]]*DIESEL[[#This Row],[GETANKT]]</f>
        <v>50.622050000000002</v>
      </c>
      <c r="J47" s="9">
        <v>34994</v>
      </c>
      <c r="K47" s="10">
        <v>775.5</v>
      </c>
      <c r="L47" s="11">
        <f>IF(DIESEL[[#This Row],[DAGTELLER]]="","",DIESEL[[#This Row],[GETANKT]]/DIESEL[[#This Row],[DAGTELLER]]*100)</f>
        <v>5.4171502256608637</v>
      </c>
      <c r="M47" s="14"/>
      <c r="N47" s="12"/>
    </row>
    <row r="48" spans="1:14" x14ac:dyDescent="0.25">
      <c r="A48" s="22" t="str">
        <f>TEXT(DIESEL[[#This Row],[DATUM]],"MMMM") &amp; " "&amp;YEAR(DIESEL[[#This Row],[DATUM]])</f>
        <v>mei 2017</v>
      </c>
      <c r="B48" s="13">
        <f>MONTH(DIESEL[[#This Row],[DATUM]])</f>
        <v>5</v>
      </c>
      <c r="C48" s="22" t="str">
        <f>TEXT(DIESEL[[#This Row],[DATUM]],"MMMM")</f>
        <v>mei</v>
      </c>
      <c r="D48" s="13">
        <f>YEAR(DIESEL[[#This Row],[DATUM]])</f>
        <v>2017</v>
      </c>
      <c r="E48" s="4">
        <v>42885</v>
      </c>
      <c r="F48" s="5" t="s">
        <v>9</v>
      </c>
      <c r="G48" s="6">
        <v>1.218</v>
      </c>
      <c r="H48" s="7">
        <v>39.99</v>
      </c>
      <c r="I48" s="8">
        <f>DIESEL[[#This Row],[PRIJS/L]]*DIESEL[[#This Row],[GETANKT]]</f>
        <v>48.707819999999998</v>
      </c>
      <c r="J48" s="9">
        <v>35732</v>
      </c>
      <c r="K48" s="10">
        <v>738</v>
      </c>
      <c r="L48" s="11">
        <f>IF(DIESEL[[#This Row],[DAGTELLER]]="","",DIESEL[[#This Row],[GETANKT]]/DIESEL[[#This Row],[DAGTELLER]]*100)</f>
        <v>5.4186991869918701</v>
      </c>
      <c r="M48" s="12"/>
      <c r="N48" s="12"/>
    </row>
    <row r="49" spans="1:14" x14ac:dyDescent="0.25">
      <c r="A49" s="22" t="str">
        <f>TEXT(DIESEL[[#This Row],[DATUM]],"MMMM") &amp; " "&amp;YEAR(DIESEL[[#This Row],[DATUM]])</f>
        <v>juni 2017</v>
      </c>
      <c r="B49" s="13">
        <f>MONTH(DIESEL[[#This Row],[DATUM]])</f>
        <v>6</v>
      </c>
      <c r="C49" s="22" t="str">
        <f>TEXT(DIESEL[[#This Row],[DATUM]],"MMMM")</f>
        <v>juni</v>
      </c>
      <c r="D49" s="13">
        <f>YEAR(DIESEL[[#This Row],[DATUM]])</f>
        <v>2017</v>
      </c>
      <c r="E49" s="4">
        <v>42895</v>
      </c>
      <c r="F49" s="5" t="s">
        <v>9</v>
      </c>
      <c r="G49" s="6">
        <v>1.1910000000000001</v>
      </c>
      <c r="H49" s="7">
        <v>41.81</v>
      </c>
      <c r="I49" s="8">
        <f>DIESEL[[#This Row],[PRIJS/L]]*DIESEL[[#This Row],[GETANKT]]</f>
        <v>49.795710000000007</v>
      </c>
      <c r="J49" s="9">
        <v>36508</v>
      </c>
      <c r="K49" s="10">
        <v>776.1</v>
      </c>
      <c r="L49" s="11">
        <f>IF(DIESEL[[#This Row],[DAGTELLER]]="","",DIESEL[[#This Row],[GETANKT]]/DIESEL[[#This Row],[DAGTELLER]]*100)</f>
        <v>5.3871923721169956</v>
      </c>
      <c r="M49" s="12"/>
      <c r="N49" s="12"/>
    </row>
    <row r="50" spans="1:14" x14ac:dyDescent="0.25">
      <c r="A50" s="22" t="str">
        <f>TEXT(DIESEL[[#This Row],[DATUM]],"MMMM") &amp; " "&amp;YEAR(DIESEL[[#This Row],[DATUM]])</f>
        <v>juni 2017</v>
      </c>
      <c r="B50" s="13">
        <f>MONTH(DIESEL[[#This Row],[DATUM]])</f>
        <v>6</v>
      </c>
      <c r="C50" s="22" t="str">
        <f>TEXT(DIESEL[[#This Row],[DATUM]],"MMMM")</f>
        <v>juni</v>
      </c>
      <c r="D50" s="13">
        <f>YEAR(DIESEL[[#This Row],[DATUM]])</f>
        <v>2017</v>
      </c>
      <c r="E50" s="4">
        <v>42907</v>
      </c>
      <c r="F50" s="5" t="s">
        <v>9</v>
      </c>
      <c r="G50" s="6">
        <v>1.181</v>
      </c>
      <c r="H50" s="7">
        <v>43.39</v>
      </c>
      <c r="I50" s="8">
        <f>DIESEL[[#This Row],[PRIJS/L]]*DIESEL[[#This Row],[GETANKT]]</f>
        <v>51.243590000000005</v>
      </c>
      <c r="J50" s="9">
        <v>37373</v>
      </c>
      <c r="K50" s="10">
        <v>864.6</v>
      </c>
      <c r="L50" s="11">
        <f>IF(DIESEL[[#This Row],[DAGTELLER]]="","",DIESEL[[#This Row],[GETANKT]]/DIESEL[[#This Row],[DAGTELLER]]*100)</f>
        <v>5.0185056673606292</v>
      </c>
      <c r="M50" s="12"/>
      <c r="N50" s="12"/>
    </row>
    <row r="51" spans="1:14" x14ac:dyDescent="0.25">
      <c r="A51" s="22" t="str">
        <f>TEXT(DIESEL[[#This Row],[DATUM]],"MMMM") &amp; " "&amp;YEAR(DIESEL[[#This Row],[DATUM]])</f>
        <v>juli 2017</v>
      </c>
      <c r="B51" s="13">
        <f>MONTH(DIESEL[[#This Row],[DATUM]])</f>
        <v>7</v>
      </c>
      <c r="C51" s="22" t="str">
        <f>TEXT(DIESEL[[#This Row],[DATUM]],"MMMM")</f>
        <v>juli</v>
      </c>
      <c r="D51" s="13">
        <f>YEAR(DIESEL[[#This Row],[DATUM]])</f>
        <v>2017</v>
      </c>
      <c r="E51" s="4">
        <v>42917</v>
      </c>
      <c r="F51" s="5" t="s">
        <v>9</v>
      </c>
      <c r="G51" s="6">
        <v>1.169</v>
      </c>
      <c r="H51" s="7">
        <v>43.01</v>
      </c>
      <c r="I51" s="8">
        <f>DIESEL[[#This Row],[PRIJS/L]]*DIESEL[[#This Row],[GETANKT]]</f>
        <v>50.278689999999997</v>
      </c>
      <c r="J51" s="9">
        <v>38200</v>
      </c>
      <c r="K51" s="10">
        <v>827</v>
      </c>
      <c r="L51" s="11">
        <f>IF(DIESEL[[#This Row],[DAGTELLER]]="","",DIESEL[[#This Row],[GETANKT]]/DIESEL[[#This Row],[DAGTELLER]]*100)</f>
        <v>5.2007255139056827</v>
      </c>
      <c r="M51" s="12"/>
      <c r="N51" s="12"/>
    </row>
    <row r="52" spans="1:14" x14ac:dyDescent="0.25">
      <c r="A52" s="22" t="str">
        <f>TEXT(DIESEL[[#This Row],[DATUM]],"MMMM") &amp; " "&amp;YEAR(DIESEL[[#This Row],[DATUM]])</f>
        <v>juli 2017</v>
      </c>
      <c r="B52" s="13">
        <f>MONTH(DIESEL[[#This Row],[DATUM]])</f>
        <v>7</v>
      </c>
      <c r="C52" s="22" t="str">
        <f>TEXT(DIESEL[[#This Row],[DATUM]],"MMMM")</f>
        <v>juli</v>
      </c>
      <c r="D52" s="13">
        <f>YEAR(DIESEL[[#This Row],[DATUM]])</f>
        <v>2017</v>
      </c>
      <c r="E52" s="4">
        <v>42926</v>
      </c>
      <c r="F52" s="5" t="s">
        <v>9</v>
      </c>
      <c r="G52" s="6">
        <v>1.196</v>
      </c>
      <c r="H52" s="7">
        <v>40.049999999999997</v>
      </c>
      <c r="I52" s="8">
        <f>DIESEL[[#This Row],[PRIJS/L]]*DIESEL[[#This Row],[GETANKT]]</f>
        <v>47.899799999999992</v>
      </c>
      <c r="J52" s="9">
        <v>38943</v>
      </c>
      <c r="K52" s="10">
        <v>742.7</v>
      </c>
      <c r="L52" s="11">
        <f>IF(DIESEL[[#This Row],[DAGTELLER]]="","",DIESEL[[#This Row],[GETANKT]]/DIESEL[[#This Row],[DAGTELLER]]*100)</f>
        <v>5.3924868722229693</v>
      </c>
      <c r="M52" s="12"/>
      <c r="N52" s="12"/>
    </row>
    <row r="53" spans="1:14" x14ac:dyDescent="0.25">
      <c r="A53" s="22" t="str">
        <f>TEXT(DIESEL[[#This Row],[DATUM]],"MMMM") &amp; " "&amp;YEAR(DIESEL[[#This Row],[DATUM]])</f>
        <v>juli 2017</v>
      </c>
      <c r="B53" s="13">
        <f>MONTH(DIESEL[[#This Row],[DATUM]])</f>
        <v>7</v>
      </c>
      <c r="C53" s="22" t="str">
        <f>TEXT(DIESEL[[#This Row],[DATUM]],"MMMM")</f>
        <v>juli</v>
      </c>
      <c r="D53" s="13">
        <f>YEAR(DIESEL[[#This Row],[DATUM]])</f>
        <v>2017</v>
      </c>
      <c r="E53" s="4">
        <v>42935</v>
      </c>
      <c r="F53" s="5" t="s">
        <v>9</v>
      </c>
      <c r="G53" s="6">
        <v>1.179</v>
      </c>
      <c r="H53" s="7">
        <v>40</v>
      </c>
      <c r="I53" s="8">
        <f>DIESEL[[#This Row],[PRIJS/L]]*DIESEL[[#This Row],[GETANKT]]</f>
        <v>47.160000000000004</v>
      </c>
      <c r="J53" s="9">
        <v>39733</v>
      </c>
      <c r="K53" s="10">
        <v>790</v>
      </c>
      <c r="L53" s="11">
        <f>IF(DIESEL[[#This Row],[DAGTELLER]]="","",DIESEL[[#This Row],[GETANKT]]/DIESEL[[#This Row],[DAGTELLER]]*100)</f>
        <v>5.0632911392405067</v>
      </c>
      <c r="M53" s="12"/>
      <c r="N53" s="12"/>
    </row>
    <row r="54" spans="1:14" x14ac:dyDescent="0.25">
      <c r="A54" s="22" t="str">
        <f>TEXT(DIESEL[[#This Row],[DATUM]],"MMMM") &amp; " "&amp;YEAR(DIESEL[[#This Row],[DATUM]])</f>
        <v>augustus 2017</v>
      </c>
      <c r="B54" s="13">
        <f>MONTH(DIESEL[[#This Row],[DATUM]])</f>
        <v>8</v>
      </c>
      <c r="C54" s="22" t="str">
        <f>TEXT(DIESEL[[#This Row],[DATUM]],"MMMM")</f>
        <v>augustus</v>
      </c>
      <c r="D54" s="13">
        <f>YEAR(DIESEL[[#This Row],[DATUM]])</f>
        <v>2017</v>
      </c>
      <c r="E54" s="4">
        <v>42960</v>
      </c>
      <c r="F54" s="5" t="s">
        <v>9</v>
      </c>
      <c r="G54" s="6">
        <v>1.2070000000000001</v>
      </c>
      <c r="H54" s="7">
        <v>43.82</v>
      </c>
      <c r="I54" s="8">
        <f>DIESEL[[#This Row],[PRIJS/L]]*DIESEL[[#This Row],[GETANKT]]</f>
        <v>52.890740000000001</v>
      </c>
      <c r="J54" s="9">
        <v>40582</v>
      </c>
      <c r="K54" s="10">
        <v>849.3</v>
      </c>
      <c r="L54" s="11">
        <f>IF(DIESEL[[#This Row],[DAGTELLER]]="","",DIESEL[[#This Row],[GETANKT]]/DIESEL[[#This Row],[DAGTELLER]]*100)</f>
        <v>5.159543153184976</v>
      </c>
      <c r="M54" s="12"/>
      <c r="N54" s="12"/>
    </row>
    <row r="55" spans="1:14" x14ac:dyDescent="0.25">
      <c r="A55" s="22" t="str">
        <f>TEXT(DIESEL[[#This Row],[DATUM]],"MMMM") &amp; " "&amp;YEAR(DIESEL[[#This Row],[DATUM]])</f>
        <v>augustus 2017</v>
      </c>
      <c r="B55" s="13">
        <f>MONTH(DIESEL[[#This Row],[DATUM]])</f>
        <v>8</v>
      </c>
      <c r="C55" s="22" t="str">
        <f>TEXT(DIESEL[[#This Row],[DATUM]],"MMMM")</f>
        <v>augustus</v>
      </c>
      <c r="D55" s="13">
        <f>YEAR(DIESEL[[#This Row],[DATUM]])</f>
        <v>2017</v>
      </c>
      <c r="E55" s="4">
        <v>42971</v>
      </c>
      <c r="F55" s="5" t="s">
        <v>9</v>
      </c>
      <c r="G55" s="6">
        <v>1.2070000000000001</v>
      </c>
      <c r="H55" s="7">
        <v>41</v>
      </c>
      <c r="I55" s="8">
        <f>DIESEL[[#This Row],[PRIJS/L]]*DIESEL[[#This Row],[GETANKT]]</f>
        <v>49.487000000000002</v>
      </c>
      <c r="J55" s="9">
        <v>41379</v>
      </c>
      <c r="K55" s="10">
        <v>796.2</v>
      </c>
      <c r="L55" s="11">
        <f>IF(DIESEL[[#This Row],[DAGTELLER]]="","",DIESEL[[#This Row],[GETANKT]]/DIESEL[[#This Row],[DAGTELLER]]*100)</f>
        <v>5.1494599346897765</v>
      </c>
      <c r="M55" s="12"/>
      <c r="N55" s="12"/>
    </row>
    <row r="56" spans="1:14" x14ac:dyDescent="0.25">
      <c r="A56" s="22" t="str">
        <f>TEXT(DIESEL[[#This Row],[DATUM]],"MMMM") &amp; " "&amp;YEAR(DIESEL[[#This Row],[DATUM]])</f>
        <v>september 2017</v>
      </c>
      <c r="B56" s="13">
        <f>MONTH(DIESEL[[#This Row],[DATUM]])</f>
        <v>9</v>
      </c>
      <c r="C56" s="22" t="str">
        <f>TEXT(DIESEL[[#This Row],[DATUM]],"MMMM")</f>
        <v>september</v>
      </c>
      <c r="D56" s="13">
        <f>YEAR(DIESEL[[#This Row],[DATUM]])</f>
        <v>2017</v>
      </c>
      <c r="E56" s="4">
        <v>42981</v>
      </c>
      <c r="F56" s="5" t="s">
        <v>9</v>
      </c>
      <c r="G56" s="6">
        <v>1.2070000000000001</v>
      </c>
      <c r="H56" s="7">
        <v>40.06</v>
      </c>
      <c r="I56" s="8">
        <f>DIESEL[[#This Row],[PRIJS/L]]*DIESEL[[#This Row],[GETANKT]]</f>
        <v>48.352420000000002</v>
      </c>
      <c r="J56" s="9">
        <v>42130</v>
      </c>
      <c r="K56" s="10">
        <v>751.2</v>
      </c>
      <c r="L56" s="11">
        <f>IF(DIESEL[[#This Row],[DAGTELLER]]="","",DIESEL[[#This Row],[GETANKT]]/DIESEL[[#This Row],[DAGTELLER]]*100)</f>
        <v>5.3328008519701813</v>
      </c>
      <c r="M56" s="12"/>
      <c r="N56" s="12"/>
    </row>
    <row r="57" spans="1:14" x14ac:dyDescent="0.25">
      <c r="A57" s="22" t="str">
        <f>TEXT(DIESEL[[#This Row],[DATUM]],"MMMM") &amp; " "&amp;YEAR(DIESEL[[#This Row],[DATUM]])</f>
        <v>september 2017</v>
      </c>
      <c r="B57" s="13">
        <f>MONTH(DIESEL[[#This Row],[DATUM]])</f>
        <v>9</v>
      </c>
      <c r="C57" s="22" t="str">
        <f>TEXT(DIESEL[[#This Row],[DATUM]],"MMMM")</f>
        <v>september</v>
      </c>
      <c r="D57" s="13">
        <f>YEAR(DIESEL[[#This Row],[DATUM]])</f>
        <v>2017</v>
      </c>
      <c r="E57" s="4">
        <v>42993</v>
      </c>
      <c r="F57" s="5" t="s">
        <v>9</v>
      </c>
      <c r="G57" s="6">
        <v>1.2290000000000001</v>
      </c>
      <c r="H57" s="7">
        <v>43.51</v>
      </c>
      <c r="I57" s="8">
        <f>DIESEL[[#This Row],[PRIJS/L]]*DIESEL[[#This Row],[GETANKT]]</f>
        <v>53.473790000000001</v>
      </c>
      <c r="J57" s="9">
        <v>42925</v>
      </c>
      <c r="K57" s="10">
        <v>795.1</v>
      </c>
      <c r="L57" s="11">
        <f>IF(DIESEL[[#This Row],[DAGTELLER]]="","",DIESEL[[#This Row],[GETANKT]]/DIESEL[[#This Row],[DAGTELLER]]*100)</f>
        <v>5.4722676392906546</v>
      </c>
      <c r="M57" s="12"/>
      <c r="N57" s="12"/>
    </row>
    <row r="58" spans="1:14" x14ac:dyDescent="0.25">
      <c r="A58" s="22" t="str">
        <f>TEXT(DIESEL[[#This Row],[DATUM]],"MMMM") &amp; " "&amp;YEAR(DIESEL[[#This Row],[DATUM]])</f>
        <v>september 2017</v>
      </c>
      <c r="B58" s="13">
        <f>MONTH(DIESEL[[#This Row],[DATUM]])</f>
        <v>9</v>
      </c>
      <c r="C58" s="22" t="str">
        <f>TEXT(DIESEL[[#This Row],[DATUM]],"MMMM")</f>
        <v>september</v>
      </c>
      <c r="D58" s="13">
        <f>YEAR(DIESEL[[#This Row],[DATUM]])</f>
        <v>2017</v>
      </c>
      <c r="E58" s="4">
        <v>43002</v>
      </c>
      <c r="F58" s="5" t="s">
        <v>9</v>
      </c>
      <c r="G58" s="6">
        <v>1.2410000000000001</v>
      </c>
      <c r="H58" s="7">
        <v>44.18</v>
      </c>
      <c r="I58" s="8">
        <f>DIESEL[[#This Row],[PRIJS/L]]*DIESEL[[#This Row],[GETANKT]]</f>
        <v>54.827380000000005</v>
      </c>
      <c r="J58" s="9">
        <v>43761</v>
      </c>
      <c r="K58" s="10">
        <v>836.2</v>
      </c>
      <c r="L58" s="11">
        <f>IF(DIESEL[[#This Row],[DAGTELLER]]="","",DIESEL[[#This Row],[GETANKT]]/DIESEL[[#This Row],[DAGTELLER]]*100)</f>
        <v>5.283425017938292</v>
      </c>
      <c r="M58" s="12"/>
      <c r="N58" s="12"/>
    </row>
    <row r="59" spans="1:14" x14ac:dyDescent="0.25">
      <c r="A59" s="22" t="str">
        <f>TEXT(DIESEL[[#This Row],[DATUM]],"MMMM") &amp; " "&amp;YEAR(DIESEL[[#This Row],[DATUM]])</f>
        <v>oktober 2017</v>
      </c>
      <c r="B59" s="13">
        <f>MONTH(DIESEL[[#This Row],[DATUM]])</f>
        <v>10</v>
      </c>
      <c r="C59" s="22" t="str">
        <f>TEXT(DIESEL[[#This Row],[DATUM]],"MMMM")</f>
        <v>oktober</v>
      </c>
      <c r="D59" s="13">
        <f>YEAR(DIESEL[[#This Row],[DATUM]])</f>
        <v>2017</v>
      </c>
      <c r="E59" s="4">
        <v>43011</v>
      </c>
      <c r="F59" s="5" t="s">
        <v>9</v>
      </c>
      <c r="G59" s="6">
        <v>1.2649999999999999</v>
      </c>
      <c r="H59" s="7">
        <v>45.46</v>
      </c>
      <c r="I59" s="8">
        <f>DIESEL[[#This Row],[PRIJS/L]]*DIESEL[[#This Row],[GETANKT]]</f>
        <v>57.506899999999995</v>
      </c>
      <c r="J59" s="9">
        <v>44627</v>
      </c>
      <c r="K59" s="10">
        <v>865.7</v>
      </c>
      <c r="L59" s="11">
        <f>IF(DIESEL[[#This Row],[DAGTELLER]]="","",DIESEL[[#This Row],[GETANKT]]/DIESEL[[#This Row],[DAGTELLER]]*100)</f>
        <v>5.2512417696661657</v>
      </c>
      <c r="M59" s="12"/>
      <c r="N59" s="12"/>
    </row>
    <row r="60" spans="1:14" x14ac:dyDescent="0.25">
      <c r="A60" s="22" t="str">
        <f>TEXT(DIESEL[[#This Row],[DATUM]],"MMMM") &amp; " "&amp;YEAR(DIESEL[[#This Row],[DATUM]])</f>
        <v>oktober 2017</v>
      </c>
      <c r="B60" s="13">
        <f>MONTH(DIESEL[[#This Row],[DATUM]])</f>
        <v>10</v>
      </c>
      <c r="C60" s="22" t="str">
        <f>TEXT(DIESEL[[#This Row],[DATUM]],"MMMM")</f>
        <v>oktober</v>
      </c>
      <c r="D60" s="13">
        <f>YEAR(DIESEL[[#This Row],[DATUM]])</f>
        <v>2017</v>
      </c>
      <c r="E60" s="4">
        <v>43021</v>
      </c>
      <c r="F60" s="5" t="s">
        <v>9</v>
      </c>
      <c r="G60" s="6">
        <v>1.2390000000000001</v>
      </c>
      <c r="H60" s="7">
        <v>43.72</v>
      </c>
      <c r="I60" s="8">
        <f>DIESEL[[#This Row],[PRIJS/L]]*DIESEL[[#This Row],[GETANKT]]</f>
        <v>54.169080000000001</v>
      </c>
      <c r="J60" s="9">
        <v>45453</v>
      </c>
      <c r="K60" s="10">
        <v>825.7</v>
      </c>
      <c r="L60" s="11">
        <f>IF(DIESEL[[#This Row],[DAGTELLER]]="","",DIESEL[[#This Row],[GETANKT]]/DIESEL[[#This Row],[DAGTELLER]]*100)</f>
        <v>5.2949012958701704</v>
      </c>
      <c r="M60" s="12"/>
      <c r="N60" s="12"/>
    </row>
    <row r="61" spans="1:14" x14ac:dyDescent="0.25">
      <c r="A61" s="22" t="str">
        <f>TEXT(DIESEL[[#This Row],[DATUM]],"MMMM") &amp; " "&amp;YEAR(DIESEL[[#This Row],[DATUM]])</f>
        <v>oktober 2017</v>
      </c>
      <c r="B61" s="13">
        <f>MONTH(DIESEL[[#This Row],[DATUM]])</f>
        <v>10</v>
      </c>
      <c r="C61" s="22" t="str">
        <f>TEXT(DIESEL[[#This Row],[DATUM]],"MMMM")</f>
        <v>oktober</v>
      </c>
      <c r="D61" s="13">
        <f>YEAR(DIESEL[[#This Row],[DATUM]])</f>
        <v>2017</v>
      </c>
      <c r="E61" s="4">
        <v>43030</v>
      </c>
      <c r="F61" s="5" t="s">
        <v>9</v>
      </c>
      <c r="G61" s="6">
        <v>1.2569999999999999</v>
      </c>
      <c r="H61" s="7">
        <v>41.5</v>
      </c>
      <c r="I61" s="8">
        <f>DIESEL[[#This Row],[PRIJS/L]]*DIESEL[[#This Row],[GETANKT]]</f>
        <v>52.165499999999994</v>
      </c>
      <c r="J61" s="9">
        <v>46230</v>
      </c>
      <c r="K61" s="10">
        <v>776.7</v>
      </c>
      <c r="L61" s="11">
        <f>IF(DIESEL[[#This Row],[DAGTELLER]]="","",DIESEL[[#This Row],[GETANKT]]/DIESEL[[#This Row],[DAGTELLER]]*100)</f>
        <v>5.3431183211020983</v>
      </c>
      <c r="M61" s="12"/>
      <c r="N61" s="12"/>
    </row>
    <row r="62" spans="1:14" x14ac:dyDescent="0.25">
      <c r="A62" s="22" t="str">
        <f>TEXT(DIESEL[[#This Row],[DATUM]],"MMMM") &amp; " "&amp;YEAR(DIESEL[[#This Row],[DATUM]])</f>
        <v>november 2017</v>
      </c>
      <c r="B62" s="13">
        <f>MONTH(DIESEL[[#This Row],[DATUM]])</f>
        <v>11</v>
      </c>
      <c r="C62" s="22" t="str">
        <f>TEXT(DIESEL[[#This Row],[DATUM]],"MMMM")</f>
        <v>november</v>
      </c>
      <c r="D62" s="13">
        <f>YEAR(DIESEL[[#This Row],[DATUM]])</f>
        <v>2017</v>
      </c>
      <c r="E62" s="4">
        <v>43042</v>
      </c>
      <c r="F62" s="5" t="s">
        <v>9</v>
      </c>
      <c r="G62" s="6">
        <v>1.274</v>
      </c>
      <c r="H62" s="7">
        <v>44.06</v>
      </c>
      <c r="I62" s="8">
        <f>DIESEL[[#This Row],[PRIJS/L]]*DIESEL[[#This Row],[GETANKT]]</f>
        <v>56.132440000000003</v>
      </c>
      <c r="J62" s="9">
        <v>47093</v>
      </c>
      <c r="K62" s="10">
        <v>863.6</v>
      </c>
      <c r="L62" s="11">
        <f>IF(DIESEL[[#This Row],[DAGTELLER]]="","",DIESEL[[#This Row],[GETANKT]]/DIESEL[[#This Row],[DAGTELLER]]*100)</f>
        <v>5.1018990273274669</v>
      </c>
      <c r="M62" s="12"/>
      <c r="N62" s="12"/>
    </row>
    <row r="63" spans="1:14" x14ac:dyDescent="0.25">
      <c r="A63" s="22" t="str">
        <f>TEXT(DIESEL[[#This Row],[DATUM]],"MMMM") &amp; " "&amp;YEAR(DIESEL[[#This Row],[DATUM]])</f>
        <v>november 2017</v>
      </c>
      <c r="B63" s="13">
        <f>MONTH(DIESEL[[#This Row],[DATUM]])</f>
        <v>11</v>
      </c>
      <c r="C63" s="22" t="str">
        <f>TEXT(DIESEL[[#This Row],[DATUM]],"MMMM")</f>
        <v>november</v>
      </c>
      <c r="D63" s="13">
        <f>YEAR(DIESEL[[#This Row],[DATUM]])</f>
        <v>2017</v>
      </c>
      <c r="E63" s="4">
        <v>43054</v>
      </c>
      <c r="F63" s="5" t="s">
        <v>9</v>
      </c>
      <c r="G63" s="6">
        <v>1.2889999999999999</v>
      </c>
      <c r="H63" s="7">
        <v>43.85</v>
      </c>
      <c r="I63" s="8">
        <f>DIESEL[[#This Row],[PRIJS/L]]*DIESEL[[#This Row],[GETANKT]]</f>
        <v>56.522649999999999</v>
      </c>
      <c r="J63" s="9">
        <v>47878</v>
      </c>
      <c r="K63" s="10">
        <v>784.7</v>
      </c>
      <c r="L63" s="11">
        <f>IF(DIESEL[[#This Row],[DAGTELLER]]="","",DIESEL[[#This Row],[GETANKT]]/DIESEL[[#This Row],[DAGTELLER]]*100)</f>
        <v>5.5881228494966226</v>
      </c>
      <c r="M63" s="12"/>
      <c r="N63" s="12"/>
    </row>
    <row r="64" spans="1:14" x14ac:dyDescent="0.25">
      <c r="A64" s="22" t="str">
        <f>TEXT(DIESEL[[#This Row],[DATUM]],"MMMM") &amp; " "&amp;YEAR(DIESEL[[#This Row],[DATUM]])</f>
        <v>november 2017</v>
      </c>
      <c r="B64" s="13">
        <f>MONTH(DIESEL[[#This Row],[DATUM]])</f>
        <v>11</v>
      </c>
      <c r="C64" s="22" t="str">
        <f>TEXT(DIESEL[[#This Row],[DATUM]],"MMMM")</f>
        <v>november</v>
      </c>
      <c r="D64" s="13">
        <f>YEAR(DIESEL[[#This Row],[DATUM]])</f>
        <v>2017</v>
      </c>
      <c r="E64" s="4">
        <v>43063</v>
      </c>
      <c r="F64" s="5" t="s">
        <v>9</v>
      </c>
      <c r="G64" s="6">
        <v>1.2749999999999999</v>
      </c>
      <c r="H64" s="7">
        <v>42.55</v>
      </c>
      <c r="I64" s="8">
        <f>DIESEL[[#This Row],[PRIJS/L]]*DIESEL[[#This Row],[GETANKT]]</f>
        <v>54.251249999999992</v>
      </c>
      <c r="J64" s="9">
        <v>48669</v>
      </c>
      <c r="K64" s="10">
        <v>790.5</v>
      </c>
      <c r="L64" s="11">
        <f>IF(DIESEL[[#This Row],[DAGTELLER]]="","",DIESEL[[#This Row],[GETANKT]]/DIESEL[[#This Row],[DAGTELLER]]*100)</f>
        <v>5.3826691967109426</v>
      </c>
      <c r="M64" s="12"/>
      <c r="N64" s="12"/>
    </row>
    <row r="65" spans="1:14" x14ac:dyDescent="0.25">
      <c r="A65" s="22" t="str">
        <f>TEXT(DIESEL[[#This Row],[DATUM]],"MMMM") &amp; " "&amp;YEAR(DIESEL[[#This Row],[DATUM]])</f>
        <v>december 2017</v>
      </c>
      <c r="B65" s="13">
        <f>MONTH(DIESEL[[#This Row],[DATUM]])</f>
        <v>12</v>
      </c>
      <c r="C65" s="22" t="str">
        <f>TEXT(DIESEL[[#This Row],[DATUM]],"MMMM")</f>
        <v>december</v>
      </c>
      <c r="D65" s="13">
        <f>YEAR(DIESEL[[#This Row],[DATUM]])</f>
        <v>2017</v>
      </c>
      <c r="E65" s="4">
        <v>43074</v>
      </c>
      <c r="F65" s="5" t="s">
        <v>9</v>
      </c>
      <c r="G65" s="6">
        <v>1.2749999999999999</v>
      </c>
      <c r="H65" s="7">
        <v>44.51</v>
      </c>
      <c r="I65" s="8">
        <f>DIESEL[[#This Row],[PRIJS/L]]*DIESEL[[#This Row],[GETANKT]]</f>
        <v>56.750249999999994</v>
      </c>
      <c r="J65" s="9">
        <v>49516</v>
      </c>
      <c r="K65" s="10">
        <v>847.2</v>
      </c>
      <c r="L65" s="11">
        <f>IF(DIESEL[[#This Row],[DAGTELLER]]="","",DIESEL[[#This Row],[GETANKT]]/DIESEL[[#This Row],[DAGTELLER]]*100)</f>
        <v>5.2537771482530689</v>
      </c>
      <c r="M65" s="12"/>
      <c r="N65" s="12"/>
    </row>
    <row r="66" spans="1:14" x14ac:dyDescent="0.25">
      <c r="A66" s="22" t="str">
        <f>TEXT(DIESEL[[#This Row],[DATUM]],"MMMM") &amp; " "&amp;YEAR(DIESEL[[#This Row],[DATUM]])</f>
        <v>december 2017</v>
      </c>
      <c r="B66" s="13">
        <f>MONTH(DIESEL[[#This Row],[DATUM]])</f>
        <v>12</v>
      </c>
      <c r="C66" s="22" t="str">
        <f>TEXT(DIESEL[[#This Row],[DATUM]],"MMMM")</f>
        <v>december</v>
      </c>
      <c r="D66" s="13">
        <f>YEAR(DIESEL[[#This Row],[DATUM]])</f>
        <v>2017</v>
      </c>
      <c r="E66" s="4">
        <v>43083</v>
      </c>
      <c r="F66" s="5" t="s">
        <v>9</v>
      </c>
      <c r="G66" s="6">
        <v>1.2749999999999999</v>
      </c>
      <c r="H66" s="7">
        <v>42.09</v>
      </c>
      <c r="I66" s="8">
        <f>DIESEL[[#This Row],[PRIJS/L]]*DIESEL[[#This Row],[GETANKT]]</f>
        <v>53.664749999999998</v>
      </c>
      <c r="J66" s="9">
        <v>50298</v>
      </c>
      <c r="K66" s="10">
        <v>781.8</v>
      </c>
      <c r="L66" s="11">
        <f>IF(DIESEL[[#This Row],[DAGTELLER]]="","",DIESEL[[#This Row],[GETANKT]]/DIESEL[[#This Row],[DAGTELLER]]*100)</f>
        <v>5.3837298541826559</v>
      </c>
      <c r="M66" s="12"/>
      <c r="N66" s="12"/>
    </row>
    <row r="67" spans="1:14" x14ac:dyDescent="0.25">
      <c r="A67" s="22" t="str">
        <f>TEXT(DIESEL[[#This Row],[DATUM]],"MMMM") &amp; " "&amp;YEAR(DIESEL[[#This Row],[DATUM]])</f>
        <v>december 2017</v>
      </c>
      <c r="B67" s="13">
        <f>MONTH(DIESEL[[#This Row],[DATUM]])</f>
        <v>12</v>
      </c>
      <c r="C67" s="22" t="str">
        <f>TEXT(DIESEL[[#This Row],[DATUM]],"MMMM")</f>
        <v>december</v>
      </c>
      <c r="D67" s="13">
        <f>YEAR(DIESEL[[#This Row],[DATUM]])</f>
        <v>2017</v>
      </c>
      <c r="E67" s="4">
        <v>43098</v>
      </c>
      <c r="F67" s="5" t="s">
        <v>9</v>
      </c>
      <c r="G67" s="6">
        <v>1.2749999999999999</v>
      </c>
      <c r="H67" s="7">
        <v>43</v>
      </c>
      <c r="I67" s="8">
        <f>DIESEL[[#This Row],[PRIJS/L]]*DIESEL[[#This Row],[GETANKT]]</f>
        <v>54.824999999999996</v>
      </c>
      <c r="J67" s="9">
        <v>51124</v>
      </c>
      <c r="K67" s="10">
        <v>826.1</v>
      </c>
      <c r="L67" s="11">
        <f>IF(DIESEL[[#This Row],[DAGTELLER]]="","",DIESEL[[#This Row],[GETANKT]]/DIESEL[[#This Row],[DAGTELLER]]*100)</f>
        <v>5.2051809708267758</v>
      </c>
      <c r="M67" s="12"/>
      <c r="N67" s="1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workbookViewId="0">
      <selection activeCell="E26" sqref="E26"/>
    </sheetView>
  </sheetViews>
  <sheetFormatPr defaultColWidth="21.7109375" defaultRowHeight="15" x14ac:dyDescent="0.25"/>
  <cols>
    <col min="1" max="2" width="21.7109375" style="47"/>
    <col min="3" max="3" width="21.7109375" style="38"/>
    <col min="4" max="4" width="21.7109375" style="23"/>
    <col min="5" max="5" width="21.7109375" style="18"/>
    <col min="6" max="8" width="21.7109375" style="12"/>
    <col min="9" max="9" width="21.7109375" style="16"/>
    <col min="10" max="10" width="21.7109375" style="17"/>
    <col min="11" max="11" width="21.7109375" style="18"/>
    <col min="12" max="12" width="21.7109375" style="14"/>
    <col min="13" max="13" width="21.7109375" style="19"/>
    <col min="14" max="14" width="21.7109375" style="20"/>
    <col min="15" max="16384" width="21.7109375" style="12"/>
  </cols>
  <sheetData>
    <row r="1" spans="1:14" s="3" customFormat="1" ht="32.25" customHeight="1" x14ac:dyDescent="0.25">
      <c r="A1" s="46" t="s">
        <v>44</v>
      </c>
      <c r="B1" s="46" t="s">
        <v>54</v>
      </c>
      <c r="C1" s="36" t="s">
        <v>1</v>
      </c>
      <c r="D1" s="26" t="s">
        <v>45</v>
      </c>
      <c r="E1" s="32" t="s">
        <v>46</v>
      </c>
      <c r="F1" s="26"/>
      <c r="G1" s="26"/>
    </row>
    <row r="2" spans="1:14" x14ac:dyDescent="0.25">
      <c r="A2" s="45">
        <v>42370</v>
      </c>
      <c r="B2" s="45" t="str">
        <f>TEXT(VERZEKERING[[#This Row],[PERIODE]],"MMMM")</f>
        <v>januari</v>
      </c>
      <c r="C2" s="2">
        <f>YEAR(VERZEKERING[[#This Row],[PERIODE]])</f>
        <v>2016</v>
      </c>
      <c r="D2" s="25" t="s">
        <v>47</v>
      </c>
      <c r="E2" s="8">
        <v>306.36</v>
      </c>
      <c r="F2" s="5"/>
      <c r="G2" s="5"/>
      <c r="H2" s="5"/>
      <c r="I2" s="6"/>
      <c r="J2" s="7"/>
      <c r="K2" s="8"/>
      <c r="L2" s="9"/>
      <c r="M2" s="10"/>
      <c r="N2" s="11"/>
    </row>
    <row r="3" spans="1:14" x14ac:dyDescent="0.25">
      <c r="A3" s="45">
        <v>42401</v>
      </c>
      <c r="B3" s="45" t="str">
        <f>TEXT(VERZEKERING[[#This Row],[PERIODE]],"MMMM")</f>
        <v>februari</v>
      </c>
      <c r="C3" s="2">
        <f>YEAR(VERZEKERING[[#This Row],[PERIODE]])</f>
        <v>2016</v>
      </c>
      <c r="D3" s="25" t="s">
        <v>47</v>
      </c>
      <c r="E3" s="8">
        <v>0</v>
      </c>
      <c r="F3" s="5"/>
      <c r="G3" s="5"/>
      <c r="H3" s="5"/>
      <c r="I3" s="6"/>
      <c r="J3" s="7"/>
      <c r="K3" s="8"/>
      <c r="L3" s="9"/>
      <c r="M3" s="10"/>
      <c r="N3" s="11"/>
    </row>
    <row r="4" spans="1:14" x14ac:dyDescent="0.25">
      <c r="A4" s="45">
        <v>42430</v>
      </c>
      <c r="B4" s="45" t="str">
        <f>TEXT(VERZEKERING[[#This Row],[PERIODE]],"MMMM")</f>
        <v>maart</v>
      </c>
      <c r="C4" s="2">
        <f>YEAR(VERZEKERING[[#This Row],[PERIODE]])</f>
        <v>2016</v>
      </c>
      <c r="D4" s="25" t="s">
        <v>47</v>
      </c>
      <c r="E4" s="8">
        <v>153.18</v>
      </c>
      <c r="F4" s="5"/>
      <c r="G4" s="5"/>
      <c r="H4" s="5"/>
      <c r="I4" s="6"/>
      <c r="J4" s="7"/>
      <c r="K4" s="8"/>
      <c r="L4" s="9"/>
      <c r="M4" s="10"/>
      <c r="N4" s="11"/>
    </row>
    <row r="5" spans="1:14" x14ac:dyDescent="0.25">
      <c r="A5" s="45">
        <v>42461</v>
      </c>
      <c r="B5" s="45" t="str">
        <f>TEXT(VERZEKERING[[#This Row],[PERIODE]],"MMMM")</f>
        <v>april</v>
      </c>
      <c r="C5" s="2">
        <f>YEAR(VERZEKERING[[#This Row],[PERIODE]])</f>
        <v>2016</v>
      </c>
      <c r="D5" s="25" t="s">
        <v>47</v>
      </c>
      <c r="E5" s="8">
        <v>153.18</v>
      </c>
      <c r="F5" s="5"/>
      <c r="G5" s="5"/>
      <c r="H5" s="5"/>
      <c r="I5" s="6"/>
      <c r="J5" s="7"/>
      <c r="K5" s="8"/>
      <c r="L5" s="9"/>
      <c r="M5" s="10"/>
      <c r="N5" s="11"/>
    </row>
    <row r="6" spans="1:14" x14ac:dyDescent="0.25">
      <c r="A6" s="45">
        <v>42491</v>
      </c>
      <c r="B6" s="45" t="str">
        <f>TEXT(VERZEKERING[[#This Row],[PERIODE]],"MMMM")</f>
        <v>mei</v>
      </c>
      <c r="C6" s="2">
        <f>YEAR(VERZEKERING[[#This Row],[PERIODE]])</f>
        <v>2016</v>
      </c>
      <c r="D6" s="25" t="s">
        <v>47</v>
      </c>
      <c r="E6" s="8">
        <v>153.18</v>
      </c>
      <c r="F6" s="5"/>
      <c r="G6" s="5"/>
      <c r="H6" s="5"/>
      <c r="I6" s="6"/>
      <c r="J6" s="7"/>
      <c r="K6" s="8"/>
      <c r="L6" s="9"/>
      <c r="M6" s="10"/>
      <c r="N6" s="11"/>
    </row>
    <row r="7" spans="1:14" x14ac:dyDescent="0.25">
      <c r="A7" s="45">
        <v>42522</v>
      </c>
      <c r="B7" s="45" t="str">
        <f>TEXT(VERZEKERING[[#This Row],[PERIODE]],"MMMM")</f>
        <v>juni</v>
      </c>
      <c r="C7" s="2">
        <f>YEAR(VERZEKERING[[#This Row],[PERIODE]])</f>
        <v>2016</v>
      </c>
      <c r="D7" s="25" t="s">
        <v>47</v>
      </c>
      <c r="E7" s="8">
        <v>153.18</v>
      </c>
      <c r="F7" s="5"/>
      <c r="G7" s="5"/>
      <c r="H7" s="5"/>
      <c r="I7" s="6"/>
      <c r="J7" s="7"/>
      <c r="K7" s="8"/>
      <c r="L7" s="9"/>
      <c r="M7" s="10"/>
      <c r="N7" s="11"/>
    </row>
    <row r="8" spans="1:14" x14ac:dyDescent="0.25">
      <c r="A8" s="45">
        <v>42552</v>
      </c>
      <c r="B8" s="45" t="str">
        <f>TEXT(VERZEKERING[[#This Row],[PERIODE]],"MMMM")</f>
        <v>juli</v>
      </c>
      <c r="C8" s="2">
        <f>YEAR(VERZEKERING[[#This Row],[PERIODE]])</f>
        <v>2016</v>
      </c>
      <c r="D8" s="25" t="s">
        <v>47</v>
      </c>
      <c r="E8" s="8">
        <v>153.18</v>
      </c>
      <c r="F8" s="5"/>
      <c r="G8" s="5"/>
      <c r="H8" s="5"/>
      <c r="I8" s="6"/>
      <c r="J8" s="7"/>
      <c r="K8" s="8"/>
      <c r="L8" s="9"/>
      <c r="M8" s="10"/>
      <c r="N8" s="11"/>
    </row>
    <row r="9" spans="1:14" x14ac:dyDescent="0.25">
      <c r="A9" s="45">
        <v>42583</v>
      </c>
      <c r="B9" s="45" t="str">
        <f>TEXT(VERZEKERING[[#This Row],[PERIODE]],"MMMM")</f>
        <v>augustus</v>
      </c>
      <c r="C9" s="2">
        <f>YEAR(VERZEKERING[[#This Row],[PERIODE]])</f>
        <v>2016</v>
      </c>
      <c r="D9" s="25" t="s">
        <v>47</v>
      </c>
      <c r="E9" s="8">
        <v>153.18</v>
      </c>
      <c r="F9" s="5"/>
      <c r="G9" s="5"/>
      <c r="H9" s="5"/>
      <c r="I9" s="6"/>
      <c r="J9" s="7"/>
      <c r="K9" s="8"/>
      <c r="L9" s="9"/>
      <c r="M9" s="10"/>
      <c r="N9" s="11"/>
    </row>
    <row r="10" spans="1:14" x14ac:dyDescent="0.25">
      <c r="A10" s="45">
        <v>42614</v>
      </c>
      <c r="B10" s="45" t="str">
        <f>TEXT(VERZEKERING[[#This Row],[PERIODE]],"MMMM")</f>
        <v>september</v>
      </c>
      <c r="C10" s="2">
        <f>YEAR(VERZEKERING[[#This Row],[PERIODE]])</f>
        <v>2016</v>
      </c>
      <c r="D10" s="25" t="s">
        <v>47</v>
      </c>
      <c r="E10" s="8">
        <v>153.18</v>
      </c>
      <c r="F10" s="13"/>
      <c r="G10" s="13"/>
      <c r="H10" s="5"/>
      <c r="I10" s="6"/>
      <c r="J10" s="7"/>
      <c r="K10" s="8"/>
      <c r="L10" s="9"/>
      <c r="M10" s="10"/>
      <c r="N10" s="11"/>
    </row>
    <row r="11" spans="1:14" x14ac:dyDescent="0.25">
      <c r="A11" s="45">
        <v>42644</v>
      </c>
      <c r="B11" s="45" t="str">
        <f>TEXT(VERZEKERING[[#This Row],[PERIODE]],"MMMM")</f>
        <v>oktober</v>
      </c>
      <c r="C11" s="2">
        <f>YEAR(VERZEKERING[[#This Row],[PERIODE]])</f>
        <v>2016</v>
      </c>
      <c r="D11" s="25" t="s">
        <v>47</v>
      </c>
      <c r="E11" s="8">
        <v>133.22999999999999</v>
      </c>
      <c r="F11" s="13"/>
      <c r="G11" s="13"/>
      <c r="H11" s="5"/>
      <c r="I11" s="6"/>
      <c r="J11" s="7"/>
      <c r="K11" s="8"/>
      <c r="L11" s="9"/>
      <c r="M11" s="10"/>
      <c r="N11" s="11"/>
    </row>
    <row r="12" spans="1:14" x14ac:dyDescent="0.25">
      <c r="A12" s="45">
        <v>42675</v>
      </c>
      <c r="B12" s="45" t="str">
        <f>TEXT(VERZEKERING[[#This Row],[PERIODE]],"MMMM")</f>
        <v>november</v>
      </c>
      <c r="C12" s="2">
        <f>YEAR(VERZEKERING[[#This Row],[PERIODE]])</f>
        <v>2016</v>
      </c>
      <c r="D12" s="25" t="s">
        <v>47</v>
      </c>
      <c r="E12" s="8">
        <v>130.24</v>
      </c>
      <c r="F12" s="13"/>
      <c r="G12" s="13"/>
      <c r="H12" s="5"/>
      <c r="I12" s="6"/>
      <c r="J12" s="7"/>
      <c r="K12" s="8"/>
      <c r="L12" s="9"/>
      <c r="M12" s="10"/>
      <c r="N12" s="11"/>
    </row>
    <row r="13" spans="1:14" x14ac:dyDescent="0.25">
      <c r="A13" s="45">
        <v>42705</v>
      </c>
      <c r="B13" s="45" t="str">
        <f>TEXT(VERZEKERING[[#This Row],[PERIODE]],"MMMM")</f>
        <v>december</v>
      </c>
      <c r="C13" s="2">
        <f>YEAR(VERZEKERING[[#This Row],[PERIODE]])</f>
        <v>2016</v>
      </c>
      <c r="D13" s="25" t="s">
        <v>47</v>
      </c>
      <c r="E13" s="8">
        <v>130.24</v>
      </c>
      <c r="F13" s="13"/>
      <c r="G13" s="13"/>
      <c r="H13" s="5"/>
      <c r="I13" s="6"/>
      <c r="J13" s="7"/>
      <c r="K13" s="8"/>
      <c r="L13" s="9"/>
      <c r="M13" s="10"/>
      <c r="N13" s="11"/>
    </row>
    <row r="14" spans="1:14" x14ac:dyDescent="0.25">
      <c r="A14" s="45">
        <v>42736</v>
      </c>
      <c r="B14" s="45" t="str">
        <f>TEXT(VERZEKERING[[#This Row],[PERIODE]],"MMMM")</f>
        <v>januari</v>
      </c>
      <c r="C14" s="2">
        <f>YEAR(VERZEKERING[[#This Row],[PERIODE]])</f>
        <v>2017</v>
      </c>
      <c r="D14" s="25" t="s">
        <v>47</v>
      </c>
      <c r="E14" s="8">
        <v>131.09</v>
      </c>
      <c r="F14" s="13"/>
      <c r="G14" s="13"/>
      <c r="H14" s="5"/>
      <c r="I14" s="6"/>
      <c r="J14" s="7"/>
      <c r="K14" s="8"/>
      <c r="L14" s="9"/>
      <c r="M14" s="10"/>
      <c r="N14" s="11"/>
    </row>
    <row r="15" spans="1:14" x14ac:dyDescent="0.25">
      <c r="A15" s="45">
        <v>42767</v>
      </c>
      <c r="B15" s="45" t="str">
        <f>TEXT(VERZEKERING[[#This Row],[PERIODE]],"MMMM")</f>
        <v>februari</v>
      </c>
      <c r="C15" s="2">
        <f>YEAR(VERZEKERING[[#This Row],[PERIODE]])</f>
        <v>2017</v>
      </c>
      <c r="D15" s="25" t="s">
        <v>47</v>
      </c>
      <c r="E15" s="8">
        <v>131.09</v>
      </c>
      <c r="F15" s="13"/>
      <c r="G15" s="13"/>
      <c r="H15" s="5"/>
      <c r="I15" s="6"/>
      <c r="J15" s="7"/>
      <c r="K15" s="8"/>
      <c r="L15" s="9"/>
      <c r="M15" s="10"/>
      <c r="N15" s="11"/>
    </row>
    <row r="16" spans="1:14" x14ac:dyDescent="0.25">
      <c r="A16" s="45">
        <v>42795</v>
      </c>
      <c r="B16" s="45" t="str">
        <f>TEXT(VERZEKERING[[#This Row],[PERIODE]],"MMMM")</f>
        <v>maart</v>
      </c>
      <c r="C16" s="2">
        <f>YEAR(VERZEKERING[[#This Row],[PERIODE]])</f>
        <v>2017</v>
      </c>
      <c r="D16" s="25" t="s">
        <v>47</v>
      </c>
      <c r="E16" s="8">
        <v>131.09</v>
      </c>
      <c r="F16" s="13"/>
      <c r="G16" s="13"/>
      <c r="H16" s="5"/>
      <c r="I16" s="6"/>
      <c r="J16" s="7"/>
      <c r="K16" s="8"/>
      <c r="L16" s="9"/>
      <c r="M16" s="10"/>
      <c r="N16" s="11"/>
    </row>
    <row r="17" spans="1:14" x14ac:dyDescent="0.25">
      <c r="A17" s="45">
        <v>42826</v>
      </c>
      <c r="B17" s="45" t="str">
        <f>TEXT(VERZEKERING[[#This Row],[PERIODE]],"MMMM")</f>
        <v>april</v>
      </c>
      <c r="C17" s="2">
        <f>YEAR(VERZEKERING[[#This Row],[PERIODE]])</f>
        <v>2017</v>
      </c>
      <c r="D17" s="25" t="s">
        <v>47</v>
      </c>
      <c r="E17" s="8">
        <v>131.09</v>
      </c>
      <c r="F17" s="13"/>
      <c r="G17" s="13"/>
      <c r="H17" s="5"/>
      <c r="I17" s="6"/>
      <c r="J17" s="7"/>
      <c r="K17" s="8"/>
      <c r="L17" s="9"/>
      <c r="M17" s="10"/>
      <c r="N17" s="11"/>
    </row>
    <row r="18" spans="1:14" x14ac:dyDescent="0.25">
      <c r="A18" s="45">
        <v>42856</v>
      </c>
      <c r="B18" s="45" t="str">
        <f>TEXT(VERZEKERING[[#This Row],[PERIODE]],"MMMM")</f>
        <v>mei</v>
      </c>
      <c r="C18" s="2">
        <f>YEAR(VERZEKERING[[#This Row],[PERIODE]])</f>
        <v>2017</v>
      </c>
      <c r="D18" s="25" t="s">
        <v>47</v>
      </c>
      <c r="E18" s="8">
        <v>131.09</v>
      </c>
      <c r="F18" s="13"/>
      <c r="G18" s="13"/>
      <c r="H18" s="5"/>
      <c r="I18" s="6"/>
      <c r="J18" s="7"/>
      <c r="K18" s="8"/>
      <c r="L18" s="9"/>
      <c r="M18" s="10"/>
      <c r="N18" s="11"/>
    </row>
    <row r="19" spans="1:14" x14ac:dyDescent="0.25">
      <c r="A19" s="45">
        <v>42887</v>
      </c>
      <c r="B19" s="45" t="str">
        <f>TEXT(VERZEKERING[[#This Row],[PERIODE]],"MMMM")</f>
        <v>juni</v>
      </c>
      <c r="C19" s="2">
        <f>YEAR(VERZEKERING[[#This Row],[PERIODE]])</f>
        <v>2017</v>
      </c>
      <c r="D19" s="25" t="s">
        <v>47</v>
      </c>
      <c r="E19" s="8">
        <v>131.09</v>
      </c>
      <c r="F19" s="13"/>
      <c r="G19" s="13"/>
      <c r="H19" s="5"/>
      <c r="I19" s="6"/>
      <c r="J19" s="7"/>
      <c r="K19" s="8"/>
      <c r="L19" s="9"/>
      <c r="M19" s="10"/>
      <c r="N19" s="11"/>
    </row>
    <row r="20" spans="1:14" x14ac:dyDescent="0.25">
      <c r="A20" s="45">
        <v>42917</v>
      </c>
      <c r="B20" s="45" t="str">
        <f>TEXT(VERZEKERING[[#This Row],[PERIODE]],"MMMM")</f>
        <v>juli</v>
      </c>
      <c r="C20" s="2">
        <f>YEAR(VERZEKERING[[#This Row],[PERIODE]])</f>
        <v>2017</v>
      </c>
      <c r="D20" s="25" t="s">
        <v>47</v>
      </c>
      <c r="E20" s="8">
        <v>131.09</v>
      </c>
      <c r="F20" s="13"/>
      <c r="G20" s="13"/>
      <c r="H20" s="5"/>
      <c r="I20" s="6"/>
      <c r="J20" s="7"/>
      <c r="K20" s="8"/>
      <c r="L20" s="9"/>
      <c r="M20" s="10"/>
      <c r="N20" s="11"/>
    </row>
    <row r="21" spans="1:14" x14ac:dyDescent="0.25">
      <c r="A21" s="45">
        <v>42948</v>
      </c>
      <c r="B21" s="45" t="str">
        <f>TEXT(VERZEKERING[[#This Row],[PERIODE]],"MMMM")</f>
        <v>augustus</v>
      </c>
      <c r="C21" s="2">
        <f>YEAR(VERZEKERING[[#This Row],[PERIODE]])</f>
        <v>2017</v>
      </c>
      <c r="D21" s="25" t="s">
        <v>47</v>
      </c>
      <c r="E21" s="8">
        <v>131.09</v>
      </c>
      <c r="F21" s="13"/>
      <c r="G21" s="13"/>
      <c r="H21" s="5"/>
      <c r="I21" s="6"/>
      <c r="J21" s="7"/>
      <c r="K21" s="8"/>
      <c r="L21" s="9"/>
      <c r="M21" s="10"/>
      <c r="N21" s="11"/>
    </row>
    <row r="22" spans="1:14" x14ac:dyDescent="0.25">
      <c r="A22" s="45">
        <v>42979</v>
      </c>
      <c r="B22" s="45" t="str">
        <f>TEXT(VERZEKERING[[#This Row],[PERIODE]],"MMMM")</f>
        <v>september</v>
      </c>
      <c r="C22" s="2">
        <f>YEAR(VERZEKERING[[#This Row],[PERIODE]])</f>
        <v>2017</v>
      </c>
      <c r="D22" s="25" t="s">
        <v>47</v>
      </c>
      <c r="E22" s="8">
        <v>131.09</v>
      </c>
      <c r="F22" s="13"/>
      <c r="G22" s="13"/>
      <c r="H22" s="5"/>
      <c r="I22" s="6"/>
      <c r="J22" s="7"/>
      <c r="K22" s="8"/>
      <c r="L22" s="9"/>
      <c r="M22" s="10"/>
      <c r="N22" s="11"/>
    </row>
    <row r="23" spans="1:14" x14ac:dyDescent="0.25">
      <c r="A23" s="45">
        <v>43009</v>
      </c>
      <c r="B23" s="45" t="str">
        <f>TEXT(VERZEKERING[[#This Row],[PERIODE]],"MMMM")</f>
        <v>oktober</v>
      </c>
      <c r="C23" s="2">
        <f>YEAR(VERZEKERING[[#This Row],[PERIODE]])</f>
        <v>2017</v>
      </c>
      <c r="D23" s="25" t="s">
        <v>47</v>
      </c>
      <c r="E23" s="8">
        <v>131.09</v>
      </c>
      <c r="F23" s="13"/>
      <c r="G23" s="13"/>
      <c r="H23" s="5"/>
      <c r="I23" s="6"/>
      <c r="J23" s="7"/>
      <c r="K23" s="8"/>
      <c r="L23" s="9"/>
      <c r="M23" s="10"/>
      <c r="N23" s="11"/>
    </row>
    <row r="24" spans="1:14" x14ac:dyDescent="0.25">
      <c r="A24" s="45">
        <v>43040</v>
      </c>
      <c r="B24" s="45" t="str">
        <f>TEXT(VERZEKERING[[#This Row],[PERIODE]],"MMMM")</f>
        <v>november</v>
      </c>
      <c r="C24" s="2">
        <f>YEAR(VERZEKERING[[#This Row],[PERIODE]])</f>
        <v>2017</v>
      </c>
      <c r="D24" s="25" t="s">
        <v>47</v>
      </c>
      <c r="E24" s="8">
        <v>131.09</v>
      </c>
      <c r="F24" s="13"/>
      <c r="G24" s="13"/>
      <c r="H24" s="5"/>
      <c r="I24" s="6"/>
      <c r="J24" s="7"/>
      <c r="K24" s="8"/>
      <c r="L24" s="9"/>
      <c r="M24" s="10"/>
      <c r="N24" s="11"/>
    </row>
    <row r="25" spans="1:14" x14ac:dyDescent="0.25">
      <c r="A25" s="45">
        <v>43070</v>
      </c>
      <c r="B25" s="45" t="str">
        <f>TEXT(VERZEKERING[[#This Row],[PERIODE]],"MMMM")</f>
        <v>december</v>
      </c>
      <c r="C25" s="2">
        <f>YEAR(VERZEKERING[[#This Row],[PERIODE]])</f>
        <v>2017</v>
      </c>
      <c r="D25" s="25" t="s">
        <v>47</v>
      </c>
      <c r="E25" s="8">
        <v>131.09</v>
      </c>
      <c r="F25" s="13"/>
      <c r="G25" s="13"/>
      <c r="H25" s="5"/>
      <c r="I25" s="6"/>
      <c r="J25" s="7"/>
      <c r="K25" s="8"/>
      <c r="L25" s="9"/>
      <c r="M25" s="10"/>
      <c r="N25" s="11"/>
    </row>
    <row r="26" spans="1:14" x14ac:dyDescent="0.25">
      <c r="A26" s="45"/>
      <c r="B26" s="45"/>
      <c r="C26" s="37"/>
      <c r="D26" s="22"/>
      <c r="E26" s="8"/>
      <c r="F26" s="13"/>
      <c r="G26" s="13"/>
      <c r="H26" s="5"/>
      <c r="I26" s="6"/>
      <c r="J26" s="7"/>
      <c r="K26" s="8"/>
      <c r="L26" s="9"/>
      <c r="M26" s="10"/>
      <c r="N26" s="11"/>
    </row>
    <row r="27" spans="1:14" x14ac:dyDescent="0.25">
      <c r="A27" s="45"/>
      <c r="B27" s="45"/>
      <c r="C27" s="37"/>
      <c r="D27" s="22"/>
      <c r="E27" s="8"/>
      <c r="F27" s="13"/>
      <c r="G27" s="13"/>
      <c r="H27" s="5"/>
      <c r="I27" s="6"/>
      <c r="J27" s="7"/>
      <c r="K27" s="8"/>
      <c r="L27" s="9"/>
      <c r="M27" s="10"/>
      <c r="N27" s="11"/>
    </row>
    <row r="28" spans="1:14" x14ac:dyDescent="0.25">
      <c r="A28" s="45"/>
      <c r="B28" s="45"/>
      <c r="C28" s="37"/>
      <c r="D28" s="22"/>
      <c r="E28" s="8"/>
      <c r="F28" s="13"/>
      <c r="G28" s="13"/>
      <c r="H28" s="5"/>
      <c r="I28" s="6"/>
      <c r="J28" s="7"/>
      <c r="K28" s="8"/>
      <c r="L28" s="9"/>
      <c r="M28" s="10"/>
      <c r="N28" s="11"/>
    </row>
    <row r="29" spans="1:14" x14ac:dyDescent="0.25">
      <c r="A29" s="45"/>
      <c r="B29" s="45"/>
      <c r="C29" s="37"/>
      <c r="D29" s="22"/>
      <c r="E29" s="8"/>
      <c r="F29" s="13"/>
      <c r="G29" s="13"/>
      <c r="H29" s="5"/>
      <c r="I29" s="6"/>
      <c r="J29" s="7"/>
      <c r="K29" s="8"/>
      <c r="L29" s="9"/>
      <c r="M29" s="10"/>
      <c r="N29" s="11"/>
    </row>
    <row r="30" spans="1:14" x14ac:dyDescent="0.25">
      <c r="A30" s="45"/>
      <c r="B30" s="45"/>
      <c r="C30" s="37"/>
      <c r="D30" s="22"/>
      <c r="E30" s="8"/>
      <c r="F30" s="13"/>
      <c r="G30" s="13"/>
      <c r="H30" s="5"/>
      <c r="I30" s="6"/>
      <c r="J30" s="7"/>
      <c r="K30" s="8"/>
      <c r="L30" s="9"/>
      <c r="M30" s="10"/>
      <c r="N30" s="11"/>
    </row>
    <row r="31" spans="1:14" x14ac:dyDescent="0.25">
      <c r="A31" s="45"/>
      <c r="B31" s="45"/>
      <c r="C31" s="37"/>
      <c r="D31" s="22"/>
      <c r="E31" s="8"/>
      <c r="F31" s="13"/>
      <c r="G31" s="13"/>
      <c r="H31" s="5"/>
      <c r="I31" s="6"/>
      <c r="J31" s="7"/>
      <c r="K31" s="8"/>
      <c r="L31" s="9"/>
      <c r="M31" s="10"/>
      <c r="N31" s="11"/>
    </row>
    <row r="32" spans="1:14" x14ac:dyDescent="0.25">
      <c r="A32" s="45"/>
      <c r="B32" s="45"/>
      <c r="C32" s="37"/>
      <c r="D32" s="22"/>
      <c r="E32" s="8"/>
      <c r="F32" s="13"/>
      <c r="G32" s="13"/>
      <c r="H32" s="5"/>
      <c r="I32" s="6"/>
      <c r="J32" s="7"/>
      <c r="K32" s="8"/>
      <c r="L32" s="9"/>
      <c r="M32" s="10"/>
      <c r="N32" s="11"/>
    </row>
    <row r="33" spans="1:15" x14ac:dyDescent="0.25">
      <c r="A33" s="45"/>
      <c r="B33" s="45"/>
      <c r="C33" s="37"/>
      <c r="D33" s="22"/>
      <c r="E33" s="8"/>
      <c r="F33" s="13"/>
      <c r="G33" s="13"/>
      <c r="H33" s="5"/>
      <c r="I33" s="6"/>
      <c r="J33" s="7"/>
      <c r="K33" s="8"/>
      <c r="L33" s="9"/>
      <c r="M33" s="10"/>
      <c r="N33" s="11"/>
    </row>
    <row r="34" spans="1:15" x14ac:dyDescent="0.25">
      <c r="A34" s="45"/>
      <c r="B34" s="45"/>
      <c r="C34" s="37"/>
      <c r="D34" s="22"/>
      <c r="E34" s="8"/>
      <c r="F34" s="13"/>
      <c r="G34" s="13"/>
      <c r="H34" s="5"/>
      <c r="I34" s="6"/>
      <c r="J34" s="7"/>
      <c r="K34" s="8"/>
      <c r="L34" s="9"/>
      <c r="M34" s="10"/>
      <c r="N34" s="11"/>
    </row>
    <row r="35" spans="1:15" x14ac:dyDescent="0.25">
      <c r="A35" s="45"/>
      <c r="B35" s="45"/>
      <c r="C35" s="37"/>
      <c r="D35" s="22"/>
      <c r="E35" s="8"/>
      <c r="F35" s="13"/>
      <c r="G35" s="13"/>
      <c r="H35" s="5"/>
      <c r="I35" s="6"/>
      <c r="J35" s="7"/>
      <c r="K35" s="8"/>
      <c r="L35" s="9"/>
      <c r="M35" s="10"/>
      <c r="N35" s="11"/>
    </row>
    <row r="36" spans="1:15" x14ac:dyDescent="0.25">
      <c r="A36" s="45"/>
      <c r="B36" s="45"/>
      <c r="C36" s="37"/>
      <c r="D36" s="22"/>
      <c r="E36" s="8"/>
      <c r="F36" s="13"/>
      <c r="G36" s="13"/>
      <c r="H36" s="5"/>
      <c r="I36" s="6"/>
      <c r="J36" s="7"/>
      <c r="K36" s="8"/>
      <c r="L36" s="9"/>
      <c r="M36" s="10"/>
      <c r="N36" s="11"/>
    </row>
    <row r="37" spans="1:15" x14ac:dyDescent="0.25">
      <c r="A37" s="45"/>
      <c r="B37" s="45"/>
      <c r="C37" s="37"/>
      <c r="D37" s="22"/>
      <c r="E37" s="8"/>
      <c r="F37" s="13"/>
      <c r="G37" s="13"/>
      <c r="H37" s="5"/>
      <c r="I37" s="6"/>
      <c r="J37" s="7"/>
      <c r="K37" s="8"/>
      <c r="L37" s="9"/>
      <c r="M37" s="10"/>
      <c r="N37" s="11"/>
    </row>
    <row r="38" spans="1:15" x14ac:dyDescent="0.25">
      <c r="A38" s="45"/>
      <c r="B38" s="45"/>
      <c r="C38" s="37"/>
      <c r="D38" s="22"/>
      <c r="E38" s="8"/>
      <c r="F38" s="13"/>
      <c r="G38" s="13"/>
      <c r="H38" s="5"/>
      <c r="I38" s="6"/>
      <c r="J38" s="7"/>
      <c r="K38" s="8"/>
      <c r="L38" s="9"/>
      <c r="M38" s="10"/>
      <c r="N38" s="11"/>
    </row>
    <row r="39" spans="1:15" x14ac:dyDescent="0.25">
      <c r="A39" s="45"/>
      <c r="B39" s="45"/>
      <c r="C39" s="37"/>
      <c r="D39" s="22"/>
      <c r="E39" s="8"/>
      <c r="F39" s="13"/>
      <c r="G39" s="13"/>
      <c r="H39" s="5"/>
      <c r="I39" s="6"/>
      <c r="J39" s="7"/>
      <c r="K39" s="8"/>
      <c r="L39" s="9"/>
      <c r="M39" s="10"/>
      <c r="N39" s="11"/>
    </row>
    <row r="40" spans="1:15" x14ac:dyDescent="0.25">
      <c r="A40" s="45"/>
      <c r="B40" s="45"/>
      <c r="C40" s="37"/>
      <c r="D40" s="22"/>
      <c r="E40" s="8"/>
      <c r="F40" s="13"/>
      <c r="G40" s="13"/>
      <c r="H40" s="5"/>
      <c r="I40" s="6"/>
      <c r="J40" s="7"/>
      <c r="K40" s="8"/>
      <c r="L40" s="9"/>
      <c r="M40" s="10"/>
      <c r="N40" s="11"/>
    </row>
    <row r="41" spans="1:15" x14ac:dyDescent="0.25">
      <c r="A41" s="45"/>
      <c r="B41" s="45"/>
      <c r="C41" s="37"/>
      <c r="D41" s="22"/>
      <c r="E41" s="8"/>
      <c r="F41" s="13"/>
      <c r="G41" s="13"/>
      <c r="H41" s="5"/>
      <c r="I41" s="6"/>
      <c r="J41" s="7"/>
      <c r="K41" s="8"/>
      <c r="L41" s="9"/>
      <c r="M41" s="10"/>
      <c r="N41" s="11"/>
    </row>
    <row r="42" spans="1:15" x14ac:dyDescent="0.25">
      <c r="A42" s="45"/>
      <c r="B42" s="45"/>
      <c r="C42" s="37"/>
      <c r="D42" s="22"/>
      <c r="E42" s="8"/>
      <c r="F42" s="13"/>
      <c r="G42" s="13"/>
      <c r="H42" s="5"/>
      <c r="I42" s="6"/>
      <c r="J42" s="7"/>
      <c r="K42" s="8"/>
      <c r="L42" s="9"/>
      <c r="M42" s="10"/>
      <c r="N42" s="11"/>
    </row>
    <row r="43" spans="1:15" x14ac:dyDescent="0.25">
      <c r="A43" s="45"/>
      <c r="B43" s="45"/>
      <c r="C43" s="37"/>
      <c r="D43" s="22"/>
      <c r="E43" s="8"/>
      <c r="F43" s="13"/>
      <c r="G43" s="13"/>
      <c r="H43" s="5"/>
      <c r="I43" s="6"/>
      <c r="J43" s="7"/>
      <c r="K43" s="8"/>
      <c r="L43" s="9"/>
      <c r="M43" s="10"/>
      <c r="N43" s="11"/>
    </row>
    <row r="44" spans="1:15" x14ac:dyDescent="0.25">
      <c r="A44" s="45"/>
      <c r="B44" s="45"/>
      <c r="C44" s="37"/>
      <c r="D44" s="22"/>
      <c r="E44" s="8"/>
      <c r="F44" s="13"/>
      <c r="G44" s="13"/>
      <c r="H44" s="5"/>
      <c r="I44" s="6"/>
      <c r="J44" s="7"/>
      <c r="K44" s="8"/>
      <c r="L44" s="9"/>
      <c r="M44" s="10"/>
      <c r="N44" s="11"/>
    </row>
    <row r="45" spans="1:15" x14ac:dyDescent="0.25">
      <c r="A45" s="45"/>
      <c r="B45" s="45"/>
      <c r="C45" s="37"/>
      <c r="D45" s="22"/>
      <c r="E45" s="8"/>
      <c r="F45" s="13"/>
      <c r="G45" s="13"/>
      <c r="H45" s="5"/>
      <c r="I45" s="6"/>
      <c r="J45" s="7"/>
      <c r="K45" s="8"/>
      <c r="L45" s="9"/>
      <c r="M45" s="10"/>
      <c r="N45" s="11"/>
    </row>
    <row r="46" spans="1:15" x14ac:dyDescent="0.25">
      <c r="A46" s="45"/>
      <c r="B46" s="45"/>
      <c r="C46" s="37"/>
      <c r="D46" s="22"/>
      <c r="E46" s="8"/>
      <c r="F46" s="13"/>
      <c r="G46" s="13"/>
      <c r="H46" s="5"/>
      <c r="I46" s="6"/>
      <c r="J46" s="7"/>
      <c r="K46" s="8"/>
      <c r="L46" s="9"/>
      <c r="M46" s="10"/>
      <c r="N46" s="11"/>
    </row>
    <row r="47" spans="1:15" x14ac:dyDescent="0.25">
      <c r="A47" s="45"/>
      <c r="B47" s="45"/>
      <c r="C47" s="37"/>
      <c r="D47" s="22"/>
      <c r="E47" s="8"/>
      <c r="F47" s="13"/>
      <c r="G47" s="13"/>
      <c r="H47" s="5"/>
      <c r="I47" s="6"/>
      <c r="J47" s="7"/>
      <c r="K47" s="8"/>
      <c r="L47" s="9"/>
      <c r="M47" s="10"/>
      <c r="N47" s="11"/>
      <c r="O47" s="14"/>
    </row>
    <row r="48" spans="1:15" x14ac:dyDescent="0.25">
      <c r="A48" s="45"/>
      <c r="B48" s="45"/>
      <c r="C48" s="37"/>
      <c r="D48" s="22"/>
      <c r="E48" s="8"/>
      <c r="F48" s="13"/>
      <c r="G48" s="13"/>
      <c r="H48" s="5"/>
      <c r="I48" s="6"/>
      <c r="J48" s="7"/>
      <c r="K48" s="8"/>
      <c r="L48" s="9"/>
      <c r="M48" s="10"/>
      <c r="N48" s="11"/>
    </row>
    <row r="49" spans="1:14" x14ac:dyDescent="0.25">
      <c r="A49" s="45"/>
      <c r="B49" s="45"/>
      <c r="C49" s="37"/>
      <c r="D49" s="22"/>
      <c r="E49" s="8"/>
      <c r="F49" s="13"/>
      <c r="G49" s="13"/>
      <c r="H49" s="5"/>
      <c r="I49" s="6"/>
      <c r="J49" s="7"/>
      <c r="K49" s="8"/>
      <c r="L49" s="9"/>
      <c r="M49" s="10"/>
      <c r="N49" s="11"/>
    </row>
    <row r="50" spans="1:14" x14ac:dyDescent="0.25">
      <c r="A50" s="45"/>
      <c r="B50" s="45"/>
      <c r="C50" s="37"/>
      <c r="D50" s="22"/>
      <c r="E50" s="8"/>
      <c r="F50" s="13"/>
      <c r="G50" s="13"/>
      <c r="H50" s="5"/>
      <c r="I50" s="6"/>
      <c r="J50" s="7"/>
      <c r="K50" s="8"/>
      <c r="L50" s="9"/>
      <c r="M50" s="10"/>
      <c r="N50" s="11"/>
    </row>
    <row r="51" spans="1:14" x14ac:dyDescent="0.25">
      <c r="A51" s="45"/>
      <c r="B51" s="45"/>
      <c r="C51" s="37"/>
      <c r="D51" s="22"/>
      <c r="E51" s="8"/>
      <c r="F51" s="13"/>
      <c r="G51" s="13"/>
      <c r="H51" s="5"/>
      <c r="I51" s="6"/>
      <c r="J51" s="7"/>
      <c r="K51" s="8"/>
      <c r="L51" s="9"/>
      <c r="M51" s="10"/>
      <c r="N51" s="11"/>
    </row>
    <row r="52" spans="1:14" x14ac:dyDescent="0.25">
      <c r="A52" s="45"/>
      <c r="B52" s="45"/>
      <c r="C52" s="37"/>
      <c r="D52" s="22"/>
      <c r="E52" s="8"/>
      <c r="F52" s="13"/>
      <c r="G52" s="13"/>
      <c r="H52" s="5"/>
      <c r="I52" s="6"/>
      <c r="J52" s="7"/>
      <c r="K52" s="8"/>
      <c r="L52" s="9"/>
      <c r="M52" s="10"/>
      <c r="N52" s="11"/>
    </row>
    <row r="53" spans="1:14" x14ac:dyDescent="0.25">
      <c r="A53" s="45"/>
      <c r="B53" s="45"/>
      <c r="C53" s="37"/>
      <c r="D53" s="22"/>
      <c r="E53" s="8"/>
      <c r="F53" s="13"/>
      <c r="G53" s="13"/>
      <c r="H53" s="5"/>
      <c r="I53" s="6"/>
      <c r="J53" s="7"/>
      <c r="K53" s="8"/>
      <c r="L53" s="9"/>
      <c r="M53" s="10"/>
      <c r="N53" s="11"/>
    </row>
    <row r="54" spans="1:14" x14ac:dyDescent="0.25">
      <c r="A54" s="45"/>
      <c r="B54" s="45"/>
      <c r="C54" s="37"/>
      <c r="D54" s="22"/>
      <c r="E54" s="8"/>
      <c r="F54" s="13"/>
      <c r="G54" s="13"/>
      <c r="H54" s="5"/>
      <c r="I54" s="6"/>
      <c r="J54" s="7"/>
      <c r="K54" s="8"/>
      <c r="L54" s="9"/>
      <c r="M54" s="10"/>
      <c r="N54" s="11"/>
    </row>
    <row r="55" spans="1:14" x14ac:dyDescent="0.25">
      <c r="A55" s="45"/>
      <c r="B55" s="45"/>
      <c r="C55" s="37"/>
      <c r="D55" s="22"/>
      <c r="E55" s="8"/>
      <c r="F55" s="13"/>
      <c r="G55" s="13"/>
      <c r="H55" s="5"/>
      <c r="I55" s="6"/>
      <c r="J55" s="7"/>
      <c r="K55" s="8"/>
      <c r="L55" s="9"/>
      <c r="M55" s="10"/>
      <c r="N55" s="11"/>
    </row>
    <row r="56" spans="1:14" x14ac:dyDescent="0.25">
      <c r="A56" s="45"/>
      <c r="B56" s="45"/>
      <c r="C56" s="37"/>
      <c r="D56" s="22"/>
      <c r="E56" s="8"/>
      <c r="F56" s="13"/>
      <c r="G56" s="13"/>
      <c r="H56" s="5"/>
      <c r="I56" s="6"/>
      <c r="J56" s="7"/>
      <c r="K56" s="8"/>
      <c r="L56" s="9"/>
      <c r="M56" s="10"/>
      <c r="N56" s="11"/>
    </row>
    <row r="57" spans="1:14" x14ac:dyDescent="0.25">
      <c r="A57" s="45"/>
      <c r="B57" s="45"/>
      <c r="C57" s="37"/>
      <c r="D57" s="22"/>
      <c r="E57" s="8"/>
      <c r="F57" s="13"/>
      <c r="G57" s="13"/>
      <c r="H57" s="5"/>
      <c r="I57" s="6"/>
      <c r="J57" s="7"/>
      <c r="K57" s="8"/>
      <c r="L57" s="9"/>
      <c r="M57" s="10"/>
      <c r="N57" s="11"/>
    </row>
    <row r="58" spans="1:14" x14ac:dyDescent="0.25">
      <c r="A58" s="45"/>
      <c r="B58" s="45"/>
      <c r="C58" s="37"/>
      <c r="D58" s="22"/>
      <c r="E58" s="8"/>
      <c r="F58" s="13"/>
      <c r="G58" s="13"/>
      <c r="H58" s="5"/>
      <c r="I58" s="6"/>
      <c r="J58" s="7"/>
      <c r="K58" s="8"/>
      <c r="L58" s="9"/>
      <c r="M58" s="10"/>
      <c r="N58" s="11"/>
    </row>
    <row r="59" spans="1:14" x14ac:dyDescent="0.25">
      <c r="A59" s="45"/>
      <c r="B59" s="45"/>
      <c r="C59" s="37"/>
      <c r="D59" s="22"/>
      <c r="E59" s="8"/>
      <c r="F59" s="13"/>
      <c r="G59" s="13"/>
      <c r="H59" s="5"/>
      <c r="I59" s="6"/>
      <c r="J59" s="7"/>
      <c r="K59" s="8"/>
      <c r="L59" s="9"/>
      <c r="M59" s="10"/>
      <c r="N59" s="11"/>
    </row>
    <row r="60" spans="1:14" x14ac:dyDescent="0.25">
      <c r="A60" s="45"/>
      <c r="B60" s="45"/>
      <c r="C60" s="37"/>
      <c r="D60" s="22"/>
      <c r="E60" s="8"/>
      <c r="F60" s="13"/>
      <c r="G60" s="13"/>
      <c r="H60" s="5"/>
      <c r="I60" s="6"/>
      <c r="J60" s="7"/>
      <c r="K60" s="8"/>
      <c r="L60" s="9"/>
      <c r="M60" s="10"/>
      <c r="N60" s="11"/>
    </row>
    <row r="61" spans="1:14" x14ac:dyDescent="0.25">
      <c r="A61" s="45"/>
      <c r="B61" s="45"/>
      <c r="C61" s="37"/>
      <c r="D61" s="22"/>
      <c r="E61" s="8"/>
      <c r="F61" s="13"/>
      <c r="G61" s="13"/>
      <c r="H61" s="5"/>
      <c r="I61" s="6"/>
      <c r="J61" s="7"/>
      <c r="K61" s="8"/>
      <c r="L61" s="9"/>
      <c r="M61" s="10"/>
      <c r="N61" s="11"/>
    </row>
    <row r="62" spans="1:14" x14ac:dyDescent="0.25">
      <c r="A62" s="45"/>
      <c r="B62" s="45"/>
      <c r="C62" s="37"/>
      <c r="D62" s="22"/>
      <c r="E62" s="8"/>
      <c r="F62" s="13"/>
      <c r="G62" s="13"/>
      <c r="H62" s="5"/>
      <c r="I62" s="6"/>
      <c r="J62" s="7"/>
      <c r="K62" s="8"/>
      <c r="L62" s="9"/>
      <c r="M62" s="10"/>
      <c r="N62" s="11"/>
    </row>
    <row r="63" spans="1:14" x14ac:dyDescent="0.25">
      <c r="A63" s="45"/>
      <c r="B63" s="45"/>
      <c r="C63" s="37"/>
      <c r="D63" s="22"/>
      <c r="E63" s="8"/>
      <c r="F63" s="13"/>
      <c r="G63" s="13"/>
      <c r="H63" s="5"/>
      <c r="I63" s="6"/>
      <c r="J63" s="7"/>
      <c r="K63" s="8"/>
      <c r="L63" s="9"/>
      <c r="M63" s="10"/>
      <c r="N63" s="11"/>
    </row>
    <row r="64" spans="1:14" x14ac:dyDescent="0.25">
      <c r="A64" s="45"/>
      <c r="B64" s="45"/>
      <c r="C64" s="37"/>
      <c r="D64" s="22"/>
      <c r="E64" s="8"/>
      <c r="F64" s="13"/>
      <c r="G64" s="13"/>
      <c r="H64" s="5"/>
      <c r="I64" s="6"/>
      <c r="J64" s="7"/>
      <c r="K64" s="8"/>
      <c r="L64" s="9"/>
      <c r="M64" s="10"/>
      <c r="N64" s="11"/>
    </row>
    <row r="65" spans="1:14" x14ac:dyDescent="0.25">
      <c r="A65" s="45"/>
      <c r="B65" s="45"/>
      <c r="C65" s="37"/>
      <c r="D65" s="22"/>
      <c r="E65" s="8"/>
      <c r="F65" s="13"/>
      <c r="G65" s="13"/>
      <c r="H65" s="5"/>
      <c r="I65" s="6"/>
      <c r="J65" s="7"/>
      <c r="K65" s="8"/>
      <c r="L65" s="9"/>
      <c r="M65" s="10"/>
      <c r="N65" s="11"/>
    </row>
    <row r="66" spans="1:14" x14ac:dyDescent="0.25">
      <c r="A66" s="45"/>
      <c r="B66" s="45"/>
      <c r="C66" s="37"/>
      <c r="D66" s="22"/>
      <c r="E66" s="8"/>
      <c r="F66" s="13"/>
      <c r="G66" s="13"/>
      <c r="H66" s="5"/>
      <c r="I66" s="6"/>
      <c r="J66" s="7"/>
      <c r="K66" s="8"/>
      <c r="L66" s="9"/>
      <c r="M66" s="10"/>
      <c r="N66" s="11"/>
    </row>
    <row r="67" spans="1:14" x14ac:dyDescent="0.25">
      <c r="A67" s="45"/>
      <c r="B67" s="45"/>
      <c r="C67" s="37"/>
      <c r="D67" s="22"/>
      <c r="E67" s="8"/>
      <c r="F67" s="13"/>
      <c r="G67" s="13"/>
      <c r="H67" s="5"/>
      <c r="I67" s="6"/>
      <c r="J67" s="7"/>
      <c r="K67" s="8"/>
      <c r="L67" s="9"/>
      <c r="M67" s="10"/>
      <c r="N67" s="1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workbookViewId="0">
      <selection activeCell="D36" sqref="D36"/>
    </sheetView>
  </sheetViews>
  <sheetFormatPr defaultColWidth="21.7109375" defaultRowHeight="15" x14ac:dyDescent="0.25"/>
  <cols>
    <col min="1" max="2" width="21.7109375" style="35"/>
    <col min="3" max="3" width="21.7109375" style="43" customWidth="1"/>
    <col min="4" max="4" width="21.7109375" style="38"/>
    <col min="5" max="5" width="21.7109375" style="23"/>
    <col min="6" max="6" width="21.7109375" style="18"/>
    <col min="7" max="9" width="21.7109375" style="12"/>
    <col min="10" max="10" width="21.7109375" style="16"/>
    <col min="11" max="11" width="21.7109375" style="17"/>
    <col min="12" max="12" width="21.7109375" style="18"/>
    <col min="13" max="13" width="21.7109375" style="14"/>
    <col min="14" max="14" width="21.7109375" style="19"/>
    <col min="15" max="15" width="21.7109375" style="20"/>
    <col min="16" max="16384" width="21.7109375" style="12"/>
  </cols>
  <sheetData>
    <row r="1" spans="1:15" s="3" customFormat="1" ht="32.25" customHeight="1" x14ac:dyDescent="0.25">
      <c r="A1" s="34" t="s">
        <v>44</v>
      </c>
      <c r="B1" s="34" t="s">
        <v>54</v>
      </c>
      <c r="C1" s="41" t="s">
        <v>1</v>
      </c>
      <c r="D1" s="36" t="s">
        <v>49</v>
      </c>
      <c r="E1" s="26" t="s">
        <v>50</v>
      </c>
      <c r="F1" s="32" t="s">
        <v>51</v>
      </c>
      <c r="G1" s="26" t="s">
        <v>52</v>
      </c>
      <c r="H1" s="26"/>
    </row>
    <row r="2" spans="1:15" x14ac:dyDescent="0.25">
      <c r="A2" s="45">
        <v>42370</v>
      </c>
      <c r="B2" s="45" t="str">
        <f>TEXT(LENING[[#This Row],[PERIODE]],"MMMM")</f>
        <v>januari</v>
      </c>
      <c r="C2" s="44">
        <f>YEAR(LENING[[#This Row],[PERIODE]])</f>
        <v>2016</v>
      </c>
      <c r="D2" s="8">
        <v>7000</v>
      </c>
      <c r="E2" s="8">
        <v>0</v>
      </c>
      <c r="F2" s="8">
        <v>0</v>
      </c>
      <c r="G2" s="8">
        <v>7000</v>
      </c>
      <c r="H2" s="5"/>
      <c r="I2" s="5"/>
      <c r="J2" s="6"/>
      <c r="K2" s="7"/>
      <c r="L2" s="8"/>
      <c r="M2" s="9"/>
      <c r="N2" s="10"/>
      <c r="O2" s="11"/>
    </row>
    <row r="3" spans="1:15" x14ac:dyDescent="0.25">
      <c r="A3" s="45">
        <v>42401</v>
      </c>
      <c r="B3" s="45" t="str">
        <f>TEXT(LENING[[#This Row],[PERIODE]],"MMMM")</f>
        <v>februari</v>
      </c>
      <c r="C3" s="44">
        <f>YEAR(LENING[[#This Row],[PERIODE]])</f>
        <v>2016</v>
      </c>
      <c r="D3" s="8">
        <v>7000</v>
      </c>
      <c r="E3" s="8">
        <v>291.67</v>
      </c>
      <c r="F3" s="8">
        <f>F2+LENING[[#This Row],[AFLOSSING]]</f>
        <v>291.67</v>
      </c>
      <c r="G3" s="8">
        <f>G2-LENING[[#This Row],[AFLOSSING]]</f>
        <v>6708.33</v>
      </c>
      <c r="H3" s="5"/>
      <c r="I3" s="5"/>
      <c r="J3" s="6"/>
      <c r="K3" s="7"/>
      <c r="L3" s="8"/>
      <c r="M3" s="9"/>
      <c r="N3" s="10"/>
      <c r="O3" s="11"/>
    </row>
    <row r="4" spans="1:15" x14ac:dyDescent="0.25">
      <c r="A4" s="45">
        <v>42430</v>
      </c>
      <c r="B4" s="45" t="str">
        <f>TEXT(LENING[[#This Row],[PERIODE]],"MMMM")</f>
        <v>maart</v>
      </c>
      <c r="C4" s="44">
        <f>YEAR(LENING[[#This Row],[PERIODE]])</f>
        <v>2016</v>
      </c>
      <c r="D4" s="8">
        <f>G3</f>
        <v>6708.33</v>
      </c>
      <c r="E4" s="8">
        <v>291.67</v>
      </c>
      <c r="F4" s="8">
        <f>F3+LENING[[#This Row],[AFLOSSING]]</f>
        <v>583.34</v>
      </c>
      <c r="G4" s="8">
        <f>G3-LENING[[#This Row],[AFLOSSING]]</f>
        <v>6416.66</v>
      </c>
      <c r="H4" s="5"/>
      <c r="I4" s="5"/>
      <c r="J4" s="6"/>
      <c r="K4" s="7"/>
      <c r="L4" s="8"/>
      <c r="M4" s="9"/>
      <c r="N4" s="10"/>
      <c r="O4" s="11"/>
    </row>
    <row r="5" spans="1:15" x14ac:dyDescent="0.25">
      <c r="A5" s="45">
        <v>42461</v>
      </c>
      <c r="B5" s="45" t="str">
        <f>TEXT(LENING[[#This Row],[PERIODE]],"MMMM")</f>
        <v>april</v>
      </c>
      <c r="C5" s="44">
        <f>YEAR(LENING[[#This Row],[PERIODE]])</f>
        <v>2016</v>
      </c>
      <c r="D5" s="8">
        <f t="shared" ref="D5:D25" si="0">G4</f>
        <v>6416.66</v>
      </c>
      <c r="E5" s="8">
        <v>291.67</v>
      </c>
      <c r="F5" s="8">
        <f>F4+LENING[[#This Row],[AFLOSSING]]</f>
        <v>875.01</v>
      </c>
      <c r="G5" s="8">
        <f>G4-LENING[[#This Row],[AFLOSSING]]</f>
        <v>6124.99</v>
      </c>
      <c r="H5" s="5"/>
      <c r="I5" s="5"/>
      <c r="J5" s="6"/>
      <c r="K5" s="7"/>
      <c r="L5" s="8"/>
      <c r="M5" s="9"/>
      <c r="N5" s="10"/>
      <c r="O5" s="11"/>
    </row>
    <row r="6" spans="1:15" x14ac:dyDescent="0.25">
      <c r="A6" s="45">
        <v>42491</v>
      </c>
      <c r="B6" s="45" t="str">
        <f>TEXT(LENING[[#This Row],[PERIODE]],"MMMM")</f>
        <v>mei</v>
      </c>
      <c r="C6" s="44">
        <f>YEAR(LENING[[#This Row],[PERIODE]])</f>
        <v>2016</v>
      </c>
      <c r="D6" s="8">
        <f t="shared" si="0"/>
        <v>6124.99</v>
      </c>
      <c r="E6" s="8">
        <v>291.67</v>
      </c>
      <c r="F6" s="8">
        <f>F5+LENING[[#This Row],[AFLOSSING]]</f>
        <v>1166.68</v>
      </c>
      <c r="G6" s="8">
        <f>G5-LENING[[#This Row],[AFLOSSING]]</f>
        <v>5833.32</v>
      </c>
      <c r="H6" s="5"/>
      <c r="I6" s="5"/>
      <c r="J6" s="6"/>
      <c r="K6" s="7"/>
      <c r="L6" s="8"/>
      <c r="M6" s="9"/>
      <c r="N6" s="10"/>
      <c r="O6" s="11"/>
    </row>
    <row r="7" spans="1:15" x14ac:dyDescent="0.25">
      <c r="A7" s="45">
        <v>42522</v>
      </c>
      <c r="B7" s="45" t="str">
        <f>TEXT(LENING[[#This Row],[PERIODE]],"MMMM")</f>
        <v>juni</v>
      </c>
      <c r="C7" s="44">
        <f>YEAR(LENING[[#This Row],[PERIODE]])</f>
        <v>2016</v>
      </c>
      <c r="D7" s="8">
        <f t="shared" si="0"/>
        <v>5833.32</v>
      </c>
      <c r="E7" s="8">
        <v>291.67</v>
      </c>
      <c r="F7" s="8">
        <f>F6+LENING[[#This Row],[AFLOSSING]]</f>
        <v>1458.3500000000001</v>
      </c>
      <c r="G7" s="8">
        <f>G6-LENING[[#This Row],[AFLOSSING]]</f>
        <v>5541.65</v>
      </c>
      <c r="H7" s="5"/>
      <c r="I7" s="5"/>
      <c r="J7" s="6"/>
      <c r="K7" s="7"/>
      <c r="L7" s="8"/>
      <c r="M7" s="9"/>
      <c r="N7" s="10"/>
      <c r="O7" s="11"/>
    </row>
    <row r="8" spans="1:15" x14ac:dyDescent="0.25">
      <c r="A8" s="45">
        <v>42552</v>
      </c>
      <c r="B8" s="45" t="str">
        <f>TEXT(LENING[[#This Row],[PERIODE]],"MMMM")</f>
        <v>juli</v>
      </c>
      <c r="C8" s="44">
        <f>YEAR(LENING[[#This Row],[PERIODE]])</f>
        <v>2016</v>
      </c>
      <c r="D8" s="8">
        <f t="shared" si="0"/>
        <v>5541.65</v>
      </c>
      <c r="E8" s="8">
        <v>291.67</v>
      </c>
      <c r="F8" s="8">
        <f>F7+LENING[[#This Row],[AFLOSSING]]</f>
        <v>1750.0200000000002</v>
      </c>
      <c r="G8" s="8">
        <f>G7-LENING[[#This Row],[AFLOSSING]]</f>
        <v>5249.98</v>
      </c>
      <c r="H8" s="5"/>
      <c r="I8" s="5"/>
      <c r="J8" s="6"/>
      <c r="K8" s="7"/>
      <c r="L8" s="8"/>
      <c r="M8" s="9"/>
      <c r="N8" s="10"/>
      <c r="O8" s="11"/>
    </row>
    <row r="9" spans="1:15" x14ac:dyDescent="0.25">
      <c r="A9" s="45">
        <v>42583</v>
      </c>
      <c r="B9" s="45" t="str">
        <f>TEXT(LENING[[#This Row],[PERIODE]],"MMMM")</f>
        <v>augustus</v>
      </c>
      <c r="C9" s="44">
        <f>YEAR(LENING[[#This Row],[PERIODE]])</f>
        <v>2016</v>
      </c>
      <c r="D9" s="8">
        <f t="shared" si="0"/>
        <v>5249.98</v>
      </c>
      <c r="E9" s="8">
        <v>291.67</v>
      </c>
      <c r="F9" s="8">
        <f>F8+LENING[[#This Row],[AFLOSSING]]</f>
        <v>2041.6900000000003</v>
      </c>
      <c r="G9" s="8">
        <f>G8-LENING[[#This Row],[AFLOSSING]]</f>
        <v>4958.3099999999995</v>
      </c>
      <c r="H9" s="5"/>
      <c r="I9" s="5"/>
      <c r="J9" s="6"/>
      <c r="K9" s="7"/>
      <c r="L9" s="8"/>
      <c r="M9" s="9"/>
      <c r="N9" s="10"/>
      <c r="O9" s="11"/>
    </row>
    <row r="10" spans="1:15" x14ac:dyDescent="0.25">
      <c r="A10" s="45">
        <v>42614</v>
      </c>
      <c r="B10" s="45" t="str">
        <f>TEXT(LENING[[#This Row],[PERIODE]],"MMMM")</f>
        <v>september</v>
      </c>
      <c r="C10" s="44">
        <f>YEAR(LENING[[#This Row],[PERIODE]])</f>
        <v>2016</v>
      </c>
      <c r="D10" s="8">
        <f t="shared" si="0"/>
        <v>4958.3099999999995</v>
      </c>
      <c r="E10" s="8">
        <v>291.67</v>
      </c>
      <c r="F10" s="8">
        <f>F9+LENING[[#This Row],[AFLOSSING]]</f>
        <v>2333.36</v>
      </c>
      <c r="G10" s="8">
        <f>G9-LENING[[#This Row],[AFLOSSING]]</f>
        <v>4666.6399999999994</v>
      </c>
      <c r="H10" s="13"/>
      <c r="I10" s="5"/>
      <c r="J10" s="6"/>
      <c r="K10" s="7"/>
      <c r="L10" s="8"/>
      <c r="M10" s="9"/>
      <c r="N10" s="10"/>
      <c r="O10" s="11"/>
    </row>
    <row r="11" spans="1:15" x14ac:dyDescent="0.25">
      <c r="A11" s="45">
        <v>42644</v>
      </c>
      <c r="B11" s="45" t="str">
        <f>TEXT(LENING[[#This Row],[PERIODE]],"MMMM")</f>
        <v>oktober</v>
      </c>
      <c r="C11" s="44">
        <f>YEAR(LENING[[#This Row],[PERIODE]])</f>
        <v>2016</v>
      </c>
      <c r="D11" s="8">
        <f t="shared" si="0"/>
        <v>4666.6399999999994</v>
      </c>
      <c r="E11" s="8">
        <v>291.67</v>
      </c>
      <c r="F11" s="8">
        <f>F10+LENING[[#This Row],[AFLOSSING]]</f>
        <v>2625.03</v>
      </c>
      <c r="G11" s="8">
        <f>G10-LENING[[#This Row],[AFLOSSING]]</f>
        <v>4374.9699999999993</v>
      </c>
      <c r="H11" s="13"/>
      <c r="I11" s="5"/>
      <c r="J11" s="6"/>
      <c r="K11" s="7"/>
      <c r="L11" s="8"/>
      <c r="M11" s="9"/>
      <c r="N11" s="10"/>
      <c r="O11" s="11"/>
    </row>
    <row r="12" spans="1:15" x14ac:dyDescent="0.25">
      <c r="A12" s="45">
        <v>42675</v>
      </c>
      <c r="B12" s="45" t="str">
        <f>TEXT(LENING[[#This Row],[PERIODE]],"MMMM")</f>
        <v>november</v>
      </c>
      <c r="C12" s="44">
        <f>YEAR(LENING[[#This Row],[PERIODE]])</f>
        <v>2016</v>
      </c>
      <c r="D12" s="8">
        <f t="shared" si="0"/>
        <v>4374.9699999999993</v>
      </c>
      <c r="E12" s="8">
        <v>291.67</v>
      </c>
      <c r="F12" s="8">
        <f>F11+LENING[[#This Row],[AFLOSSING]]</f>
        <v>2916.7000000000003</v>
      </c>
      <c r="G12" s="8">
        <f>G11-LENING[[#This Row],[AFLOSSING]]</f>
        <v>4083.2999999999993</v>
      </c>
      <c r="H12" s="13"/>
      <c r="I12" s="5"/>
      <c r="J12" s="6"/>
      <c r="K12" s="7"/>
      <c r="L12" s="8"/>
      <c r="M12" s="9"/>
      <c r="N12" s="10"/>
      <c r="O12" s="11"/>
    </row>
    <row r="13" spans="1:15" x14ac:dyDescent="0.25">
      <c r="A13" s="45">
        <v>42705</v>
      </c>
      <c r="B13" s="45" t="str">
        <f>TEXT(LENING[[#This Row],[PERIODE]],"MMMM")</f>
        <v>december</v>
      </c>
      <c r="C13" s="44">
        <f>YEAR(LENING[[#This Row],[PERIODE]])</f>
        <v>2016</v>
      </c>
      <c r="D13" s="8">
        <f t="shared" si="0"/>
        <v>4083.2999999999993</v>
      </c>
      <c r="E13" s="8">
        <v>291.67</v>
      </c>
      <c r="F13" s="8">
        <f>F12+LENING[[#This Row],[AFLOSSING]]</f>
        <v>3208.3700000000003</v>
      </c>
      <c r="G13" s="8">
        <f>G12-LENING[[#This Row],[AFLOSSING]]</f>
        <v>3791.6299999999992</v>
      </c>
      <c r="H13" s="13"/>
      <c r="I13" s="5"/>
      <c r="J13" s="6"/>
      <c r="K13" s="7"/>
      <c r="L13" s="8"/>
      <c r="M13" s="9"/>
      <c r="N13" s="10"/>
      <c r="O13" s="11"/>
    </row>
    <row r="14" spans="1:15" x14ac:dyDescent="0.25">
      <c r="A14" s="45">
        <v>42736</v>
      </c>
      <c r="B14" s="45" t="str">
        <f>TEXT(LENING[[#This Row],[PERIODE]],"MMMM")</f>
        <v>januari</v>
      </c>
      <c r="C14" s="44">
        <f>YEAR(LENING[[#This Row],[PERIODE]])</f>
        <v>2017</v>
      </c>
      <c r="D14" s="8">
        <f t="shared" si="0"/>
        <v>3791.6299999999992</v>
      </c>
      <c r="E14" s="8">
        <v>291.67</v>
      </c>
      <c r="F14" s="8">
        <f>F13+LENING[[#This Row],[AFLOSSING]]</f>
        <v>3500.0400000000004</v>
      </c>
      <c r="G14" s="8">
        <f>G13-LENING[[#This Row],[AFLOSSING]]</f>
        <v>3499.9599999999991</v>
      </c>
      <c r="H14" s="13"/>
      <c r="I14" s="5"/>
      <c r="J14" s="6"/>
      <c r="K14" s="7"/>
      <c r="L14" s="8"/>
      <c r="M14" s="9"/>
      <c r="N14" s="10"/>
      <c r="O14" s="11"/>
    </row>
    <row r="15" spans="1:15" x14ac:dyDescent="0.25">
      <c r="A15" s="45">
        <v>42767</v>
      </c>
      <c r="B15" s="45" t="str">
        <f>TEXT(LENING[[#This Row],[PERIODE]],"MMMM")</f>
        <v>februari</v>
      </c>
      <c r="C15" s="44">
        <f>YEAR(LENING[[#This Row],[PERIODE]])</f>
        <v>2017</v>
      </c>
      <c r="D15" s="8">
        <f t="shared" si="0"/>
        <v>3499.9599999999991</v>
      </c>
      <c r="E15" s="8">
        <v>291.67</v>
      </c>
      <c r="F15" s="8">
        <f>F14+LENING[[#This Row],[AFLOSSING]]</f>
        <v>3791.7100000000005</v>
      </c>
      <c r="G15" s="8">
        <f>G14-LENING[[#This Row],[AFLOSSING]]</f>
        <v>3208.2899999999991</v>
      </c>
      <c r="H15" s="13"/>
      <c r="I15" s="5"/>
      <c r="J15" s="6"/>
      <c r="K15" s="7"/>
      <c r="L15" s="8"/>
      <c r="M15" s="9"/>
      <c r="N15" s="10"/>
      <c r="O15" s="11"/>
    </row>
    <row r="16" spans="1:15" x14ac:dyDescent="0.25">
      <c r="A16" s="45">
        <v>42795</v>
      </c>
      <c r="B16" s="45" t="str">
        <f>TEXT(LENING[[#This Row],[PERIODE]],"MMMM")</f>
        <v>maart</v>
      </c>
      <c r="C16" s="44">
        <f>YEAR(LENING[[#This Row],[PERIODE]])</f>
        <v>2017</v>
      </c>
      <c r="D16" s="8">
        <f t="shared" si="0"/>
        <v>3208.2899999999991</v>
      </c>
      <c r="E16" s="8">
        <v>291.67</v>
      </c>
      <c r="F16" s="8">
        <f>F15+LENING[[#This Row],[AFLOSSING]]</f>
        <v>4083.3800000000006</v>
      </c>
      <c r="G16" s="8">
        <f>G15-LENING[[#This Row],[AFLOSSING]]</f>
        <v>2916.619999999999</v>
      </c>
      <c r="H16" s="13"/>
      <c r="I16" s="5"/>
      <c r="J16" s="6"/>
      <c r="K16" s="7"/>
      <c r="L16" s="8"/>
      <c r="M16" s="9"/>
      <c r="N16" s="10"/>
      <c r="O16" s="11"/>
    </row>
    <row r="17" spans="1:15" x14ac:dyDescent="0.25">
      <c r="A17" s="45">
        <v>42826</v>
      </c>
      <c r="B17" s="45" t="str">
        <f>TEXT(LENING[[#This Row],[PERIODE]],"MMMM")</f>
        <v>april</v>
      </c>
      <c r="C17" s="44">
        <f>YEAR(LENING[[#This Row],[PERIODE]])</f>
        <v>2017</v>
      </c>
      <c r="D17" s="8">
        <f t="shared" si="0"/>
        <v>2916.619999999999</v>
      </c>
      <c r="E17" s="8">
        <v>291.67</v>
      </c>
      <c r="F17" s="8">
        <f>F16+LENING[[#This Row],[AFLOSSING]]</f>
        <v>4375.05</v>
      </c>
      <c r="G17" s="8">
        <f>G16-LENING[[#This Row],[AFLOSSING]]</f>
        <v>2624.9499999999989</v>
      </c>
      <c r="H17" s="13"/>
      <c r="I17" s="5"/>
      <c r="J17" s="6"/>
      <c r="K17" s="7"/>
      <c r="L17" s="8"/>
      <c r="M17" s="9"/>
      <c r="N17" s="10"/>
      <c r="O17" s="11"/>
    </row>
    <row r="18" spans="1:15" x14ac:dyDescent="0.25">
      <c r="A18" s="45">
        <v>42856</v>
      </c>
      <c r="B18" s="45" t="str">
        <f>TEXT(LENING[[#This Row],[PERIODE]],"MMMM")</f>
        <v>mei</v>
      </c>
      <c r="C18" s="44">
        <f>YEAR(LENING[[#This Row],[PERIODE]])</f>
        <v>2017</v>
      </c>
      <c r="D18" s="8">
        <f t="shared" si="0"/>
        <v>2624.9499999999989</v>
      </c>
      <c r="E18" s="8">
        <v>291.67</v>
      </c>
      <c r="F18" s="8">
        <f>F17+LENING[[#This Row],[AFLOSSING]]</f>
        <v>4666.72</v>
      </c>
      <c r="G18" s="8">
        <f>G17-LENING[[#This Row],[AFLOSSING]]</f>
        <v>2333.2799999999988</v>
      </c>
      <c r="H18" s="13"/>
      <c r="I18" s="5"/>
      <c r="J18" s="6"/>
      <c r="K18" s="7"/>
      <c r="L18" s="8"/>
      <c r="M18" s="9"/>
      <c r="N18" s="10"/>
      <c r="O18" s="11"/>
    </row>
    <row r="19" spans="1:15" x14ac:dyDescent="0.25">
      <c r="A19" s="45">
        <v>42887</v>
      </c>
      <c r="B19" s="45" t="str">
        <f>TEXT(LENING[[#This Row],[PERIODE]],"MMMM")</f>
        <v>juni</v>
      </c>
      <c r="C19" s="44">
        <f>YEAR(LENING[[#This Row],[PERIODE]])</f>
        <v>2017</v>
      </c>
      <c r="D19" s="8">
        <f t="shared" si="0"/>
        <v>2333.2799999999988</v>
      </c>
      <c r="E19" s="8">
        <v>291.67</v>
      </c>
      <c r="F19" s="8">
        <f>F18+LENING[[#This Row],[AFLOSSING]]</f>
        <v>4958.3900000000003</v>
      </c>
      <c r="G19" s="8">
        <f>G18-LENING[[#This Row],[AFLOSSING]]</f>
        <v>2041.6099999999988</v>
      </c>
      <c r="H19" s="13"/>
      <c r="I19" s="5"/>
      <c r="J19" s="6"/>
      <c r="K19" s="7"/>
      <c r="L19" s="8"/>
      <c r="M19" s="9"/>
      <c r="N19" s="10"/>
      <c r="O19" s="11"/>
    </row>
    <row r="20" spans="1:15" x14ac:dyDescent="0.25">
      <c r="A20" s="45">
        <v>42917</v>
      </c>
      <c r="B20" s="45" t="str">
        <f>TEXT(LENING[[#This Row],[PERIODE]],"MMMM")</f>
        <v>juli</v>
      </c>
      <c r="C20" s="44">
        <f>YEAR(LENING[[#This Row],[PERIODE]])</f>
        <v>2017</v>
      </c>
      <c r="D20" s="8">
        <f t="shared" si="0"/>
        <v>2041.6099999999988</v>
      </c>
      <c r="E20" s="8">
        <v>291.67</v>
      </c>
      <c r="F20" s="8">
        <f>F19+LENING[[#This Row],[AFLOSSING]]</f>
        <v>5250.06</v>
      </c>
      <c r="G20" s="8">
        <f>G19-LENING[[#This Row],[AFLOSSING]]</f>
        <v>1749.9399999999987</v>
      </c>
      <c r="H20" s="13"/>
      <c r="I20" s="5"/>
      <c r="J20" s="6"/>
      <c r="K20" s="7"/>
      <c r="L20" s="8"/>
      <c r="M20" s="9"/>
      <c r="N20" s="10"/>
      <c r="O20" s="11"/>
    </row>
    <row r="21" spans="1:15" x14ac:dyDescent="0.25">
      <c r="A21" s="45">
        <v>42948</v>
      </c>
      <c r="B21" s="45" t="str">
        <f>TEXT(LENING[[#This Row],[PERIODE]],"MMMM")</f>
        <v>augustus</v>
      </c>
      <c r="C21" s="44">
        <f>YEAR(LENING[[#This Row],[PERIODE]])</f>
        <v>2017</v>
      </c>
      <c r="D21" s="8">
        <f t="shared" si="0"/>
        <v>1749.9399999999987</v>
      </c>
      <c r="E21" s="8">
        <v>291.67</v>
      </c>
      <c r="F21" s="8">
        <f>F20+LENING[[#This Row],[AFLOSSING]]</f>
        <v>5541.7300000000005</v>
      </c>
      <c r="G21" s="8">
        <f>G20-LENING[[#This Row],[AFLOSSING]]</f>
        <v>1458.2699999999986</v>
      </c>
      <c r="H21" s="13"/>
      <c r="I21" s="5"/>
      <c r="J21" s="6"/>
      <c r="K21" s="7"/>
      <c r="L21" s="8"/>
      <c r="M21" s="9"/>
      <c r="N21" s="10"/>
      <c r="O21" s="11"/>
    </row>
    <row r="22" spans="1:15" x14ac:dyDescent="0.25">
      <c r="A22" s="45">
        <v>42979</v>
      </c>
      <c r="B22" s="45" t="str">
        <f>TEXT(LENING[[#This Row],[PERIODE]],"MMMM")</f>
        <v>september</v>
      </c>
      <c r="C22" s="44">
        <f>YEAR(LENING[[#This Row],[PERIODE]])</f>
        <v>2017</v>
      </c>
      <c r="D22" s="8">
        <f t="shared" si="0"/>
        <v>1458.2699999999986</v>
      </c>
      <c r="E22" s="8">
        <v>291.67</v>
      </c>
      <c r="F22" s="8">
        <f>F21+LENING[[#This Row],[AFLOSSING]]</f>
        <v>5833.4000000000005</v>
      </c>
      <c r="G22" s="8">
        <f>G21-LENING[[#This Row],[AFLOSSING]]</f>
        <v>1166.5999999999985</v>
      </c>
      <c r="H22" s="13"/>
      <c r="I22" s="5"/>
      <c r="J22" s="6"/>
      <c r="K22" s="7"/>
      <c r="L22" s="8"/>
      <c r="M22" s="9"/>
      <c r="N22" s="10"/>
      <c r="O22" s="11"/>
    </row>
    <row r="23" spans="1:15" x14ac:dyDescent="0.25">
      <c r="A23" s="45">
        <v>43009</v>
      </c>
      <c r="B23" s="45" t="str">
        <f>TEXT(LENING[[#This Row],[PERIODE]],"MMMM")</f>
        <v>oktober</v>
      </c>
      <c r="C23" s="44">
        <f>YEAR(LENING[[#This Row],[PERIODE]])</f>
        <v>2017</v>
      </c>
      <c r="D23" s="8">
        <f t="shared" si="0"/>
        <v>1166.5999999999985</v>
      </c>
      <c r="E23" s="8">
        <v>291.67</v>
      </c>
      <c r="F23" s="8">
        <f>F22+LENING[[#This Row],[AFLOSSING]]</f>
        <v>6125.0700000000006</v>
      </c>
      <c r="G23" s="8">
        <f>G22-LENING[[#This Row],[AFLOSSING]]</f>
        <v>874.92999999999847</v>
      </c>
      <c r="H23" s="13"/>
      <c r="I23" s="5"/>
      <c r="J23" s="6"/>
      <c r="K23" s="7"/>
      <c r="L23" s="8"/>
      <c r="M23" s="9"/>
      <c r="N23" s="10"/>
      <c r="O23" s="11"/>
    </row>
    <row r="24" spans="1:15" x14ac:dyDescent="0.25">
      <c r="A24" s="45">
        <v>43040</v>
      </c>
      <c r="B24" s="45" t="str">
        <f>TEXT(LENING[[#This Row],[PERIODE]],"MMMM")</f>
        <v>november</v>
      </c>
      <c r="C24" s="44">
        <f>YEAR(LENING[[#This Row],[PERIODE]])</f>
        <v>2017</v>
      </c>
      <c r="D24" s="8">
        <f t="shared" si="0"/>
        <v>874.92999999999847</v>
      </c>
      <c r="E24" s="8">
        <v>291.67</v>
      </c>
      <c r="F24" s="8">
        <f>F23+LENING[[#This Row],[AFLOSSING]]</f>
        <v>6416.7400000000007</v>
      </c>
      <c r="G24" s="8">
        <f>G23-LENING[[#This Row],[AFLOSSING]]</f>
        <v>583.2599999999984</v>
      </c>
      <c r="H24" s="13"/>
      <c r="I24" s="5"/>
      <c r="J24" s="6"/>
      <c r="K24" s="7"/>
      <c r="L24" s="8"/>
      <c r="M24" s="9"/>
      <c r="N24" s="10"/>
      <c r="O24" s="11"/>
    </row>
    <row r="25" spans="1:15" x14ac:dyDescent="0.25">
      <c r="A25" s="45">
        <v>43070</v>
      </c>
      <c r="B25" s="45" t="str">
        <f>TEXT(LENING[[#This Row],[PERIODE]],"MMMM")</f>
        <v>december</v>
      </c>
      <c r="C25" s="44">
        <f>YEAR(LENING[[#This Row],[PERIODE]])</f>
        <v>2017</v>
      </c>
      <c r="D25" s="8">
        <f t="shared" si="0"/>
        <v>583.2599999999984</v>
      </c>
      <c r="E25" s="8">
        <v>291.67</v>
      </c>
      <c r="F25" s="8">
        <f>F24+LENING[[#This Row],[AFLOSSING]]</f>
        <v>6708.4100000000008</v>
      </c>
      <c r="G25" s="8">
        <f>G24-LENING[[#This Row],[AFLOSSING]]</f>
        <v>291.58999999999838</v>
      </c>
      <c r="H25" s="13"/>
      <c r="I25" s="5"/>
      <c r="J25" s="6"/>
      <c r="K25" s="7"/>
      <c r="L25" s="8"/>
      <c r="M25" s="9"/>
      <c r="N25" s="10"/>
      <c r="O25" s="11"/>
    </row>
    <row r="26" spans="1:15" x14ac:dyDescent="0.25">
      <c r="A26" s="45"/>
      <c r="B26" s="45"/>
      <c r="C26" s="42"/>
      <c r="D26" s="8"/>
      <c r="E26" s="8"/>
      <c r="F26" s="8"/>
      <c r="G26" s="8"/>
      <c r="H26" s="13"/>
      <c r="I26" s="5"/>
      <c r="J26" s="6"/>
      <c r="K26" s="7"/>
      <c r="L26" s="8"/>
      <c r="M26" s="9"/>
      <c r="N26" s="10"/>
      <c r="O26" s="11"/>
    </row>
    <row r="27" spans="1:15" x14ac:dyDescent="0.25">
      <c r="A27" s="33"/>
      <c r="B27" s="33"/>
      <c r="C27" s="42"/>
      <c r="D27" s="37"/>
      <c r="E27" s="22"/>
      <c r="F27" s="8"/>
      <c r="G27" s="13"/>
      <c r="H27" s="13"/>
      <c r="I27" s="5"/>
      <c r="J27" s="6"/>
      <c r="K27" s="7"/>
      <c r="L27" s="8"/>
      <c r="M27" s="9"/>
      <c r="N27" s="10"/>
      <c r="O27" s="11"/>
    </row>
    <row r="28" spans="1:15" x14ac:dyDescent="0.25">
      <c r="A28" s="33"/>
      <c r="B28" s="33"/>
      <c r="C28" s="42"/>
      <c r="D28" s="37"/>
      <c r="E28" s="22"/>
      <c r="F28" s="8"/>
      <c r="G28" s="13"/>
      <c r="H28" s="13"/>
      <c r="I28" s="5"/>
      <c r="J28" s="6"/>
      <c r="K28" s="7"/>
      <c r="L28" s="8"/>
      <c r="M28" s="9"/>
      <c r="N28" s="10"/>
      <c r="O28" s="11"/>
    </row>
    <row r="29" spans="1:15" x14ac:dyDescent="0.25">
      <c r="A29" s="33"/>
      <c r="B29" s="33"/>
      <c r="C29" s="42"/>
      <c r="D29" s="37"/>
      <c r="E29" s="22"/>
      <c r="F29" s="8"/>
      <c r="G29" s="13"/>
      <c r="H29" s="13"/>
      <c r="I29" s="5"/>
      <c r="J29" s="6"/>
      <c r="K29" s="7"/>
      <c r="L29" s="8"/>
      <c r="M29" s="9"/>
      <c r="N29" s="10"/>
      <c r="O29" s="11"/>
    </row>
    <row r="30" spans="1:15" x14ac:dyDescent="0.25">
      <c r="A30" s="33"/>
      <c r="B30" s="33"/>
      <c r="C30" s="42"/>
      <c r="D30" s="37"/>
      <c r="E30" s="22"/>
      <c r="F30" s="8"/>
      <c r="G30" s="13"/>
      <c r="H30" s="13"/>
      <c r="I30" s="5"/>
      <c r="J30" s="6"/>
      <c r="K30" s="7"/>
      <c r="L30" s="8"/>
      <c r="M30" s="9"/>
      <c r="N30" s="10"/>
      <c r="O30" s="11"/>
    </row>
    <row r="31" spans="1:15" x14ac:dyDescent="0.25">
      <c r="A31" s="33"/>
      <c r="B31" s="33"/>
      <c r="C31" s="42"/>
      <c r="D31" s="37"/>
      <c r="E31" s="22"/>
      <c r="F31" s="8"/>
      <c r="G31" s="13"/>
      <c r="H31" s="13"/>
      <c r="I31" s="5"/>
      <c r="J31" s="6"/>
      <c r="K31" s="7"/>
      <c r="L31" s="8"/>
      <c r="M31" s="9"/>
      <c r="N31" s="10"/>
      <c r="O31" s="11"/>
    </row>
    <row r="32" spans="1:15" x14ac:dyDescent="0.25">
      <c r="A32" s="33"/>
      <c r="B32" s="33"/>
      <c r="C32" s="42"/>
      <c r="D32" s="37"/>
      <c r="E32" s="22"/>
      <c r="F32" s="8"/>
      <c r="G32" s="13"/>
      <c r="H32" s="13"/>
      <c r="I32" s="5"/>
      <c r="J32" s="6"/>
      <c r="K32" s="7"/>
      <c r="L32" s="8"/>
      <c r="M32" s="9"/>
      <c r="N32" s="10"/>
      <c r="O32" s="11"/>
    </row>
    <row r="33" spans="1:16" x14ac:dyDescent="0.25">
      <c r="A33" s="33"/>
      <c r="B33" s="33"/>
      <c r="C33" s="42"/>
      <c r="D33" s="37"/>
      <c r="E33" s="22"/>
      <c r="F33" s="8"/>
      <c r="G33" s="13"/>
      <c r="H33" s="13"/>
      <c r="I33" s="5"/>
      <c r="J33" s="6"/>
      <c r="K33" s="7"/>
      <c r="L33" s="8"/>
      <c r="M33" s="9"/>
      <c r="N33" s="10"/>
      <c r="O33" s="11"/>
    </row>
    <row r="34" spans="1:16" x14ac:dyDescent="0.25">
      <c r="A34" s="33"/>
      <c r="B34" s="33"/>
      <c r="C34" s="42"/>
      <c r="D34" s="37"/>
      <c r="E34" s="22"/>
      <c r="F34" s="8"/>
      <c r="G34" s="13"/>
      <c r="H34" s="13"/>
      <c r="I34" s="5"/>
      <c r="J34" s="6"/>
      <c r="K34" s="7"/>
      <c r="L34" s="8"/>
      <c r="M34" s="9"/>
      <c r="N34" s="10"/>
      <c r="O34" s="11"/>
    </row>
    <row r="35" spans="1:16" x14ac:dyDescent="0.25">
      <c r="A35" s="33"/>
      <c r="B35" s="33"/>
      <c r="C35" s="42"/>
      <c r="D35" s="37"/>
      <c r="E35" s="22"/>
      <c r="F35" s="8"/>
      <c r="G35" s="13"/>
      <c r="H35" s="13"/>
      <c r="I35" s="5"/>
      <c r="J35" s="6"/>
      <c r="K35" s="7"/>
      <c r="L35" s="8"/>
      <c r="M35" s="9"/>
      <c r="N35" s="10"/>
      <c r="O35" s="11"/>
    </row>
    <row r="36" spans="1:16" x14ac:dyDescent="0.25">
      <c r="A36" s="33"/>
      <c r="B36" s="33"/>
      <c r="C36" s="42"/>
      <c r="D36" s="37"/>
      <c r="E36" s="22"/>
      <c r="F36" s="8"/>
      <c r="G36" s="13"/>
      <c r="H36" s="13"/>
      <c r="I36" s="5"/>
      <c r="J36" s="6"/>
      <c r="K36" s="7"/>
      <c r="L36" s="8"/>
      <c r="M36" s="9"/>
      <c r="N36" s="10"/>
      <c r="O36" s="11"/>
    </row>
    <row r="37" spans="1:16" x14ac:dyDescent="0.25">
      <c r="A37" s="33"/>
      <c r="B37" s="33"/>
      <c r="C37" s="42"/>
      <c r="D37" s="37"/>
      <c r="E37" s="22"/>
      <c r="F37" s="8"/>
      <c r="G37" s="13"/>
      <c r="H37" s="13"/>
      <c r="I37" s="5"/>
      <c r="J37" s="6"/>
      <c r="K37" s="7"/>
      <c r="L37" s="8"/>
      <c r="M37" s="9"/>
      <c r="N37" s="10"/>
      <c r="O37" s="11"/>
    </row>
    <row r="38" spans="1:16" x14ac:dyDescent="0.25">
      <c r="A38" s="33"/>
      <c r="B38" s="33"/>
      <c r="C38" s="42"/>
      <c r="D38" s="37"/>
      <c r="E38" s="22"/>
      <c r="F38" s="8"/>
      <c r="G38" s="13"/>
      <c r="H38" s="13"/>
      <c r="I38" s="5"/>
      <c r="J38" s="6"/>
      <c r="K38" s="7"/>
      <c r="L38" s="8"/>
      <c r="M38" s="9"/>
      <c r="N38" s="10"/>
      <c r="O38" s="11"/>
    </row>
    <row r="39" spans="1:16" x14ac:dyDescent="0.25">
      <c r="A39" s="33"/>
      <c r="B39" s="33"/>
      <c r="C39" s="42"/>
      <c r="D39" s="37"/>
      <c r="E39" s="22"/>
      <c r="F39" s="8"/>
      <c r="G39" s="13"/>
      <c r="H39" s="13"/>
      <c r="I39" s="5"/>
      <c r="J39" s="6"/>
      <c r="K39" s="7"/>
      <c r="L39" s="8"/>
      <c r="M39" s="9"/>
      <c r="N39" s="10"/>
      <c r="O39" s="11"/>
    </row>
    <row r="40" spans="1:16" x14ac:dyDescent="0.25">
      <c r="A40" s="33"/>
      <c r="B40" s="33"/>
      <c r="C40" s="42"/>
      <c r="D40" s="37"/>
      <c r="E40" s="22"/>
      <c r="F40" s="8"/>
      <c r="G40" s="13"/>
      <c r="H40" s="13"/>
      <c r="I40" s="5"/>
      <c r="J40" s="6"/>
      <c r="K40" s="7"/>
      <c r="L40" s="8"/>
      <c r="M40" s="9"/>
      <c r="N40" s="10"/>
      <c r="O40" s="11"/>
    </row>
    <row r="41" spans="1:16" x14ac:dyDescent="0.25">
      <c r="A41" s="33"/>
      <c r="B41" s="33"/>
      <c r="C41" s="42"/>
      <c r="D41" s="37"/>
      <c r="E41" s="22"/>
      <c r="F41" s="8"/>
      <c r="G41" s="13"/>
      <c r="H41" s="13"/>
      <c r="I41" s="5"/>
      <c r="J41" s="6"/>
      <c r="K41" s="7"/>
      <c r="L41" s="8"/>
      <c r="M41" s="9"/>
      <c r="N41" s="10"/>
      <c r="O41" s="11"/>
    </row>
    <row r="42" spans="1:16" x14ac:dyDescent="0.25">
      <c r="A42" s="33"/>
      <c r="B42" s="33"/>
      <c r="C42" s="42"/>
      <c r="D42" s="37"/>
      <c r="E42" s="22"/>
      <c r="F42" s="8"/>
      <c r="G42" s="13"/>
      <c r="H42" s="13"/>
      <c r="I42" s="5"/>
      <c r="J42" s="6"/>
      <c r="K42" s="7"/>
      <c r="L42" s="8"/>
      <c r="M42" s="9"/>
      <c r="N42" s="10"/>
      <c r="O42" s="11"/>
    </row>
    <row r="43" spans="1:16" x14ac:dyDescent="0.25">
      <c r="A43" s="33"/>
      <c r="B43" s="33"/>
      <c r="C43" s="42"/>
      <c r="D43" s="37"/>
      <c r="E43" s="22"/>
      <c r="F43" s="8"/>
      <c r="G43" s="13"/>
      <c r="H43" s="13"/>
      <c r="I43" s="5"/>
      <c r="J43" s="6"/>
      <c r="K43" s="7"/>
      <c r="L43" s="8"/>
      <c r="M43" s="9"/>
      <c r="N43" s="10"/>
      <c r="O43" s="11"/>
    </row>
    <row r="44" spans="1:16" x14ac:dyDescent="0.25">
      <c r="A44" s="33"/>
      <c r="B44" s="33"/>
      <c r="C44" s="42"/>
      <c r="D44" s="37"/>
      <c r="E44" s="22"/>
      <c r="F44" s="8"/>
      <c r="G44" s="13"/>
      <c r="H44" s="13"/>
      <c r="I44" s="5"/>
      <c r="J44" s="6"/>
      <c r="K44" s="7"/>
      <c r="L44" s="8"/>
      <c r="M44" s="9"/>
      <c r="N44" s="10"/>
      <c r="O44" s="11"/>
    </row>
    <row r="45" spans="1:16" x14ac:dyDescent="0.25">
      <c r="A45" s="33"/>
      <c r="B45" s="33"/>
      <c r="C45" s="42"/>
      <c r="D45" s="37"/>
      <c r="E45" s="22"/>
      <c r="F45" s="8"/>
      <c r="G45" s="13"/>
      <c r="H45" s="13"/>
      <c r="I45" s="5"/>
      <c r="J45" s="6"/>
      <c r="K45" s="7"/>
      <c r="L45" s="8"/>
      <c r="M45" s="9"/>
      <c r="N45" s="10"/>
      <c r="O45" s="11"/>
    </row>
    <row r="46" spans="1:16" x14ac:dyDescent="0.25">
      <c r="A46" s="33"/>
      <c r="B46" s="33"/>
      <c r="C46" s="42"/>
      <c r="D46" s="37"/>
      <c r="E46" s="22"/>
      <c r="F46" s="8"/>
      <c r="G46" s="13"/>
      <c r="H46" s="13"/>
      <c r="I46" s="5"/>
      <c r="J46" s="6"/>
      <c r="K46" s="7"/>
      <c r="L46" s="8"/>
      <c r="M46" s="9"/>
      <c r="N46" s="10"/>
      <c r="O46" s="11"/>
    </row>
    <row r="47" spans="1:16" x14ac:dyDescent="0.25">
      <c r="A47" s="33"/>
      <c r="B47" s="33"/>
      <c r="C47" s="42"/>
      <c r="D47" s="37"/>
      <c r="E47" s="22"/>
      <c r="F47" s="8"/>
      <c r="G47" s="13"/>
      <c r="H47" s="13"/>
      <c r="I47" s="5"/>
      <c r="J47" s="6"/>
      <c r="K47" s="7"/>
      <c r="L47" s="8"/>
      <c r="M47" s="9"/>
      <c r="N47" s="10"/>
      <c r="O47" s="11"/>
      <c r="P47" s="14"/>
    </row>
    <row r="48" spans="1:16" x14ac:dyDescent="0.25">
      <c r="A48" s="33"/>
      <c r="B48" s="33"/>
      <c r="C48" s="42"/>
      <c r="D48" s="37"/>
      <c r="E48" s="22"/>
      <c r="F48" s="8"/>
      <c r="G48" s="13"/>
      <c r="H48" s="13"/>
      <c r="I48" s="5"/>
      <c r="J48" s="6"/>
      <c r="K48" s="7"/>
      <c r="L48" s="8"/>
      <c r="M48" s="9"/>
      <c r="N48" s="10"/>
      <c r="O48" s="11"/>
    </row>
    <row r="49" spans="1:15" x14ac:dyDescent="0.25">
      <c r="A49" s="33"/>
      <c r="B49" s="33"/>
      <c r="C49" s="42"/>
      <c r="D49" s="37"/>
      <c r="E49" s="22"/>
      <c r="F49" s="8"/>
      <c r="G49" s="13"/>
      <c r="H49" s="13"/>
      <c r="I49" s="5"/>
      <c r="J49" s="6"/>
      <c r="K49" s="7"/>
      <c r="L49" s="8"/>
      <c r="M49" s="9"/>
      <c r="N49" s="10"/>
      <c r="O49" s="11"/>
    </row>
    <row r="50" spans="1:15" x14ac:dyDescent="0.25">
      <c r="A50" s="33"/>
      <c r="B50" s="33"/>
      <c r="C50" s="42"/>
      <c r="D50" s="37"/>
      <c r="E50" s="22"/>
      <c r="F50" s="8"/>
      <c r="G50" s="13"/>
      <c r="H50" s="13"/>
      <c r="I50" s="5"/>
      <c r="J50" s="6"/>
      <c r="K50" s="7"/>
      <c r="L50" s="8"/>
      <c r="M50" s="9"/>
      <c r="N50" s="10"/>
      <c r="O50" s="11"/>
    </row>
    <row r="51" spans="1:15" x14ac:dyDescent="0.25">
      <c r="A51" s="33"/>
      <c r="B51" s="33"/>
      <c r="C51" s="42"/>
      <c r="D51" s="37"/>
      <c r="E51" s="22"/>
      <c r="F51" s="8"/>
      <c r="G51" s="13"/>
      <c r="H51" s="13"/>
      <c r="I51" s="5"/>
      <c r="J51" s="6"/>
      <c r="K51" s="7"/>
      <c r="L51" s="8"/>
      <c r="M51" s="9"/>
      <c r="N51" s="10"/>
      <c r="O51" s="11"/>
    </row>
    <row r="52" spans="1:15" x14ac:dyDescent="0.25">
      <c r="A52" s="33"/>
      <c r="B52" s="33"/>
      <c r="C52" s="42"/>
      <c r="D52" s="37"/>
      <c r="E52" s="22"/>
      <c r="F52" s="8"/>
      <c r="G52" s="13"/>
      <c r="H52" s="13"/>
      <c r="I52" s="5"/>
      <c r="J52" s="6"/>
      <c r="K52" s="7"/>
      <c r="L52" s="8"/>
      <c r="M52" s="9"/>
      <c r="N52" s="10"/>
      <c r="O52" s="11"/>
    </row>
    <row r="53" spans="1:15" x14ac:dyDescent="0.25">
      <c r="A53" s="33"/>
      <c r="B53" s="33"/>
      <c r="C53" s="42"/>
      <c r="D53" s="37"/>
      <c r="E53" s="22"/>
      <c r="F53" s="8"/>
      <c r="G53" s="13"/>
      <c r="H53" s="13"/>
      <c r="I53" s="5"/>
      <c r="J53" s="6"/>
      <c r="K53" s="7"/>
      <c r="L53" s="8"/>
      <c r="M53" s="9"/>
      <c r="N53" s="10"/>
      <c r="O53" s="11"/>
    </row>
    <row r="54" spans="1:15" x14ac:dyDescent="0.25">
      <c r="A54" s="33"/>
      <c r="B54" s="33"/>
      <c r="C54" s="42"/>
      <c r="D54" s="37"/>
      <c r="E54" s="22"/>
      <c r="F54" s="8"/>
      <c r="G54" s="13"/>
      <c r="H54" s="13"/>
      <c r="I54" s="5"/>
      <c r="J54" s="6"/>
      <c r="K54" s="7"/>
      <c r="L54" s="8"/>
      <c r="M54" s="9"/>
      <c r="N54" s="10"/>
      <c r="O54" s="11"/>
    </row>
    <row r="55" spans="1:15" x14ac:dyDescent="0.25">
      <c r="A55" s="33"/>
      <c r="B55" s="33"/>
      <c r="C55" s="42"/>
      <c r="D55" s="37"/>
      <c r="E55" s="22"/>
      <c r="F55" s="8"/>
      <c r="G55" s="13"/>
      <c r="H55" s="13"/>
      <c r="I55" s="5"/>
      <c r="J55" s="6"/>
      <c r="K55" s="7"/>
      <c r="L55" s="8"/>
      <c r="M55" s="9"/>
      <c r="N55" s="10"/>
      <c r="O55" s="11"/>
    </row>
    <row r="56" spans="1:15" x14ac:dyDescent="0.25">
      <c r="A56" s="33"/>
      <c r="B56" s="33"/>
      <c r="C56" s="42"/>
      <c r="D56" s="37"/>
      <c r="E56" s="22"/>
      <c r="F56" s="8"/>
      <c r="G56" s="13"/>
      <c r="H56" s="13"/>
      <c r="I56" s="5"/>
      <c r="J56" s="6"/>
      <c r="K56" s="7"/>
      <c r="L56" s="8"/>
      <c r="M56" s="9"/>
      <c r="N56" s="10"/>
      <c r="O56" s="11"/>
    </row>
    <row r="57" spans="1:15" x14ac:dyDescent="0.25">
      <c r="A57" s="33"/>
      <c r="B57" s="33"/>
      <c r="C57" s="42"/>
      <c r="D57" s="37"/>
      <c r="E57" s="22"/>
      <c r="F57" s="8"/>
      <c r="G57" s="13"/>
      <c r="H57" s="13"/>
      <c r="I57" s="5"/>
      <c r="J57" s="6"/>
      <c r="K57" s="7"/>
      <c r="L57" s="8"/>
      <c r="M57" s="9"/>
      <c r="N57" s="10"/>
      <c r="O57" s="11"/>
    </row>
    <row r="58" spans="1:15" x14ac:dyDescent="0.25">
      <c r="A58" s="33"/>
      <c r="B58" s="33"/>
      <c r="C58" s="42"/>
      <c r="D58" s="37"/>
      <c r="E58" s="22"/>
      <c r="F58" s="8"/>
      <c r="G58" s="13"/>
      <c r="H58" s="13"/>
      <c r="I58" s="5"/>
      <c r="J58" s="6"/>
      <c r="K58" s="7"/>
      <c r="L58" s="8"/>
      <c r="M58" s="9"/>
      <c r="N58" s="10"/>
      <c r="O58" s="11"/>
    </row>
    <row r="59" spans="1:15" x14ac:dyDescent="0.25">
      <c r="A59" s="33"/>
      <c r="B59" s="33"/>
      <c r="C59" s="42"/>
      <c r="D59" s="37"/>
      <c r="E59" s="22"/>
      <c r="F59" s="8"/>
      <c r="G59" s="13"/>
      <c r="H59" s="13"/>
      <c r="I59" s="5"/>
      <c r="J59" s="6"/>
      <c r="K59" s="7"/>
      <c r="L59" s="8"/>
      <c r="M59" s="9"/>
      <c r="N59" s="10"/>
      <c r="O59" s="11"/>
    </row>
    <row r="60" spans="1:15" x14ac:dyDescent="0.25">
      <c r="A60" s="33"/>
      <c r="B60" s="33"/>
      <c r="C60" s="42"/>
      <c r="D60" s="37"/>
      <c r="E60" s="22"/>
      <c r="F60" s="8"/>
      <c r="G60" s="13"/>
      <c r="H60" s="13"/>
      <c r="I60" s="5"/>
      <c r="J60" s="6"/>
      <c r="K60" s="7"/>
      <c r="L60" s="8"/>
      <c r="M60" s="9"/>
      <c r="N60" s="10"/>
      <c r="O60" s="11"/>
    </row>
    <row r="61" spans="1:15" x14ac:dyDescent="0.25">
      <c r="A61" s="33"/>
      <c r="B61" s="33"/>
      <c r="C61" s="42"/>
      <c r="D61" s="37"/>
      <c r="E61" s="22"/>
      <c r="F61" s="8"/>
      <c r="G61" s="13"/>
      <c r="H61" s="13"/>
      <c r="I61" s="5"/>
      <c r="J61" s="6"/>
      <c r="K61" s="7"/>
      <c r="L61" s="8"/>
      <c r="M61" s="9"/>
      <c r="N61" s="10"/>
      <c r="O61" s="11"/>
    </row>
    <row r="62" spans="1:15" x14ac:dyDescent="0.25">
      <c r="A62" s="33"/>
      <c r="B62" s="33"/>
      <c r="C62" s="42"/>
      <c r="D62" s="37"/>
      <c r="E62" s="22"/>
      <c r="F62" s="8"/>
      <c r="G62" s="13"/>
      <c r="H62" s="13"/>
      <c r="I62" s="5"/>
      <c r="J62" s="6"/>
      <c r="K62" s="7"/>
      <c r="L62" s="8"/>
      <c r="M62" s="9"/>
      <c r="N62" s="10"/>
      <c r="O62" s="11"/>
    </row>
    <row r="63" spans="1:15" x14ac:dyDescent="0.25">
      <c r="A63" s="33"/>
      <c r="B63" s="33"/>
      <c r="C63" s="42"/>
      <c r="D63" s="37"/>
      <c r="E63" s="22"/>
      <c r="F63" s="8"/>
      <c r="G63" s="13"/>
      <c r="H63" s="13"/>
      <c r="I63" s="5"/>
      <c r="J63" s="6"/>
      <c r="K63" s="7"/>
      <c r="L63" s="8"/>
      <c r="M63" s="9"/>
      <c r="N63" s="10"/>
      <c r="O63" s="11"/>
    </row>
    <row r="64" spans="1:15" x14ac:dyDescent="0.25">
      <c r="A64" s="33"/>
      <c r="B64" s="33"/>
      <c r="C64" s="42"/>
      <c r="D64" s="37"/>
      <c r="E64" s="22"/>
      <c r="F64" s="8"/>
      <c r="G64" s="13"/>
      <c r="H64" s="13"/>
      <c r="I64" s="5"/>
      <c r="J64" s="6"/>
      <c r="K64" s="7"/>
      <c r="L64" s="8"/>
      <c r="M64" s="9"/>
      <c r="N64" s="10"/>
      <c r="O64" s="11"/>
    </row>
    <row r="65" spans="1:15" x14ac:dyDescent="0.25">
      <c r="A65" s="33"/>
      <c r="B65" s="33"/>
      <c r="C65" s="42"/>
      <c r="D65" s="37"/>
      <c r="E65" s="22"/>
      <c r="F65" s="8"/>
      <c r="G65" s="13"/>
      <c r="H65" s="13"/>
      <c r="I65" s="5"/>
      <c r="J65" s="6"/>
      <c r="K65" s="7"/>
      <c r="L65" s="8"/>
      <c r="M65" s="9"/>
      <c r="N65" s="10"/>
      <c r="O65" s="11"/>
    </row>
    <row r="66" spans="1:15" x14ac:dyDescent="0.25">
      <c r="A66" s="33"/>
      <c r="B66" s="33"/>
      <c r="C66" s="42"/>
      <c r="D66" s="37"/>
      <c r="E66" s="22"/>
      <c r="F66" s="8"/>
      <c r="G66" s="13"/>
      <c r="H66" s="13"/>
      <c r="I66" s="5"/>
      <c r="J66" s="6"/>
      <c r="K66" s="7"/>
      <c r="L66" s="8"/>
      <c r="M66" s="9"/>
      <c r="N66" s="10"/>
      <c r="O66" s="11"/>
    </row>
    <row r="67" spans="1:15" x14ac:dyDescent="0.25">
      <c r="A67" s="33"/>
      <c r="B67" s="33"/>
      <c r="C67" s="42"/>
      <c r="D67" s="37"/>
      <c r="E67" s="22"/>
      <c r="F67" s="8"/>
      <c r="G67" s="13"/>
      <c r="H67" s="13"/>
      <c r="I67" s="5"/>
      <c r="J67" s="6"/>
      <c r="K67" s="7"/>
      <c r="L67" s="8"/>
      <c r="M67" s="9"/>
      <c r="N67" s="10"/>
      <c r="O67" s="11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F8" sqref="F8"/>
    </sheetView>
  </sheetViews>
  <sheetFormatPr defaultColWidth="21.7109375" defaultRowHeight="15" x14ac:dyDescent="0.25"/>
  <cols>
    <col min="1" max="1" width="21.7109375" style="4"/>
    <col min="2" max="2" width="21.7109375" style="33"/>
    <col min="3" max="3" width="21.7109375" style="22"/>
    <col min="4" max="4" width="21.7109375" style="13"/>
    <col min="5" max="5" width="21.7109375" style="33"/>
    <col min="6" max="6" width="28" style="33" bestFit="1" customWidth="1"/>
    <col min="7" max="7" width="21.7109375" style="8"/>
    <col min="8" max="8" width="21.7109375" style="51"/>
    <col min="9" max="9" width="25.5703125" style="33" bestFit="1" customWidth="1"/>
    <col min="10" max="16384" width="21.7109375" style="33"/>
  </cols>
  <sheetData>
    <row r="1" spans="1:9" s="3" customFormat="1" ht="32.25" customHeight="1" x14ac:dyDescent="0.25">
      <c r="A1" s="3" t="s">
        <v>0</v>
      </c>
      <c r="B1" s="34" t="s">
        <v>44</v>
      </c>
      <c r="C1" s="21" t="s">
        <v>54</v>
      </c>
      <c r="D1" s="26" t="s">
        <v>1</v>
      </c>
      <c r="E1" s="26" t="s">
        <v>55</v>
      </c>
      <c r="F1" s="32" t="s">
        <v>56</v>
      </c>
      <c r="G1" s="32" t="s">
        <v>57</v>
      </c>
      <c r="H1" s="50" t="s">
        <v>6</v>
      </c>
      <c r="I1" s="3" t="s">
        <v>70</v>
      </c>
    </row>
    <row r="2" spans="1:9" x14ac:dyDescent="0.25">
      <c r="A2" s="4">
        <v>42385</v>
      </c>
      <c r="B2" s="49" t="str">
        <f>TEXT(DIVERSE[[#This Row],[DATUM]],"MMMM") &amp; " "&amp;YEAR(DIVERSE[[#This Row],[DATUM]])</f>
        <v>januari 2016</v>
      </c>
      <c r="C2" s="22" t="str">
        <f>TEXT(DIVERSE[[#This Row],[DATUM]],"MMMM")</f>
        <v>januari</v>
      </c>
      <c r="D2" s="13">
        <f>YEAR(DIVERSE[[#This Row],[DATUM]])</f>
        <v>2016</v>
      </c>
      <c r="E2" s="33" t="s">
        <v>58</v>
      </c>
      <c r="F2" s="33" t="s">
        <v>59</v>
      </c>
      <c r="H2" s="51">
        <v>0</v>
      </c>
      <c r="I2" s="8">
        <v>16200</v>
      </c>
    </row>
    <row r="3" spans="1:9" x14ac:dyDescent="0.25">
      <c r="A3" s="4">
        <v>42370</v>
      </c>
      <c r="B3" s="13" t="str">
        <f>TEXT(DIVERSE[[#This Row],[DATUM]],"MMMM") &amp; " "&amp;YEAR(DIVERSE[[#This Row],[DATUM]])</f>
        <v>januari 2016</v>
      </c>
      <c r="C3" s="22" t="str">
        <f>TEXT(DIVERSE[[#This Row],[DATUM]],"MMMM")</f>
        <v>januari</v>
      </c>
      <c r="D3" s="13">
        <f>YEAR(DIVERSE[[#This Row],[DATUM]])</f>
        <v>2016</v>
      </c>
      <c r="E3" s="33" t="s">
        <v>61</v>
      </c>
      <c r="F3" s="33" t="s">
        <v>62</v>
      </c>
      <c r="G3" s="8">
        <v>286.24</v>
      </c>
      <c r="I3" s="49"/>
    </row>
    <row r="4" spans="1:9" x14ac:dyDescent="0.25">
      <c r="A4" s="4">
        <v>42370</v>
      </c>
      <c r="B4" s="13" t="str">
        <f>TEXT(DIVERSE[[#This Row],[DATUM]],"MMMM") &amp; " "&amp;YEAR(DIVERSE[[#This Row],[DATUM]])</f>
        <v>januari 2016</v>
      </c>
      <c r="C4" s="22" t="str">
        <f>TEXT(DIVERSE[[#This Row],[DATUM]],"MMMM")</f>
        <v>januari</v>
      </c>
      <c r="D4" s="13">
        <f>YEAR(DIVERSE[[#This Row],[DATUM]])</f>
        <v>2016</v>
      </c>
      <c r="E4" s="33" t="s">
        <v>61</v>
      </c>
      <c r="F4" s="33" t="s">
        <v>63</v>
      </c>
      <c r="G4" s="8">
        <v>492.05</v>
      </c>
    </row>
    <row r="5" spans="1:9" x14ac:dyDescent="0.25">
      <c r="A5" s="4">
        <v>42404</v>
      </c>
      <c r="B5" s="49" t="str">
        <f>TEXT(DIVERSE[[#This Row],[DATUM]],"MMMM") &amp; " "&amp;YEAR(DIVERSE[[#This Row],[DATUM]])</f>
        <v>februari 2016</v>
      </c>
      <c r="C5" s="22" t="str">
        <f>TEXT(DIVERSE[[#This Row],[DATUM]],"MMMM")</f>
        <v>februari</v>
      </c>
      <c r="D5" s="13">
        <f>YEAR(DIVERSE[[#This Row],[DATUM]])</f>
        <v>2016</v>
      </c>
      <c r="E5" s="33" t="s">
        <v>58</v>
      </c>
      <c r="F5" s="33" t="s">
        <v>60</v>
      </c>
      <c r="G5" s="8">
        <v>135.91</v>
      </c>
    </row>
    <row r="6" spans="1:9" x14ac:dyDescent="0.25">
      <c r="A6" s="4">
        <v>42511</v>
      </c>
      <c r="B6" s="13" t="str">
        <f>TEXT(DIVERSE[[#This Row],[DATUM]],"MMMM") &amp; " "&amp;YEAR(DIVERSE[[#This Row],[DATUM]])</f>
        <v>mei 2016</v>
      </c>
      <c r="C6" s="22" t="str">
        <f>TEXT(DIVERSE[[#This Row],[DATUM]],"MMMM")</f>
        <v>mei</v>
      </c>
      <c r="D6" s="13">
        <f>YEAR(DIVERSE[[#This Row],[DATUM]])</f>
        <v>2016</v>
      </c>
      <c r="E6" s="33" t="s">
        <v>64</v>
      </c>
      <c r="F6" s="33" t="s">
        <v>65</v>
      </c>
      <c r="G6" s="8">
        <v>276.8</v>
      </c>
    </row>
    <row r="7" spans="1:9" s="49" customFormat="1" x14ac:dyDescent="0.25">
      <c r="A7" s="4">
        <v>42673</v>
      </c>
      <c r="B7" s="13" t="str">
        <f>TEXT(DIVERSE[[#This Row],[DATUM]],"MMMM") &amp; " "&amp;YEAR(DIVERSE[[#This Row],[DATUM]])</f>
        <v>oktober 2016</v>
      </c>
      <c r="C7" s="22" t="str">
        <f>TEXT(DIVERSE[[#This Row],[DATUM]],"MMMM")</f>
        <v>oktober</v>
      </c>
      <c r="D7" s="13">
        <f>YEAR(DIVERSE[[#This Row],[DATUM]])</f>
        <v>2016</v>
      </c>
      <c r="E7" s="49" t="s">
        <v>58</v>
      </c>
      <c r="F7" s="49" t="s">
        <v>77</v>
      </c>
      <c r="G7" s="8">
        <v>0</v>
      </c>
      <c r="H7" s="51"/>
      <c r="I7" s="8">
        <v>1893.12</v>
      </c>
    </row>
    <row r="8" spans="1:9" x14ac:dyDescent="0.25">
      <c r="A8" s="4">
        <v>42686</v>
      </c>
      <c r="B8" s="13" t="str">
        <f>TEXT(DIVERSE[[#This Row],[DATUM]],"MMMM") &amp; " "&amp;YEAR(DIVERSE[[#This Row],[DATUM]])</f>
        <v>november 2016</v>
      </c>
      <c r="C8" s="22" t="str">
        <f>TEXT(DIVERSE[[#This Row],[DATUM]],"MMMM")</f>
        <v>november</v>
      </c>
      <c r="D8" s="13">
        <f>YEAR(DIVERSE[[#This Row],[DATUM]])</f>
        <v>2016</v>
      </c>
      <c r="E8" s="33" t="s">
        <v>64</v>
      </c>
      <c r="F8" s="33" t="s">
        <v>66</v>
      </c>
      <c r="G8" s="8">
        <v>378.04</v>
      </c>
    </row>
    <row r="9" spans="1:9" x14ac:dyDescent="0.25">
      <c r="A9" s="4">
        <v>42733</v>
      </c>
      <c r="B9" s="13" t="str">
        <f>TEXT(DIVERSE[[#This Row],[DATUM]],"MMMM") &amp; " "&amp;YEAR(DIVERSE[[#This Row],[DATUM]])</f>
        <v>december 2016</v>
      </c>
      <c r="C9" s="22" t="str">
        <f>TEXT(DIVERSE[[#This Row],[DATUM]],"MMMM")</f>
        <v>december</v>
      </c>
      <c r="D9" s="13">
        <f>YEAR(DIVERSE[[#This Row],[DATUM]])</f>
        <v>2016</v>
      </c>
      <c r="E9" s="33" t="s">
        <v>67</v>
      </c>
      <c r="F9" s="33" t="s">
        <v>68</v>
      </c>
      <c r="G9" s="8">
        <v>-51.4</v>
      </c>
      <c r="H9" s="51">
        <v>24000</v>
      </c>
    </row>
    <row r="10" spans="1:9" s="49" customFormat="1" x14ac:dyDescent="0.25">
      <c r="A10" s="4">
        <v>42736</v>
      </c>
      <c r="B10" s="13" t="str">
        <f>TEXT(DIVERSE[[#This Row],[DATUM]],"MMMM") &amp; " "&amp;YEAR(DIVERSE[[#This Row],[DATUM]])</f>
        <v>januari 2017</v>
      </c>
      <c r="C10" s="22" t="str">
        <f>TEXT(DIVERSE[[#This Row],[DATUM]],"MMMM")</f>
        <v>januari</v>
      </c>
      <c r="D10" s="13">
        <f>YEAR(DIVERSE[[#This Row],[DATUM]])</f>
        <v>2017</v>
      </c>
      <c r="E10" s="49" t="s">
        <v>61</v>
      </c>
      <c r="F10" s="49" t="s">
        <v>62</v>
      </c>
      <c r="G10" s="8">
        <v>292.64999999999998</v>
      </c>
      <c r="H10" s="51"/>
    </row>
    <row r="11" spans="1:9" x14ac:dyDescent="0.25">
      <c r="A11" s="4">
        <v>42758</v>
      </c>
      <c r="B11" s="13" t="str">
        <f>TEXT(DIVERSE[[#This Row],[DATUM]],"MMMM") &amp; " "&amp;YEAR(DIVERSE[[#This Row],[DATUM]])</f>
        <v>januari 2017</v>
      </c>
      <c r="C11" s="22" t="str">
        <f>TEXT(DIVERSE[[#This Row],[DATUM]],"MMMM")</f>
        <v>januari</v>
      </c>
      <c r="D11" s="13">
        <f>YEAR(DIVERSE[[#This Row],[DATUM]])</f>
        <v>2017</v>
      </c>
      <c r="E11" s="33" t="s">
        <v>58</v>
      </c>
      <c r="F11" s="33" t="s">
        <v>69</v>
      </c>
      <c r="G11" s="33">
        <v>192.96</v>
      </c>
      <c r="H11" s="51">
        <v>26067</v>
      </c>
      <c r="I11" s="6" t="str">
        <f>"€ "&amp;ROUND(DIVERSE[[#This Row],[PRIJS]]/DIVERSE[[#This Row],[KM-STAND]],3)&amp;" /KM"</f>
        <v>€ 0,007 /KM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</vt:i4>
      </vt:variant>
    </vt:vector>
  </HeadingPairs>
  <TitlesOfParts>
    <vt:vector size="7" baseType="lpstr">
      <vt:lpstr>TOTAAL</vt:lpstr>
      <vt:lpstr>UITGAVEN</vt:lpstr>
      <vt:lpstr>DIESEL</vt:lpstr>
      <vt:lpstr>VERZEKERING</vt:lpstr>
      <vt:lpstr>LENING</vt:lpstr>
      <vt:lpstr>DIVERSE</vt:lpstr>
      <vt:lpstr>BRANDSTOF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 Comegna</dc:creator>
  <cp:lastModifiedBy>Dario Comegna</cp:lastModifiedBy>
  <dcterms:created xsi:type="dcterms:W3CDTF">2017-12-29T21:40:25Z</dcterms:created>
  <dcterms:modified xsi:type="dcterms:W3CDTF">2018-01-02T21:33:05Z</dcterms:modified>
</cp:coreProperties>
</file>