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2.xml" ContentType="application/vnd.openxmlformats-officedocument.spreadsheetml.pivotCacheDefinitio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xl/pivotCache/pivotCacheRecords2.xml" ContentType="application/vnd.openxmlformats-officedocument.spreadsheetml.pivotCacheRecord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hidePivotFieldList="1"/>
  <bookViews>
    <workbookView xWindow="60" yWindow="150" windowWidth="20730" windowHeight="7230" firstSheet="1" activeTab="1"/>
  </bookViews>
  <sheets>
    <sheet name="Voorblad" sheetId="11" r:id="rId1"/>
    <sheet name="Sjabloon Factuur" sheetId="7" r:id="rId2"/>
    <sheet name="Producten" sheetId="8" r:id="rId3"/>
    <sheet name="Klantenlijst" sheetId="2" r:id="rId4"/>
    <sheet name="Berekeningen " sheetId="9" r:id="rId5"/>
    <sheet name="Gegevens Grafiek Tabel" sheetId="3" r:id="rId6"/>
    <sheet name="Draaitabel en Grafiek" sheetId="6" r:id="rId7"/>
    <sheet name="Bestelbon" sheetId="4" r:id="rId8"/>
    <sheet name="Draaitabel langste klanten " sheetId="10" r:id="rId9"/>
  </sheets>
  <externalReferences>
    <externalReference r:id="rId10"/>
  </externalReferences>
  <definedNames>
    <definedName name="_xlnm._FilterDatabase" localSheetId="3" hidden="1">Klantenlijst!$C$2:$C$101</definedName>
    <definedName name="_xlnm._FilterDatabase" localSheetId="2" hidden="1">Producten!$A$1:$D$66</definedName>
    <definedName name="klanten">Klantenlijst!$B$2:$I$160</definedName>
  </definedNames>
  <calcPr calcId="125725" iterateDelta="1E-4" concurrentCalc="0"/>
  <pivotCaches>
    <pivotCache cacheId="16" r:id="rId11"/>
    <pivotCache cacheId="17" r:id="rId12"/>
  </pivotCache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4" i="7"/>
  <c r="C3" i="9"/>
  <c r="D3"/>
  <c r="C4"/>
  <c r="D4"/>
  <c r="C5"/>
  <c r="D5"/>
  <c r="C6"/>
  <c r="D6"/>
  <c r="C7"/>
  <c r="D7"/>
  <c r="C8"/>
  <c r="D8"/>
  <c r="C9"/>
  <c r="D9"/>
  <c r="C10"/>
  <c r="D10"/>
  <c r="C11"/>
  <c r="D11"/>
  <c r="C12"/>
  <c r="D12"/>
  <c r="C13"/>
  <c r="D13"/>
  <c r="C14"/>
  <c r="D14"/>
  <c r="C15"/>
  <c r="D15"/>
  <c r="C16"/>
  <c r="D16"/>
  <c r="C17"/>
  <c r="D17"/>
  <c r="C18"/>
  <c r="D18"/>
  <c r="C19"/>
  <c r="D19"/>
  <c r="C20"/>
  <c r="D20"/>
  <c r="C21"/>
  <c r="D21"/>
  <c r="C22"/>
  <c r="D22"/>
  <c r="C23"/>
  <c r="D23"/>
  <c r="C24"/>
  <c r="D24"/>
  <c r="C25"/>
  <c r="D25"/>
  <c r="C26"/>
  <c r="D26"/>
  <c r="C27"/>
  <c r="D27"/>
  <c r="C28"/>
  <c r="D28"/>
  <c r="C29"/>
  <c r="D29"/>
  <c r="C30"/>
  <c r="D30"/>
  <c r="C31"/>
  <c r="D31"/>
  <c r="C32"/>
  <c r="D32"/>
  <c r="C33"/>
  <c r="D33"/>
  <c r="C34"/>
  <c r="D34"/>
  <c r="C35"/>
  <c r="D35"/>
  <c r="C36"/>
  <c r="D36"/>
  <c r="C37"/>
  <c r="D37"/>
  <c r="C38"/>
  <c r="D38"/>
  <c r="C39"/>
  <c r="D39"/>
  <c r="C40"/>
  <c r="D40"/>
  <c r="C41"/>
  <c r="D41"/>
  <c r="C42"/>
  <c r="D42"/>
  <c r="C43"/>
  <c r="D43"/>
  <c r="C44"/>
  <c r="D44"/>
  <c r="C45"/>
  <c r="D45"/>
  <c r="C46"/>
  <c r="D46"/>
  <c r="C47"/>
  <c r="D47"/>
  <c r="C48"/>
  <c r="D48"/>
  <c r="C49"/>
  <c r="D49"/>
  <c r="C50"/>
  <c r="D50"/>
  <c r="C51"/>
  <c r="D51"/>
  <c r="C52"/>
  <c r="D52"/>
  <c r="C53"/>
  <c r="D53"/>
  <c r="C54"/>
  <c r="D54"/>
  <c r="C55"/>
  <c r="D55"/>
  <c r="C56"/>
  <c r="D56"/>
  <c r="C57"/>
  <c r="D57"/>
  <c r="C58"/>
  <c r="D58"/>
  <c r="C59"/>
  <c r="D59"/>
  <c r="C60"/>
  <c r="D60"/>
  <c r="C61"/>
  <c r="D61"/>
  <c r="C62"/>
  <c r="D62"/>
  <c r="C63"/>
  <c r="D63"/>
  <c r="C64"/>
  <c r="D64"/>
  <c r="C65"/>
  <c r="D65"/>
  <c r="C66"/>
  <c r="D66"/>
  <c r="C67"/>
  <c r="D67"/>
  <c r="C68"/>
  <c r="D68"/>
  <c r="C69"/>
  <c r="D69"/>
  <c r="C70"/>
  <c r="D70"/>
  <c r="C71"/>
  <c r="D71"/>
  <c r="C72"/>
  <c r="D72"/>
  <c r="C73"/>
  <c r="D73"/>
  <c r="C74"/>
  <c r="D74"/>
  <c r="C75"/>
  <c r="D75"/>
  <c r="C76"/>
  <c r="D76"/>
  <c r="C77"/>
  <c r="D77"/>
  <c r="C78"/>
  <c r="D78"/>
  <c r="C79"/>
  <c r="D79"/>
  <c r="C80"/>
  <c r="D80"/>
  <c r="C81"/>
  <c r="D81"/>
  <c r="C82"/>
  <c r="D82"/>
  <c r="C83"/>
  <c r="D83"/>
  <c r="C84"/>
  <c r="D84"/>
  <c r="C85"/>
  <c r="D85"/>
  <c r="C86"/>
  <c r="D86"/>
  <c r="C87"/>
  <c r="D87"/>
  <c r="C88"/>
  <c r="D88"/>
  <c r="C89"/>
  <c r="D89"/>
  <c r="C90"/>
  <c r="D90"/>
  <c r="C91"/>
  <c r="D91"/>
  <c r="C92"/>
  <c r="D92"/>
  <c r="C93"/>
  <c r="D93"/>
  <c r="C94"/>
  <c r="D94"/>
  <c r="C95"/>
  <c r="D95"/>
  <c r="C96"/>
  <c r="D96"/>
  <c r="C97"/>
  <c r="D97"/>
  <c r="C98"/>
  <c r="D98"/>
  <c r="C99"/>
  <c r="D99"/>
  <c r="C100"/>
  <c r="D100"/>
  <c r="C101"/>
  <c r="D101"/>
  <c r="C2"/>
  <c r="D2"/>
  <c r="F20" i="7"/>
  <c r="F21"/>
  <c r="F22"/>
  <c r="F23"/>
  <c r="F24"/>
  <c r="F25"/>
  <c r="F26"/>
  <c r="F27"/>
  <c r="F28"/>
  <c r="F29"/>
  <c r="F30"/>
  <c r="F31"/>
  <c r="F32"/>
  <c r="F33"/>
  <c r="F34"/>
  <c r="F35"/>
  <c r="E19"/>
  <c r="F19"/>
  <c r="B11"/>
  <c r="B10"/>
  <c r="E35"/>
  <c r="E34"/>
  <c r="E33"/>
  <c r="E32"/>
  <c r="E31"/>
  <c r="E30"/>
  <c r="E29"/>
  <c r="E28"/>
  <c r="E27"/>
  <c r="E26"/>
  <c r="E25"/>
  <c r="E24"/>
  <c r="E23"/>
  <c r="E22"/>
  <c r="E21"/>
  <c r="E20"/>
  <c r="C35"/>
  <c r="C34"/>
  <c r="C33"/>
  <c r="C32"/>
  <c r="C31"/>
  <c r="C30"/>
  <c r="C29"/>
  <c r="C28"/>
  <c r="C27"/>
  <c r="C26"/>
  <c r="C25"/>
  <c r="C24"/>
  <c r="C23"/>
  <c r="C22"/>
  <c r="C21"/>
  <c r="C20"/>
  <c r="C19"/>
  <c r="B35"/>
  <c r="B34"/>
  <c r="B33"/>
  <c r="B32"/>
  <c r="B31"/>
  <c r="B30"/>
  <c r="B29"/>
  <c r="B28"/>
  <c r="B27"/>
  <c r="B26"/>
  <c r="B25"/>
  <c r="B24"/>
  <c r="B23"/>
  <c r="B22"/>
  <c r="B21"/>
  <c r="B20"/>
  <c r="B19"/>
  <c r="D39"/>
  <c r="F36"/>
  <c r="J1"/>
  <c r="E3"/>
  <c r="D14"/>
  <c r="D40"/>
  <c r="F37"/>
  <c r="F38"/>
  <c r="F3"/>
  <c r="G3"/>
  <c r="F3" i="9"/>
  <c r="F6"/>
  <c r="F5"/>
  <c r="F4"/>
  <c r="A3" i="2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2"/>
</calcChain>
</file>

<file path=xl/sharedStrings.xml><?xml version="1.0" encoding="utf-8"?>
<sst xmlns="http://schemas.openxmlformats.org/spreadsheetml/2006/main" count="989" uniqueCount="541">
  <si>
    <t>Bedrag factuur</t>
  </si>
  <si>
    <t xml:space="preserve">Korting </t>
  </si>
  <si>
    <t>Klantenkorting</t>
  </si>
  <si>
    <t>Vanaf</t>
  </si>
  <si>
    <t>Naam klant</t>
  </si>
  <si>
    <t>Jasper VdW</t>
  </si>
  <si>
    <t>Klant sinds</t>
  </si>
  <si>
    <t>Jaren klant</t>
  </si>
  <si>
    <t>Woonplaats</t>
  </si>
  <si>
    <t>Straat</t>
  </si>
  <si>
    <t>Nummer</t>
  </si>
  <si>
    <t>Postcode</t>
  </si>
  <si>
    <t>Telefoonnr.</t>
  </si>
  <si>
    <t>Mailadres</t>
  </si>
  <si>
    <t>Deinze</t>
  </si>
  <si>
    <t>Merk fiets</t>
  </si>
  <si>
    <t xml:space="preserve">Aantal verkochte fietsen </t>
  </si>
  <si>
    <t>Model</t>
  </si>
  <si>
    <t xml:space="preserve">Vrouw/man </t>
  </si>
  <si>
    <t>Oxford</t>
  </si>
  <si>
    <t>Thompson</t>
  </si>
  <si>
    <t>Merida</t>
  </si>
  <si>
    <t>E-Bike</t>
  </si>
  <si>
    <t>Race</t>
  </si>
  <si>
    <t>MTB</t>
  </si>
  <si>
    <t>Country</t>
  </si>
  <si>
    <t>City</t>
  </si>
  <si>
    <t>Sport</t>
  </si>
  <si>
    <t>Urban</t>
  </si>
  <si>
    <t>m</t>
  </si>
  <si>
    <t>v</t>
  </si>
  <si>
    <t>Kolomlabels</t>
  </si>
  <si>
    <t xml:space="preserve">Som van Aantal verkochte fietsen </t>
  </si>
  <si>
    <t>Rijlabels</t>
  </si>
  <si>
    <t>Klantcode</t>
  </si>
  <si>
    <t>Jan Smits</t>
  </si>
  <si>
    <t>Gerda Smits</t>
  </si>
  <si>
    <t>Bob Veenstra</t>
  </si>
  <si>
    <t>J.R. Janssens</t>
  </si>
  <si>
    <t>Wim Van Der Landern</t>
  </si>
  <si>
    <t>Dirk Verheers</t>
  </si>
  <si>
    <t>Mirjam Van Traa</t>
  </si>
  <si>
    <t>Dorien De Jonge</t>
  </si>
  <si>
    <t>Paul De Haan</t>
  </si>
  <si>
    <t>Jef Verstappen</t>
  </si>
  <si>
    <t>Jan vandenbossche</t>
  </si>
  <si>
    <t>Koen vandenbroecke</t>
  </si>
  <si>
    <t>Ilse vandecasteele</t>
  </si>
  <si>
    <t>Sophie Zwaenepoel</t>
  </si>
  <si>
    <t>Delphine Lefevere</t>
  </si>
  <si>
    <t>Tim Wauters</t>
  </si>
  <si>
    <t>Seppe Smits</t>
  </si>
  <si>
    <t>Rody Vandeberge</t>
  </si>
  <si>
    <t>Paul Vissers</t>
  </si>
  <si>
    <t>Jan Janssens</t>
  </si>
  <si>
    <t>Christophe Fernandez</t>
  </si>
  <si>
    <t>Tamara Diane</t>
  </si>
  <si>
    <t>Frank De Bruyne</t>
  </si>
  <si>
    <t>Rik Wouters</t>
  </si>
  <si>
    <t>Geoffrey Lamy</t>
  </si>
  <si>
    <t>Yassien Zakaria</t>
  </si>
  <si>
    <t>Souley Laudrup</t>
  </si>
  <si>
    <t>Rudi Van Daele</t>
  </si>
  <si>
    <t>Jorrit Parmentovic</t>
  </si>
  <si>
    <t>Bjorn Cobb</t>
  </si>
  <si>
    <t>David Dan</t>
  </si>
  <si>
    <t>Kathy Meiresonne</t>
  </si>
  <si>
    <t>Francois Hermans</t>
  </si>
  <si>
    <t>Ferdy Knapen</t>
  </si>
  <si>
    <t>Shauny Gremonprez</t>
  </si>
  <si>
    <t>Davy Ovaere</t>
  </si>
  <si>
    <t>Hassen Haji</t>
  </si>
  <si>
    <t>Levi Baestens</t>
  </si>
  <si>
    <t>Wim van Hoye</t>
  </si>
  <si>
    <t>Jean vergult</t>
  </si>
  <si>
    <t>Jordy Gruic</t>
  </si>
  <si>
    <t>Joris Sinnaeve</t>
  </si>
  <si>
    <t>Bas verluyten</t>
  </si>
  <si>
    <t>Muhamed Bushi</t>
  </si>
  <si>
    <t>Marc Hoogewijs</t>
  </si>
  <si>
    <t>Ben dekeukelare</t>
  </si>
  <si>
    <t>Cindy Ceulemans</t>
  </si>
  <si>
    <t>Senna Vanhulle</t>
  </si>
  <si>
    <t>Nancy Deblock</t>
  </si>
  <si>
    <t>Deano Declercq</t>
  </si>
  <si>
    <t>Cvetko Mirkovic</t>
  </si>
  <si>
    <t>Gianni Defraeye</t>
  </si>
  <si>
    <t>Zino Boes</t>
  </si>
  <si>
    <t>Jean marie Kint</t>
  </si>
  <si>
    <t>Jonathan Schrijvers</t>
  </si>
  <si>
    <t>Lennart Aeyels</t>
  </si>
  <si>
    <t>Charlotte Vergauwen</t>
  </si>
  <si>
    <t>De Buck Tony</t>
  </si>
  <si>
    <t>Pieter Meulewaeter</t>
  </si>
  <si>
    <t>Foeke Fissers</t>
  </si>
  <si>
    <t>Jelco Spiessens</t>
  </si>
  <si>
    <t>Jens Cuypers</t>
  </si>
  <si>
    <t>Luc Elst</t>
  </si>
  <si>
    <t>Philippe Druart</t>
  </si>
  <si>
    <t>Jelle Van Ginderen</t>
  </si>
  <si>
    <t>Nils de Schrijver</t>
  </si>
  <si>
    <t>Hakim Vatos</t>
  </si>
  <si>
    <t>Johan Van den Bosch</t>
  </si>
  <si>
    <t>Christophe Claessens</t>
  </si>
  <si>
    <t>Robin van Cleemput</t>
  </si>
  <si>
    <t>Jay Bazuka</t>
  </si>
  <si>
    <t>Frederick Delang</t>
  </si>
  <si>
    <t>Tarzan Ait</t>
  </si>
  <si>
    <t>Bruce Adike</t>
  </si>
  <si>
    <t>Sofyane Zaaf</t>
  </si>
  <si>
    <t>Vincent Allaerts</t>
  </si>
  <si>
    <t>Kautar Dou</t>
  </si>
  <si>
    <t>Laura Haeck</t>
  </si>
  <si>
    <t>Joey Soffers</t>
  </si>
  <si>
    <t>Yves Dupont</t>
  </si>
  <si>
    <t>Andy Lageuse</t>
  </si>
  <si>
    <t>Pieter van Puyvelde</t>
  </si>
  <si>
    <t>Ward De Becker</t>
  </si>
  <si>
    <t>Ronny Helsen</t>
  </si>
  <si>
    <t>Ben Mertens</t>
  </si>
  <si>
    <t>Brigitte Wynants</t>
  </si>
  <si>
    <t>Xavier Kluyskens</t>
  </si>
  <si>
    <t>Peter Huybrechts</t>
  </si>
  <si>
    <t>Stef Vleugels</t>
  </si>
  <si>
    <t>Erik Krick</t>
  </si>
  <si>
    <t>Ward Grauwels</t>
  </si>
  <si>
    <t>Vanlommel Ludo</t>
  </si>
  <si>
    <t>Yannick Janssens</t>
  </si>
  <si>
    <t>Jason Claeys</t>
  </si>
  <si>
    <t>Asma Taghlaouoi</t>
  </si>
  <si>
    <t>Jarne Van Herck</t>
  </si>
  <si>
    <t>Faisel Elf</t>
  </si>
  <si>
    <t>Jonas Delagrange</t>
  </si>
  <si>
    <t>Georges Quintelier</t>
  </si>
  <si>
    <t>Robert Joly</t>
  </si>
  <si>
    <t>Burgemeester Woutersstraat 89</t>
  </si>
  <si>
    <t>Brugge</t>
  </si>
  <si>
    <t>Heule</t>
  </si>
  <si>
    <t>De Panne</t>
  </si>
  <si>
    <t>Wervik</t>
  </si>
  <si>
    <t>Oostakker</t>
  </si>
  <si>
    <t>Stekene</t>
  </si>
  <si>
    <t>Voorde</t>
  </si>
  <si>
    <t>Ronse</t>
  </si>
  <si>
    <t>Nokere</t>
  </si>
  <si>
    <t>Nazareth</t>
  </si>
  <si>
    <t>Borsbeek</t>
  </si>
  <si>
    <t>Leuven</t>
  </si>
  <si>
    <t>Oostkamp</t>
  </si>
  <si>
    <t>Knokke</t>
  </si>
  <si>
    <t>Wommelgem</t>
  </si>
  <si>
    <t>Huldenberg</t>
  </si>
  <si>
    <t>Westpakelle</t>
  </si>
  <si>
    <t>Borgerhout</t>
  </si>
  <si>
    <t>Brussel</t>
  </si>
  <si>
    <t>Herentals</t>
  </si>
  <si>
    <t>Oud-Heverlee</t>
  </si>
  <si>
    <t>Hoboken</t>
  </si>
  <si>
    <t>Mechelen</t>
  </si>
  <si>
    <t>Deurne</t>
  </si>
  <si>
    <t>Lille</t>
  </si>
  <si>
    <t>Tervuren</t>
  </si>
  <si>
    <t>Sint-Niklaas</t>
  </si>
  <si>
    <t>Beerse</t>
  </si>
  <si>
    <t>Tremelo</t>
  </si>
  <si>
    <t>Hasselt</t>
  </si>
  <si>
    <t>Molenbeek</t>
  </si>
  <si>
    <t>Hove</t>
  </si>
  <si>
    <t>Aarschot</t>
  </si>
  <si>
    <t>Sijsele</t>
  </si>
  <si>
    <t>Nieuwmunster</t>
  </si>
  <si>
    <t>Bissegem</t>
  </si>
  <si>
    <t>Kontich</t>
  </si>
  <si>
    <t>Averbode</t>
  </si>
  <si>
    <t>Woumen</t>
  </si>
  <si>
    <t>Veurne</t>
  </si>
  <si>
    <t>Wilrijk</t>
  </si>
  <si>
    <t>Bost</t>
  </si>
  <si>
    <t>Kortrijk</t>
  </si>
  <si>
    <t>Waregem</t>
  </si>
  <si>
    <t>Reet</t>
  </si>
  <si>
    <t>Hoegaarden</t>
  </si>
  <si>
    <t>Ieper</t>
  </si>
  <si>
    <t>Wondelgem</t>
  </si>
  <si>
    <t>RupelMonde</t>
  </si>
  <si>
    <t>Schilde</t>
  </si>
  <si>
    <t>Bierbeek</t>
  </si>
  <si>
    <t>Lokeren</t>
  </si>
  <si>
    <t>Zele</t>
  </si>
  <si>
    <t>Loenhout</t>
  </si>
  <si>
    <t>Rummen</t>
  </si>
  <si>
    <t>Dendermonde</t>
  </si>
  <si>
    <t>Vlekkem</t>
  </si>
  <si>
    <t>Ressegem</t>
  </si>
  <si>
    <t>Zottegem</t>
  </si>
  <si>
    <t>Halen</t>
  </si>
  <si>
    <t>Ittegem</t>
  </si>
  <si>
    <t>Mol</t>
  </si>
  <si>
    <t>Hemiksem</t>
  </si>
  <si>
    <t>Leut</t>
  </si>
  <si>
    <t>Bornem</t>
  </si>
  <si>
    <t>Vaalbeek</t>
  </si>
  <si>
    <t>Kumtich</t>
  </si>
  <si>
    <t>Waasmont</t>
  </si>
  <si>
    <t>Maaseik</t>
  </si>
  <si>
    <t>Stokkem</t>
  </si>
  <si>
    <t>Gent</t>
  </si>
  <si>
    <t>Bilzen</t>
  </si>
  <si>
    <t>Binderveld</t>
  </si>
  <si>
    <t>Achel</t>
  </si>
  <si>
    <t>Neerrepen</t>
  </si>
  <si>
    <t>Ettelgem</t>
  </si>
  <si>
    <t>Gistel</t>
  </si>
  <si>
    <t>Keigem</t>
  </si>
  <si>
    <t>Rosmeer</t>
  </si>
  <si>
    <t>Werken</t>
  </si>
  <si>
    <t>Gits</t>
  </si>
  <si>
    <t>Aalst</t>
  </si>
  <si>
    <t>Menen</t>
  </si>
  <si>
    <t>Krombeek</t>
  </si>
  <si>
    <t>Zelzate</t>
  </si>
  <si>
    <t>Doel</t>
  </si>
  <si>
    <t>Heers</t>
  </si>
  <si>
    <t>Erembodegem</t>
  </si>
  <si>
    <t>Mere</t>
  </si>
  <si>
    <t>Moerkerke</t>
  </si>
  <si>
    <t>Zonnegem</t>
  </si>
  <si>
    <t>Hundelgem</t>
  </si>
  <si>
    <t>Zegelsem</t>
  </si>
  <si>
    <t>Ham</t>
  </si>
  <si>
    <t xml:space="preserve">Stationstraat </t>
  </si>
  <si>
    <t>Beukweg</t>
  </si>
  <si>
    <t xml:space="preserve">Schildpadweg </t>
  </si>
  <si>
    <t xml:space="preserve">Hoofdstraat </t>
  </si>
  <si>
    <t>Lange Lolbroekstraat</t>
  </si>
  <si>
    <t xml:space="preserve">Pietershof </t>
  </si>
  <si>
    <t xml:space="preserve">Otterpad </t>
  </si>
  <si>
    <t xml:space="preserve">Lindelaan </t>
  </si>
  <si>
    <t xml:space="preserve">Marterweg </t>
  </si>
  <si>
    <t xml:space="preserve">Parrallelweg </t>
  </si>
  <si>
    <t xml:space="preserve">Vlaamsegraaf </t>
  </si>
  <si>
    <t xml:space="preserve">Rozenstraat </t>
  </si>
  <si>
    <t>Appellaan</t>
  </si>
  <si>
    <t xml:space="preserve">Sionlaan </t>
  </si>
  <si>
    <t xml:space="preserve">Dennenlaan </t>
  </si>
  <si>
    <t>Oudenaarsesteenweg</t>
  </si>
  <si>
    <t xml:space="preserve">Antwerpsestraat </t>
  </si>
  <si>
    <t xml:space="preserve">Handelsstraat </t>
  </si>
  <si>
    <t xml:space="preserve">Abdijstraat </t>
  </si>
  <si>
    <t>Albertlaan</t>
  </si>
  <si>
    <t xml:space="preserve">Veldeke </t>
  </si>
  <si>
    <t xml:space="preserve">Rozenlaan </t>
  </si>
  <si>
    <t xml:space="preserve">Appelboom </t>
  </si>
  <si>
    <t xml:space="preserve">Meurkool </t>
  </si>
  <si>
    <t>Jan Palvijnstraat</t>
  </si>
  <si>
    <t>Gentsesteenweg</t>
  </si>
  <si>
    <t>Ledestraat</t>
  </si>
  <si>
    <t xml:space="preserve">Kruisstraat </t>
  </si>
  <si>
    <t xml:space="preserve">Brusselsesteenweg </t>
  </si>
  <si>
    <t>Hasselsestraat</t>
  </si>
  <si>
    <t>Sinaaidorp</t>
  </si>
  <si>
    <t>Zwaanaardestraat</t>
  </si>
  <si>
    <t xml:space="preserve">Wijnveld </t>
  </si>
  <si>
    <t>Marktstraat</t>
  </si>
  <si>
    <t>Kortrijksesteenweg</t>
  </si>
  <si>
    <t xml:space="preserve">Schijbergweg </t>
  </si>
  <si>
    <t xml:space="preserve">Nijverheidslaan </t>
  </si>
  <si>
    <t xml:space="preserve">Dommelstraat </t>
  </si>
  <si>
    <t xml:space="preserve">Kruisbeeldstraat </t>
  </si>
  <si>
    <t>Viqéstraat</t>
  </si>
  <si>
    <t xml:space="preserve">Bisschopsstraat </t>
  </si>
  <si>
    <t xml:space="preserve">Greinstraat </t>
  </si>
  <si>
    <t xml:space="preserve">Spoorstraat </t>
  </si>
  <si>
    <t xml:space="preserve">Muizestraat </t>
  </si>
  <si>
    <t xml:space="preserve">Nachtegaalstraat </t>
  </si>
  <si>
    <t xml:space="preserve">Boerhaavestraat </t>
  </si>
  <si>
    <t xml:space="preserve">Winkelstraat </t>
  </si>
  <si>
    <t xml:space="preserve">Meetingsstraat </t>
  </si>
  <si>
    <t xml:space="preserve">Perenstraat </t>
  </si>
  <si>
    <t xml:space="preserve">Lange Beeldekensstraat </t>
  </si>
  <si>
    <t xml:space="preserve">Duinstraat </t>
  </si>
  <si>
    <t xml:space="preserve">Brugsepoort </t>
  </si>
  <si>
    <t xml:space="preserve">Wilgenstraat </t>
  </si>
  <si>
    <t xml:space="preserve">Rodepoortlaan </t>
  </si>
  <si>
    <t xml:space="preserve">Alfred Oststraat </t>
  </si>
  <si>
    <t>Lantaarnweg</t>
  </si>
  <si>
    <t xml:space="preserve">Ruimtevaartlaan </t>
  </si>
  <si>
    <t>Sint-Denijsstraat</t>
  </si>
  <si>
    <t xml:space="preserve">Annestraat </t>
  </si>
  <si>
    <t>Hansevelde</t>
  </si>
  <si>
    <t xml:space="preserve">Bakkerstraat </t>
  </si>
  <si>
    <t xml:space="preserve">Batterijstraat </t>
  </si>
  <si>
    <t xml:space="preserve">Boonwijkstraat </t>
  </si>
  <si>
    <t xml:space="preserve">Valkenputstraat </t>
  </si>
  <si>
    <t>Prieel</t>
  </si>
  <si>
    <t xml:space="preserve">Saffierstraat </t>
  </si>
  <si>
    <t xml:space="preserve">Lambert Briesstraat </t>
  </si>
  <si>
    <t xml:space="preserve">Jan Moorkensstraat </t>
  </si>
  <si>
    <t xml:space="preserve">Overpoortstraat </t>
  </si>
  <si>
    <t>Frans Birontlaan</t>
  </si>
  <si>
    <t xml:space="preserve">Frans Bironstraat </t>
  </si>
  <si>
    <t>Lysenstraat</t>
  </si>
  <si>
    <t xml:space="preserve">Ruytenburgstraat </t>
  </si>
  <si>
    <t xml:space="preserve">Willem van Laarstraat </t>
  </si>
  <si>
    <t xml:space="preserve">Vredestraat </t>
  </si>
  <si>
    <t xml:space="preserve">Blindestraat </t>
  </si>
  <si>
    <t xml:space="preserve">Merodelei </t>
  </si>
  <si>
    <t xml:space="preserve">Covelierstraat </t>
  </si>
  <si>
    <t xml:space="preserve">Klauwaardstraat </t>
  </si>
  <si>
    <t xml:space="preserve">Jan Breydelstraat </t>
  </si>
  <si>
    <t xml:space="preserve">Zwartestraat </t>
  </si>
  <si>
    <t xml:space="preserve">Wittestraat </t>
  </si>
  <si>
    <t xml:space="preserve">Sint-Hubertstraat </t>
  </si>
  <si>
    <t xml:space="preserve">Lange Lozanastraat </t>
  </si>
  <si>
    <t xml:space="preserve">Peter Benoitlaan </t>
  </si>
  <si>
    <t xml:space="preserve">Vinkenstraat </t>
  </si>
  <si>
    <t>Ballaarsstraat</t>
  </si>
  <si>
    <t xml:space="preserve">Zwaantjes </t>
  </si>
  <si>
    <t xml:space="preserve">Haantjeslei </t>
  </si>
  <si>
    <t xml:space="preserve">climantinastraat </t>
  </si>
  <si>
    <t xml:space="preserve">Aarschotstraat </t>
  </si>
  <si>
    <t xml:space="preserve">Molenstraat </t>
  </si>
  <si>
    <t xml:space="preserve">Amerikalei </t>
  </si>
  <si>
    <t xml:space="preserve">Bolwerkstraat </t>
  </si>
  <si>
    <t xml:space="preserve">Bouwdewijnstaat </t>
  </si>
  <si>
    <t>Varentstraat</t>
  </si>
  <si>
    <t xml:space="preserve">Lebbeksesteenweg </t>
  </si>
  <si>
    <t>Kouterbaan</t>
  </si>
  <si>
    <t xml:space="preserve">Hogebrug </t>
  </si>
  <si>
    <t>0493956547</t>
  </si>
  <si>
    <t>0485599112</t>
  </si>
  <si>
    <t>0461987828</t>
  </si>
  <si>
    <t>0447952636</t>
  </si>
  <si>
    <t>0415846878</t>
  </si>
  <si>
    <t>0478987915</t>
  </si>
  <si>
    <t>0482317462</t>
  </si>
  <si>
    <t>0499446566</t>
  </si>
  <si>
    <t>0472722929</t>
  </si>
  <si>
    <t>0471178118</t>
  </si>
  <si>
    <t>0482317463</t>
  </si>
  <si>
    <t>jansmits@gmail.com</t>
  </si>
  <si>
    <t>gerdasmits@gmail.com</t>
  </si>
  <si>
    <t>bobveenstra@gmail.com</t>
  </si>
  <si>
    <t>jrjanssens@gmail.com</t>
  </si>
  <si>
    <t>wimvanderlanden@gmail.com</t>
  </si>
  <si>
    <t>dirkverheers@gmail.com</t>
  </si>
  <si>
    <t>mirjamvantraa@gmail.com</t>
  </si>
  <si>
    <t>doriendejonge@gmail.com</t>
  </si>
  <si>
    <t>pauldehaan@gmail.com</t>
  </si>
  <si>
    <t>jefverstappen@gmail.com</t>
  </si>
  <si>
    <t>janvandenbossche@gmail.com</t>
  </si>
  <si>
    <t>Koenvandenbroecke@gmail.com</t>
  </si>
  <si>
    <t>Ilsevandecasteele@gmail.com</t>
  </si>
  <si>
    <t>sophiezwaenepoel@gmail.com</t>
  </si>
  <si>
    <t>delphinelefevere@gmail.com</t>
  </si>
  <si>
    <t>timwauters@gmail.com</t>
  </si>
  <si>
    <t>seppesmits@gmail.com</t>
  </si>
  <si>
    <t>rodyvandeberge@telenet.be</t>
  </si>
  <si>
    <t>paulvissers@telenet.be</t>
  </si>
  <si>
    <t>janjanssens@telenet.be</t>
  </si>
  <si>
    <t>christophefernandez@gmail.com</t>
  </si>
  <si>
    <t>tamaradiane@telent.be</t>
  </si>
  <si>
    <t>frankdebruyne@telenet.be</t>
  </si>
  <si>
    <t>Rikwouters@gmail.com</t>
  </si>
  <si>
    <t>Geoffreylamy@gmail.com</t>
  </si>
  <si>
    <t>YassienZakaria@telenet.be</t>
  </si>
  <si>
    <t>souleylaudrup@gmail.com</t>
  </si>
  <si>
    <t>rudivandaele@telenet.be</t>
  </si>
  <si>
    <t>jorritparmentovic@telenet.com</t>
  </si>
  <si>
    <t>bjorncobb@gmail.com</t>
  </si>
  <si>
    <t>daviddan@gmail.com</t>
  </si>
  <si>
    <t>kathymeirsonne@telenet.be</t>
  </si>
  <si>
    <t>francoishermans@telenet.be</t>
  </si>
  <si>
    <t>ferdyknapen@gmail.com</t>
  </si>
  <si>
    <t>shaunygremonprez@telenet.be</t>
  </si>
  <si>
    <t>davyovaere@hotmail.be</t>
  </si>
  <si>
    <t>Hassenhaji@hotmail.com</t>
  </si>
  <si>
    <t>levibaestens@telenet.be</t>
  </si>
  <si>
    <t>wimvanhoye@gmail.com</t>
  </si>
  <si>
    <t>jeanvergult@hotmail.com</t>
  </si>
  <si>
    <t>jordygruic@telenet.be</t>
  </si>
  <si>
    <t>jorissinnaeve@telenet.be</t>
  </si>
  <si>
    <t>basverluyten@hotmail.be</t>
  </si>
  <si>
    <t>muhamedbushi@hotmail.be</t>
  </si>
  <si>
    <t>marchoogewijs@telenet.be</t>
  </si>
  <si>
    <t>bendekeukelare@hotmail.com</t>
  </si>
  <si>
    <t>cindyceulemans@hotmail.com</t>
  </si>
  <si>
    <t>sennavanhulle@telenet.com</t>
  </si>
  <si>
    <t>nancydeblock@hotmail.be</t>
  </si>
  <si>
    <t>deanodeclerq@hotmail.com</t>
  </si>
  <si>
    <t>cvetkomirkovis@telenet.be</t>
  </si>
  <si>
    <t>giannidefraeye@gmail.be</t>
  </si>
  <si>
    <t>zinoboes@hotmail.be</t>
  </si>
  <si>
    <t>jeanmariekint@hotmail.com</t>
  </si>
  <si>
    <t>jonathanschrijvers@gmail.com</t>
  </si>
  <si>
    <t>lennartaeyels@gmail.com</t>
  </si>
  <si>
    <t>charlottevergauwen@hotmail.com</t>
  </si>
  <si>
    <t>debucktony@telenet.be</t>
  </si>
  <si>
    <t>pietermeulewaeter@gmail.be</t>
  </si>
  <si>
    <t>foekefissers@telenet.be</t>
  </si>
  <si>
    <t>jelcospiessens@telenet.be</t>
  </si>
  <si>
    <t>jenscuypers@gmail.com</t>
  </si>
  <si>
    <t>Lucelst@gmail.com</t>
  </si>
  <si>
    <t>Phillippe.druart@telenet.be</t>
  </si>
  <si>
    <t>Jellevanginderen@telenet.be</t>
  </si>
  <si>
    <t>Nilsdeschrijver@gmail.com</t>
  </si>
  <si>
    <t>Hakimvatos@gmail.com</t>
  </si>
  <si>
    <t>Johan.vandenbosch@telenet.be</t>
  </si>
  <si>
    <t>Robinvancleemput@gmail.com</t>
  </si>
  <si>
    <t>Jaybazuka@telenet.be</t>
  </si>
  <si>
    <t>FrederickDelang@telenet.be</t>
  </si>
  <si>
    <t>Tarzanait@gmail.com</t>
  </si>
  <si>
    <t>BruceAdike@telenet.be</t>
  </si>
  <si>
    <t>SofyaneZaaf@telenet.be</t>
  </si>
  <si>
    <t>sofyanezaag@telenet.be</t>
  </si>
  <si>
    <t>vincentallaerts@gmail.com</t>
  </si>
  <si>
    <t>kautardou@hotmail.com</t>
  </si>
  <si>
    <t>laurahaeck@gmail.be</t>
  </si>
  <si>
    <t>joeysoffers@telenet.be</t>
  </si>
  <si>
    <t>yvesdupont@hotmail.com</t>
  </si>
  <si>
    <t>andylageuse@hotmail.com</t>
  </si>
  <si>
    <t>pietervanpuyvelde@gmail.com</t>
  </si>
  <si>
    <t>ward.debecker@telenet.be</t>
  </si>
  <si>
    <t>ronnyhelsen@hotmail.com</t>
  </si>
  <si>
    <t>benmertens@hotmail.com</t>
  </si>
  <si>
    <t>brigittewynants@gmail.com</t>
  </si>
  <si>
    <t>Xavierkluyskens@gmail.com</t>
  </si>
  <si>
    <t>Peterhuybrechts@hotmail.com</t>
  </si>
  <si>
    <t>stefvleugels@hotmail.be</t>
  </si>
  <si>
    <t>erikkrick@hotmail.com</t>
  </si>
  <si>
    <t>wardgrauwels@gmail.be</t>
  </si>
  <si>
    <t>vanlommelludo@gmail.com</t>
  </si>
  <si>
    <t>Yannickjanssens@hotmail.be</t>
  </si>
  <si>
    <t>jasonclaeys@hotmail.com</t>
  </si>
  <si>
    <t>asmataghlaouoi@gmail.com</t>
  </si>
  <si>
    <t>jarnevanherck@gmail.com</t>
  </si>
  <si>
    <t>faiselelf@gmail.com</t>
  </si>
  <si>
    <t>jonasdelagrange@hotmail.com</t>
  </si>
  <si>
    <t>georgesquintelier@hotmail.com</t>
  </si>
  <si>
    <t>robertjoly@gmail.com</t>
  </si>
  <si>
    <t>0482317454</t>
  </si>
  <si>
    <t>0482317455</t>
  </si>
  <si>
    <t>0482317456</t>
  </si>
  <si>
    <t>0482317457</t>
  </si>
  <si>
    <t>0482317458</t>
  </si>
  <si>
    <t>0482317459</t>
  </si>
  <si>
    <t>0482317460</t>
  </si>
  <si>
    <t>0482317461</t>
  </si>
  <si>
    <t>Rijwielen Dhondt</t>
  </si>
  <si>
    <t>FACTUUR</t>
  </si>
  <si>
    <t>Oudenaardseheerweg 7</t>
  </si>
  <si>
    <t>Adres klant</t>
  </si>
  <si>
    <t>9810 Nazareth</t>
  </si>
  <si>
    <t xml:space="preserve">Postcode &amp; plaats </t>
  </si>
  <si>
    <t>Tel: 09/384 32 87</t>
  </si>
  <si>
    <t>Datum van vandaag</t>
  </si>
  <si>
    <t>Factuurnummer</t>
  </si>
  <si>
    <t>xxxxx</t>
  </si>
  <si>
    <t>Stuks</t>
  </si>
  <si>
    <t>Prijs per stuk</t>
  </si>
  <si>
    <t>Bedrag</t>
  </si>
  <si>
    <t>SUBTOTAAL</t>
  </si>
  <si>
    <t>Berekening van de korting:</t>
  </si>
  <si>
    <t>KORTING</t>
  </si>
  <si>
    <t>Trekking</t>
  </si>
  <si>
    <t xml:space="preserve">CLIPPER 7v. </t>
  </si>
  <si>
    <t xml:space="preserve">CLIPPER 21 v. </t>
  </si>
  <si>
    <t xml:space="preserve">BUSTER 7v. </t>
  </si>
  <si>
    <t>ZULMA INTER</t>
  </si>
  <si>
    <t>ZULMA 7v.</t>
  </si>
  <si>
    <t>HECTOR INTER-7</t>
  </si>
  <si>
    <t xml:space="preserve">HECTOR 7 spd.  </t>
  </si>
  <si>
    <t>CITIZEN - CARBON BELT DRIVE</t>
  </si>
  <si>
    <t>S-5400 NAKED</t>
  </si>
  <si>
    <t>S-6400 NAKED</t>
  </si>
  <si>
    <t>S-7400 NAKED</t>
  </si>
  <si>
    <t>S-840 NAKED</t>
  </si>
  <si>
    <t>S-6400 EQUIPPED</t>
  </si>
  <si>
    <t>S-7400 EQUIPPED</t>
  </si>
  <si>
    <t>S-8400 EQUIPPED</t>
  </si>
  <si>
    <t>FOLDING INTER-3</t>
  </si>
  <si>
    <t>ESSENCE 7spd.</t>
  </si>
  <si>
    <t>GARDA-S INTER-7</t>
  </si>
  <si>
    <t>GARDA-S 7spd.</t>
  </si>
  <si>
    <t xml:space="preserve">AMBIENT 21spd. </t>
  </si>
  <si>
    <t xml:space="preserve">TUNDRA-S 21 spd. </t>
  </si>
  <si>
    <t xml:space="preserve">TULSA-S 21spd. Disc Brake </t>
  </si>
  <si>
    <t>AROSA INTER-7</t>
  </si>
  <si>
    <t xml:space="preserve">AROSA 24spd. </t>
  </si>
  <si>
    <t>RENO 27V.</t>
  </si>
  <si>
    <t>RAPTOR CITY Alu</t>
  </si>
  <si>
    <t>RAPTOR Alu</t>
  </si>
  <si>
    <t>XC-7000 Alu</t>
  </si>
  <si>
    <t>EAGLE 29 CITY Alu</t>
  </si>
  <si>
    <t>EAGLE 29 Alu</t>
  </si>
  <si>
    <t>XC-9000 Alu</t>
  </si>
  <si>
    <t>XC-9R Carbon</t>
  </si>
  <si>
    <t>FULLY Carbon</t>
  </si>
  <si>
    <t xml:space="preserve">RADICAL - MTB - 500 Wh </t>
  </si>
  <si>
    <t>SHIMANO FULL ULTEGRA DUBBEL 11spd</t>
  </si>
  <si>
    <t>SHIMANO FULL ULTEGRA COMPACT 11spd</t>
  </si>
  <si>
    <t>SHIMANO FULL ULTEGRA DUBBEL Di2 11spd</t>
  </si>
  <si>
    <t>SHIMANO FULL ULTEGRA COMPACT Di2 11spd</t>
  </si>
  <si>
    <t>SHIMANO FULL DURA ACE DUBBEL 11spd</t>
  </si>
  <si>
    <t>SHIMANO FULL DURA ACE COMPACT 11spd</t>
  </si>
  <si>
    <t>SHIMANO FULL DURA ACE Di2 DUBBEL 11spd</t>
  </si>
  <si>
    <t>SHIMANO FULL DURA ACE Di2 COMPACT 11spd</t>
  </si>
  <si>
    <t>CLASSIC INTER-7 - 522 Wh</t>
  </si>
  <si>
    <t>E-bikes</t>
  </si>
  <si>
    <t>CLASSIC 7v - 522 Wh</t>
  </si>
  <si>
    <t>ELEGANCE INTER-7 -522 Wh</t>
  </si>
  <si>
    <t>ELEGANCE 7v. - 522 Wh</t>
  </si>
  <si>
    <t>VERMONT INTER-7 - 522 Wh</t>
  </si>
  <si>
    <t>VERMONT 9v. 522 Wh</t>
  </si>
  <si>
    <t xml:space="preserve">SOLARA INTER-7 - 400 Wh - Disc Br. </t>
  </si>
  <si>
    <t xml:space="preserve">SOLARA 8spd. - 400 Wh - Disc- Br. </t>
  </si>
  <si>
    <t xml:space="preserve">COMFORT LTD 10spd. Powertube 500 Wh - Disc Br. </t>
  </si>
  <si>
    <t xml:space="preserve">TRAVELER FOLDING 9spd. - 400 Wh - Disc Br. </t>
  </si>
  <si>
    <t xml:space="preserve">RADICAL MTB 10spd. - 500 Wh - Disc Br. </t>
  </si>
  <si>
    <t xml:space="preserve">IMPULSE 8spd. - 400 Wh - Disc Br. </t>
  </si>
  <si>
    <t xml:space="preserve">SYNERGY 9spd. - 400 Wh - Disc. Br. </t>
  </si>
  <si>
    <t xml:space="preserve">ENIGMA 9spd. - 400 Wh - Disc Br. </t>
  </si>
  <si>
    <t>VOLTAGE 10v. 500 Wh</t>
  </si>
  <si>
    <t xml:space="preserve">ADVANCE 10 spd. - 500 WH - Disc Br. </t>
  </si>
  <si>
    <t xml:space="preserve">COMFORT INTER 8 - Powertube 500 Wh - Disc Br. </t>
  </si>
  <si>
    <t>COMFORT 10 spd. - Powertube 500 Wh - Disc Br.</t>
  </si>
  <si>
    <t xml:space="preserve">IMPERA 10 spd. - Powertube 500 Wh - Disc Br. </t>
  </si>
  <si>
    <t xml:space="preserve">ICARUS 10spd. - Powertube 500 Wh - Disc Br. </t>
  </si>
  <si>
    <t>REACTION Di2 Automatic Shifting - 500 Wh</t>
  </si>
  <si>
    <t>S-COMMUTER 10spd. -500Wh - 45 km/u</t>
  </si>
  <si>
    <t>Fietsomschrijving</t>
  </si>
  <si>
    <t>Soort</t>
  </si>
  <si>
    <t>Merk</t>
  </si>
  <si>
    <t>Aantal jaren klant</t>
  </si>
  <si>
    <t>Som van Aantal jaren klant</t>
  </si>
  <si>
    <t>Grootste 4</t>
  </si>
  <si>
    <t>2 jaar</t>
  </si>
  <si>
    <t>TOTAAL</t>
  </si>
  <si>
    <t>BUSTER 21 v.</t>
  </si>
  <si>
    <t>fully carbon</t>
  </si>
  <si>
    <t>buster 21 v.</t>
  </si>
</sst>
</file>

<file path=xl/styles.xml><?xml version="1.0" encoding="utf-8"?>
<styleSheet xmlns="http://schemas.openxmlformats.org/spreadsheetml/2006/main">
  <numFmts count="6">
    <numFmt numFmtId="164" formatCode="#,##0.00\ &quot;€&quot;;\-#,##0.00\ &quot;€&quot;"/>
    <numFmt numFmtId="165" formatCode="_-* #,##0.00\ &quot;€&quot;_-;\-* #,##0.00\ &quot;€&quot;_-;_-* &quot;-&quot;??\ &quot;€&quot;_-;_-@_-"/>
    <numFmt numFmtId="166" formatCode="_-* #,##0.00\ [$€-813]_-;\-* #,##0.00\ [$€-813]_-;_-* &quot;-&quot;??\ [$€-813]_-;_-@_-"/>
    <numFmt numFmtId="167" formatCode="0.0"/>
    <numFmt numFmtId="168" formatCode="#,##0.00\ &quot;€&quot;"/>
    <numFmt numFmtId="169" formatCode="#,##0.00\ _€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rgb="FF0001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166" fontId="0" fillId="0" borderId="0" xfId="0" applyNumberFormat="1"/>
    <xf numFmtId="9" fontId="0" fillId="0" borderId="0" xfId="0" applyNumberFormat="1"/>
    <xf numFmtId="165" fontId="0" fillId="0" borderId="0" xfId="1" applyFont="1"/>
    <xf numFmtId="1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0" xfId="0" applyFont="1" applyAlignment="1"/>
    <xf numFmtId="0" fontId="3" fillId="0" borderId="0" xfId="0" quotePrefix="1" applyFont="1" applyAlignment="1"/>
    <xf numFmtId="0" fontId="5" fillId="0" borderId="0" xfId="2" applyAlignment="1"/>
    <xf numFmtId="14" fontId="3" fillId="0" borderId="0" xfId="0" applyNumberFormat="1" applyFont="1" applyAlignme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right"/>
    </xf>
    <xf numFmtId="0" fontId="8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0" xfId="0" applyBorder="1"/>
    <xf numFmtId="9" fontId="0" fillId="0" borderId="1" xfId="0" applyNumberFormat="1" applyBorder="1" applyAlignment="1">
      <alignment horizontal="left"/>
    </xf>
    <xf numFmtId="167" fontId="0" fillId="0" borderId="0" xfId="0" applyNumberFormat="1"/>
    <xf numFmtId="0" fontId="0" fillId="0" borderId="5" xfId="0" applyBorder="1"/>
    <xf numFmtId="167" fontId="0" fillId="0" borderId="0" xfId="0" applyNumberFormat="1" applyAlignment="1">
      <alignment horizontal="left"/>
    </xf>
    <xf numFmtId="2" fontId="0" fillId="0" borderId="0" xfId="0" applyNumberFormat="1"/>
    <xf numFmtId="168" fontId="0" fillId="0" borderId="1" xfId="0" applyNumberFormat="1" applyBorder="1"/>
    <xf numFmtId="9" fontId="0" fillId="0" borderId="0" xfId="0" applyNumberFormat="1" applyBorder="1" applyAlignment="1">
      <alignment horizontal="left"/>
    </xf>
    <xf numFmtId="49" fontId="7" fillId="0" borderId="6" xfId="0" applyNumberFormat="1" applyFont="1" applyBorder="1"/>
    <xf numFmtId="49" fontId="7" fillId="0" borderId="7" xfId="0" applyNumberFormat="1" applyFont="1" applyBorder="1"/>
    <xf numFmtId="49" fontId="0" fillId="0" borderId="0" xfId="0" applyNumberFormat="1"/>
    <xf numFmtId="49" fontId="9" fillId="0" borderId="0" xfId="0" applyNumberFormat="1" applyFont="1"/>
    <xf numFmtId="49" fontId="8" fillId="0" borderId="1" xfId="0" applyNumberFormat="1" applyFont="1" applyBorder="1"/>
    <xf numFmtId="49" fontId="8" fillId="0" borderId="2" xfId="0" applyNumberFormat="1" applyFont="1" applyBorder="1"/>
    <xf numFmtId="49" fontId="0" fillId="0" borderId="0" xfId="0" applyNumberFormat="1" applyBorder="1"/>
    <xf numFmtId="49" fontId="0" fillId="0" borderId="3" xfId="0" applyNumberFormat="1" applyBorder="1"/>
    <xf numFmtId="49" fontId="0" fillId="0" borderId="9" xfId="0" applyNumberFormat="1" applyBorder="1"/>
    <xf numFmtId="49" fontId="0" fillId="0" borderId="10" xfId="0" applyNumberFormat="1" applyBorder="1"/>
    <xf numFmtId="49" fontId="0" fillId="0" borderId="4" xfId="0" applyNumberFormat="1" applyBorder="1"/>
    <xf numFmtId="164" fontId="7" fillId="0" borderId="8" xfId="1" applyNumberFormat="1" applyFont="1" applyBorder="1"/>
    <xf numFmtId="164" fontId="0" fillId="0" borderId="0" xfId="1" applyNumberFormat="1" applyFont="1"/>
    <xf numFmtId="164" fontId="9" fillId="0" borderId="0" xfId="1" applyNumberFormat="1" applyFont="1"/>
    <xf numFmtId="169" fontId="8" fillId="0" borderId="1" xfId="0" applyNumberFormat="1" applyFont="1" applyBorder="1"/>
    <xf numFmtId="169" fontId="0" fillId="0" borderId="2" xfId="0" applyNumberFormat="1" applyBorder="1"/>
    <xf numFmtId="169" fontId="0" fillId="0" borderId="3" xfId="0" applyNumberFormat="1" applyBorder="1"/>
    <xf numFmtId="169" fontId="0" fillId="0" borderId="4" xfId="0" applyNumberFormat="1" applyBorder="1"/>
    <xf numFmtId="0" fontId="0" fillId="0" borderId="3" xfId="0" applyNumberFormat="1" applyBorder="1"/>
    <xf numFmtId="0" fontId="0" fillId="0" borderId="4" xfId="0" applyNumberFormat="1" applyBorder="1"/>
    <xf numFmtId="0" fontId="0" fillId="0" borderId="2" xfId="0" quotePrefix="1" applyNumberFormat="1" applyBorder="1"/>
  </cellXfs>
  <cellStyles count="3">
    <cellStyle name="Hyperlink" xfId="2" builtinId="8"/>
    <cellStyle name="Standaard" xfId="0" builtinId="0"/>
    <cellStyle name="Valuta" xfId="1" builtinId="4"/>
  </cellStyles>
  <dxfs count="2">
    <dxf>
      <numFmt numFmtId="167" formatCode="0.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pivotSource>
    <c:name>[Jasper_II.xlsx]Draaitabel en Grafiek!Draaitabel2</c:name>
    <c:fmtId val="0"/>
  </c:pivotSource>
  <c:chart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</c:pivotFmt>
    </c:pivotFmts>
    <c:plotArea>
      <c:layout/>
      <c:barChart>
        <c:barDir val="col"/>
        <c:grouping val="clustered"/>
        <c:ser>
          <c:idx val="0"/>
          <c:order val="0"/>
          <c:tx>
            <c:strRef>
              <c:f>'Draaitabel en Grafiek'!$B$3:$B$4</c:f>
              <c:strCache>
                <c:ptCount val="1"/>
                <c:pt idx="0">
                  <c:v>Merida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Grafiek'!$B$5:$B$11</c:f>
              <c:numCache>
                <c:formatCode>General</c:formatCode>
                <c:ptCount val="7"/>
                <c:pt idx="3">
                  <c:v>15</c:v>
                </c:pt>
                <c:pt idx="5">
                  <c:v>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484-40A1-B1EB-A742B8E74922}"/>
            </c:ext>
          </c:extLst>
        </c:ser>
        <c:ser>
          <c:idx val="1"/>
          <c:order val="1"/>
          <c:tx>
            <c:strRef>
              <c:f>'Draaitabel en Grafiek'!$C$3:$C$4</c:f>
              <c:strCache>
                <c:ptCount val="1"/>
                <c:pt idx="0">
                  <c:v>Oxford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Grafiek'!$C$5:$C$11</c:f>
              <c:numCache>
                <c:formatCode>General</c:formatCode>
                <c:ptCount val="7"/>
                <c:pt idx="1">
                  <c:v>2</c:v>
                </c:pt>
                <c:pt idx="2">
                  <c:v>6</c:v>
                </c:pt>
                <c:pt idx="6">
                  <c:v>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484-40A1-B1EB-A742B8E74922}"/>
            </c:ext>
          </c:extLst>
        </c:ser>
        <c:ser>
          <c:idx val="2"/>
          <c:order val="2"/>
          <c:tx>
            <c:strRef>
              <c:f>'Draaitabel en Grafiek'!$D$3:$D$4</c:f>
              <c:strCache>
                <c:ptCount val="1"/>
                <c:pt idx="0">
                  <c:v>Thompson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strRef>
              <c:f>'Draaitabel en Grafiek'!$A$5:$A$11</c:f>
              <c:strCache>
                <c:ptCount val="7"/>
                <c:pt idx="0">
                  <c:v>City</c:v>
                </c:pt>
                <c:pt idx="1">
                  <c:v>Country</c:v>
                </c:pt>
                <c:pt idx="2">
                  <c:v>E-Bike</c:v>
                </c:pt>
                <c:pt idx="3">
                  <c:v>MTB</c:v>
                </c:pt>
                <c:pt idx="4">
                  <c:v>Race</c:v>
                </c:pt>
                <c:pt idx="5">
                  <c:v>Sport</c:v>
                </c:pt>
                <c:pt idx="6">
                  <c:v>Urban</c:v>
                </c:pt>
              </c:strCache>
            </c:strRef>
          </c:cat>
          <c:val>
            <c:numRef>
              <c:f>'Draaitabel en Grafiek'!$D$5:$D$11</c:f>
              <c:numCache>
                <c:formatCode>General</c:formatCode>
                <c:ptCount val="7"/>
                <c:pt idx="0">
                  <c:v>4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84-40A1-B1EB-A742B8E74922}"/>
            </c:ext>
          </c:extLst>
        </c:ser>
        <c:gapWidth val="219"/>
        <c:overlap val="-27"/>
        <c:axId val="181430144"/>
        <c:axId val="183988608"/>
      </c:barChart>
      <c:catAx>
        <c:axId val="181430144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83988608"/>
        <c:crosses val="autoZero"/>
        <c:auto val="1"/>
        <c:lblAlgn val="ctr"/>
        <c:lblOffset val="100"/>
      </c:catAx>
      <c:valAx>
        <c:axId val="183988608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8143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extLst xmlns:c16r2="http://schemas.microsoft.com/office/drawing/2015/06/chart"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0</xdr:colOff>
      <xdr:row>27</xdr:row>
      <xdr:rowOff>99060</xdr:rowOff>
    </xdr:to>
    <xdr:pic>
      <xdr:nvPicPr>
        <xdr:cNvPr id="5" name="Afbeelding 4" descr="Afbeeldingsresultaat voor fietsen">
          <a:extLst>
            <a:ext uri="{FF2B5EF4-FFF2-40B4-BE49-F238E27FC236}">
              <a16:creationId xmlns="" xmlns:a16="http://schemas.microsoft.com/office/drawing/2014/main" id="{27E13736-B7CB-4290-B8FF-E8F9E36D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0" cy="50368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144780</xdr:colOff>
      <xdr:row>1</xdr:row>
      <xdr:rowOff>60960</xdr:rowOff>
    </xdr:from>
    <xdr:to>
      <xdr:col>20</xdr:col>
      <xdr:colOff>49049</xdr:colOff>
      <xdr:row>11</xdr:row>
      <xdr:rowOff>70027</xdr:rowOff>
    </xdr:to>
    <xdr:pic>
      <xdr:nvPicPr>
        <xdr:cNvPr id="2" name="Afbeelding 1" descr="Afbeeldingsresultaat voor artevelde hogeschool">
          <a:extLst>
            <a:ext uri="{FF2B5EF4-FFF2-40B4-BE49-F238E27FC236}">
              <a16:creationId xmlns="" xmlns:a16="http://schemas.microsoft.com/office/drawing/2014/main" id="{AC2E5D79-E712-425C-94F8-FDA46FCA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8780" y="243840"/>
          <a:ext cx="2952269" cy="183786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53340</xdr:colOff>
      <xdr:row>11</xdr:row>
      <xdr:rowOff>152400</xdr:rowOff>
    </xdr:from>
    <xdr:to>
      <xdr:col>19</xdr:col>
      <xdr:colOff>387773</xdr:colOff>
      <xdr:row>14</xdr:row>
      <xdr:rowOff>175260</xdr:rowOff>
    </xdr:to>
    <xdr:sp macro="" textlink="">
      <xdr:nvSpPr>
        <xdr:cNvPr id="3" name="Tekstvak 2">
          <a:extLst>
            <a:ext uri="{FF2B5EF4-FFF2-40B4-BE49-F238E27FC236}">
              <a16:creationId xmlns="" xmlns:a16="http://schemas.microsoft.com/office/drawing/2014/main" id="{FB9242C5-EB59-47AE-83C5-21F60B5E2187}"/>
            </a:ext>
          </a:extLst>
        </xdr:cNvPr>
        <xdr:cNvSpPr txBox="1"/>
      </xdr:nvSpPr>
      <xdr:spPr>
        <a:xfrm>
          <a:off x="9806940" y="2164080"/>
          <a:ext cx="2163233" cy="57150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Datum presentatie: 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  <xdr:twoCellAnchor>
    <xdr:from>
      <xdr:col>14</xdr:col>
      <xdr:colOff>312420</xdr:colOff>
      <xdr:row>15</xdr:row>
      <xdr:rowOff>137160</xdr:rowOff>
    </xdr:from>
    <xdr:to>
      <xdr:col>19</xdr:col>
      <xdr:colOff>403860</xdr:colOff>
      <xdr:row>20</xdr:row>
      <xdr:rowOff>15240</xdr:rowOff>
    </xdr:to>
    <xdr:sp macro="" textlink="">
      <xdr:nvSpPr>
        <xdr:cNvPr id="4" name="Tekstvak 3">
          <a:extLst>
            <a:ext uri="{FF2B5EF4-FFF2-40B4-BE49-F238E27FC236}">
              <a16:creationId xmlns="" xmlns:a16="http://schemas.microsoft.com/office/drawing/2014/main" id="{35622F14-7423-40AF-92E3-35F873BF065D}"/>
            </a:ext>
          </a:extLst>
        </xdr:cNvPr>
        <xdr:cNvSpPr txBox="1"/>
      </xdr:nvSpPr>
      <xdr:spPr>
        <a:xfrm>
          <a:off x="8846820" y="2880360"/>
          <a:ext cx="3139440" cy="79248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Rijwielen L. Dhondt </a:t>
          </a:r>
          <a:b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</a:br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Oudenaardseheerweg 7 - 9810 Nazareth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Tel: 09/384 32 87</a:t>
          </a:r>
        </a:p>
      </xdr:txBody>
    </xdr:sp>
    <xdr:clientData/>
  </xdr:twoCellAnchor>
  <xdr:twoCellAnchor>
    <xdr:from>
      <xdr:col>15</xdr:col>
      <xdr:colOff>601980</xdr:colOff>
      <xdr:row>20</xdr:row>
      <xdr:rowOff>129540</xdr:rowOff>
    </xdr:from>
    <xdr:to>
      <xdr:col>19</xdr:col>
      <xdr:colOff>419100</xdr:colOff>
      <xdr:row>26</xdr:row>
      <xdr:rowOff>30480</xdr:rowOff>
    </xdr:to>
    <xdr:sp macro="" textlink="">
      <xdr:nvSpPr>
        <xdr:cNvPr id="6" name="Tekstvak 5">
          <a:extLst>
            <a:ext uri="{FF2B5EF4-FFF2-40B4-BE49-F238E27FC236}">
              <a16:creationId xmlns="" xmlns:a16="http://schemas.microsoft.com/office/drawing/2014/main" id="{09B8F6AB-9F53-4147-A805-FF6F41853955}"/>
            </a:ext>
          </a:extLst>
        </xdr:cNvPr>
        <xdr:cNvSpPr txBox="1"/>
      </xdr:nvSpPr>
      <xdr:spPr>
        <a:xfrm>
          <a:off x="9745980" y="3787140"/>
          <a:ext cx="2255520" cy="998220"/>
        </a:xfrm>
        <a:prstGeom prst="rect">
          <a:avLst/>
        </a:prstGeom>
        <a:solidFill>
          <a:schemeClr val="bg1">
            <a:lumMod val="85000"/>
          </a:schemeClr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Reno de Roeck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Julie Vandenbussche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Jasper Van de Wiele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Arnaud Boeckaert</a:t>
          </a:r>
        </a:p>
        <a:p>
          <a:pPr marL="0" indent="0"/>
          <a:r>
            <a:rPr lang="nl-BE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28/11/2018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1684867</xdr:colOff>
      <xdr:row>3</xdr:row>
      <xdr:rowOff>126999</xdr:rowOff>
    </xdr:from>
    <xdr:ext cx="1363133" cy="795867"/>
    <xdr:pic>
      <xdr:nvPicPr>
        <xdr:cNvPr id="2" name="Afbeelding 1" descr="Afbeeldingsresultaat voor logo rijwielen dhondt">
          <a:extLst>
            <a:ext uri="{FF2B5EF4-FFF2-40B4-BE49-F238E27FC236}">
              <a16:creationId xmlns="" xmlns:a16="http://schemas.microsoft.com/office/drawing/2014/main" id="{463475E0-1D32-4E74-B4B1-5EB6090898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867" y="685799"/>
          <a:ext cx="1363133" cy="795867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396240</xdr:colOff>
      <xdr:row>2</xdr:row>
      <xdr:rowOff>3810</xdr:rowOff>
    </xdr:from>
    <xdr:to>
      <xdr:col>13</xdr:col>
      <xdr:colOff>68580</xdr:colOff>
      <xdr:row>17</xdr:row>
      <xdr:rowOff>3810</xdr:rowOff>
    </xdr:to>
    <xdr:graphicFrame macro="">
      <xdr:nvGraphicFramePr>
        <xdr:cNvPr id="2" name="Grafiek 1">
          <a:extLst>
            <a:ext uri="{FF2B5EF4-FFF2-40B4-BE49-F238E27FC236}">
              <a16:creationId xmlns="" xmlns:a16="http://schemas.microsoft.com/office/drawing/2014/main" id="{8E144460-2414-4E54-97A4-DD2A723115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iel/AppData/Local/Packages/Microsoft.MicrosoftEdge_8wekyb3d8bbwe/TempState/Downloads/Users/Gebruiker/Documents/Artevelde/2de%20jaar%20rechtspraktijk/ICT/IC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lad2"/>
      <sheetName val="Blad3"/>
      <sheetName val="Blad6"/>
    </sheetNames>
    <sheetDataSet>
      <sheetData sheetId="0">
        <row r="2">
          <cell r="A2" t="str">
            <v>Jasper VdW</v>
          </cell>
          <cell r="B2">
            <v>42301</v>
          </cell>
        </row>
      </sheetData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3397.425198032404" createdVersion="6" refreshedVersion="6" minRefreshableVersion="3" recordCount="7">
  <cacheSource type="worksheet">
    <worksheetSource ref="A1:D8" sheet="Gegevens Grafiek Tabel"/>
  </cacheSource>
  <cacheFields count="4">
    <cacheField name="Merk fiets" numFmtId="0">
      <sharedItems count="3">
        <s v="Oxford"/>
        <s v="Thompson"/>
        <s v="Merida"/>
      </sharedItems>
    </cacheField>
    <cacheField name="Model" numFmtId="0">
      <sharedItems count="7">
        <s v="E-Bike"/>
        <s v="Race"/>
        <s v="MTB"/>
        <s v="Country"/>
        <s v="City"/>
        <s v="Sport"/>
        <s v="Urban"/>
      </sharedItems>
    </cacheField>
    <cacheField name="Vrouw/man " numFmtId="0">
      <sharedItems count="2">
        <s v="m"/>
        <s v="v"/>
      </sharedItems>
    </cacheField>
    <cacheField name="Aantal verkochte fietsen " numFmtId="0">
      <sharedItems containsSemiMixedTypes="0" containsString="0" containsNumber="1" containsInteger="1" minValue="2" maxValue="15" count="7">
        <n v="6"/>
        <n v="10"/>
        <n v="15"/>
        <n v="2"/>
        <n v="4"/>
        <n v="8"/>
        <n v="9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3425.417896180559" createdVersion="6" refreshedVersion="6" minRefreshableVersion="3" recordCount="100">
  <cacheSource type="worksheet">
    <worksheetSource ref="A1:D101" sheet="Berekeningen "/>
  </cacheSource>
  <cacheFields count="6">
    <cacheField name="Naam klant" numFmtId="0">
      <sharedItems count="100">
        <s v="Jan Smits"/>
        <s v="Gerda Smits"/>
        <s v="Bob Veenstra"/>
        <s v="J.R. Janssens"/>
        <s v="Wim Van Der Landern"/>
        <s v="Dirk Verheers"/>
        <s v="Mirjam Van Traa"/>
        <s v="Dorien De Jonge"/>
        <s v="Paul De Haan"/>
        <s v="Jef Verstappen"/>
        <s v="Jan vandenbossche"/>
        <s v="Koen vandenbroecke"/>
        <s v="Ilse vandecasteele"/>
        <s v="Sophie Zwaenepoel"/>
        <s v="Delphine Lefevere"/>
        <s v="Tim Wauters"/>
        <s v="Seppe Smits"/>
        <s v="Rody Vandeberge"/>
        <s v="Paul Vissers"/>
        <s v="Jan Janssens"/>
        <s v="Christophe Fernandez"/>
        <s v="Tamara Diane"/>
        <s v="Frank De Bruyne"/>
        <s v="Rik Wouters"/>
        <s v="Geoffrey Lamy"/>
        <s v="Yassien Zakaria"/>
        <s v="Souley Laudrup"/>
        <s v="Rudi Van Daele"/>
        <s v="Jorrit Parmentovic"/>
        <s v="Bjorn Cobb"/>
        <s v="David Dan"/>
        <s v="Kathy Meiresonne"/>
        <s v="Francois Hermans"/>
        <s v="Ferdy Knapen"/>
        <s v="Shauny Gremonprez"/>
        <s v="Davy Ovaere"/>
        <s v="Hassen Haji"/>
        <s v="Levi Baestens"/>
        <s v="Wim van Hoye"/>
        <s v="Jean vergult"/>
        <s v="Jordy Gruic"/>
        <s v="Joris Sinnaeve"/>
        <s v="Bas verluyten"/>
        <s v="Muhamed Bushi"/>
        <s v="Marc Hoogewijs"/>
        <s v="Ben dekeukelare"/>
        <s v="Cindy Ceulemans"/>
        <s v="Senna Vanhulle"/>
        <s v="Nancy Deblock"/>
        <s v="Deano Declercq"/>
        <s v="Cvetko Mirkovic"/>
        <s v="Gianni Defraeye"/>
        <s v="Zino Boes"/>
        <s v="Jean marie Kint"/>
        <s v="Jonathan Schrijvers"/>
        <s v="Lennart Aeyels"/>
        <s v="Charlotte Vergauwen"/>
        <s v="De Buck Tony"/>
        <s v="Pieter Meulewaeter"/>
        <s v="Foeke Fissers"/>
        <s v="Jelco Spiessens"/>
        <s v="Jens Cuypers"/>
        <s v="Luc Elst"/>
        <s v="Philippe Druart"/>
        <s v="Jelle Van Ginderen"/>
        <s v="Nils de Schrijver"/>
        <s v="Hakim Vatos"/>
        <s v="Johan Van den Bosch"/>
        <s v="Christophe Claessens"/>
        <s v="Robin van Cleemput"/>
        <s v="Jay Bazuka"/>
        <s v="Frederick Delang"/>
        <s v="Tarzan Ait"/>
        <s v="Bruce Adike"/>
        <s v="Sofyane Zaaf"/>
        <s v="Vincent Allaerts"/>
        <s v="Kautar Dou"/>
        <s v="Laura Haeck"/>
        <s v="Joey Soffers"/>
        <s v="Yves Dupont"/>
        <s v="Andy Lageuse"/>
        <s v="Pieter van Puyvelde"/>
        <s v="Ward De Becker"/>
        <s v="Ronny Helsen"/>
        <s v="Ben Mertens"/>
        <s v="Brigitte Wynants"/>
        <s v="Xavier Kluyskens"/>
        <s v="Peter Huybrechts"/>
        <s v="Stef Vleugels"/>
        <s v="Erik Krick"/>
        <s v="Ward Grauwels"/>
        <s v="Vanlommel Ludo"/>
        <s v="Yannick Janssens"/>
        <s v="Jason Claeys"/>
        <s v="Asma Taghlaouoi"/>
        <s v="Jarne Van Herck"/>
        <s v="Faisel Elf"/>
        <s v="Jonas Delagrange"/>
        <s v="Georges Quintelier"/>
        <s v="Robert Joly"/>
      </sharedItems>
    </cacheField>
    <cacheField name="Klant sinds" numFmtId="14">
      <sharedItems containsSemiMixedTypes="0" containsNonDate="0" containsDate="1" containsString="0" minDate="2012-01-21T00:00:00" maxDate="2018-11-15T00:00:00" count="94">
        <d v="2012-02-24T00:00:00"/>
        <d v="2012-06-26T00:00:00"/>
        <d v="2012-08-16T00:00:00"/>
        <d v="2012-11-30T00:00:00"/>
        <d v="2013-02-20T00:00:00"/>
        <d v="2013-03-23T00:00:00"/>
        <d v="2013-08-03T00:00:00"/>
        <d v="2013-09-17T00:00:00"/>
        <d v="2013-10-23T00:00:00"/>
        <d v="2014-02-22T00:00:00"/>
        <d v="2014-02-26T00:00:00"/>
        <d v="2014-06-19T00:00:00"/>
        <d v="2014-08-16T00:00:00"/>
        <d v="2016-03-24T00:00:00"/>
        <d v="2016-04-16T00:00:00"/>
        <d v="2016-06-29T00:00:00"/>
        <d v="2016-07-26T00:00:00"/>
        <d v="2016-08-06T00:00:00"/>
        <d v="2016-08-16T00:00:00"/>
        <d v="2017-10-04T00:00:00"/>
        <d v="2017-10-17T00:00:00"/>
        <d v="2018-05-29T00:00:00"/>
        <d v="2018-08-30T00:00:00"/>
        <d v="2018-10-31T00:00:00"/>
        <d v="2018-11-14T00:00:00"/>
        <d v="2012-01-21T00:00:00"/>
        <d v="2012-03-21T00:00:00"/>
        <d v="2012-09-01T00:00:00"/>
        <d v="2012-09-27T00:00:00"/>
        <d v="2012-10-27T00:00:00"/>
        <d v="2013-01-04T00:00:00"/>
        <d v="2013-01-09T00:00:00"/>
        <d v="2013-05-31T00:00:00"/>
        <d v="2015-03-03T00:00:00"/>
        <d v="2015-09-09T00:00:00"/>
        <d v="2015-11-19T00:00:00"/>
        <d v="2015-12-03T00:00:00"/>
        <d v="2016-03-05T00:00:00"/>
        <d v="2016-03-15T00:00:00"/>
        <d v="2016-06-01T00:00:00"/>
        <d v="2016-09-23T00:00:00"/>
        <d v="2016-11-08T00:00:00"/>
        <d v="2016-12-01T00:00:00"/>
        <d v="2016-12-21T00:00:00"/>
        <d v="2017-02-02T00:00:00"/>
        <d v="2017-09-13T00:00:00"/>
        <d v="2018-01-30T00:00:00"/>
        <d v="2018-07-03T00:00:00"/>
        <d v="2018-08-09T00:00:00"/>
        <d v="2012-03-28T00:00:00"/>
        <d v="2012-05-05T00:00:00"/>
        <d v="2012-05-26T00:00:00"/>
        <d v="2012-07-25T00:00:00"/>
        <d v="2012-08-25T00:00:00"/>
        <d v="2013-01-16T00:00:00"/>
        <d v="2013-03-16T00:00:00"/>
        <d v="2013-06-07T00:00:00"/>
        <d v="2013-09-13T00:00:00"/>
        <d v="2014-04-05T00:00:00"/>
        <d v="2014-05-24T00:00:00"/>
        <d v="2015-11-18T00:00:00"/>
        <d v="2015-11-25T00:00:00"/>
        <d v="2016-03-31T00:00:00"/>
        <d v="2016-08-04T00:00:00"/>
        <d v="2016-08-30T00:00:00"/>
        <d v="2016-09-17T00:00:00"/>
        <d v="2017-06-06T00:00:00"/>
        <d v="2017-08-15T00:00:00"/>
        <d v="2017-10-28T00:00:00"/>
        <d v="2017-11-22T00:00:00"/>
        <d v="2018-07-26T00:00:00"/>
        <d v="2012-04-06T00:00:00"/>
        <d v="2012-09-08T00:00:00"/>
        <d v="2013-02-19T00:00:00"/>
        <d v="2013-08-10T00:00:00"/>
        <d v="2013-09-27T00:00:00"/>
        <d v="2013-11-01T00:00:00"/>
        <d v="2014-01-08T00:00:00"/>
        <d v="2014-03-12T00:00:00"/>
        <d v="2014-03-27T00:00:00"/>
        <d v="2014-05-15T00:00:00"/>
        <d v="2014-05-22T00:00:00"/>
        <d v="2014-07-29T00:00:00"/>
        <d v="2015-04-16T00:00:00"/>
        <d v="2015-04-30T00:00:00"/>
        <d v="2015-08-18T00:00:00"/>
        <d v="2015-09-19T00:00:00"/>
        <d v="2015-12-29T00:00:00"/>
        <d v="2016-12-09T00:00:00"/>
        <d v="2017-04-12T00:00:00"/>
        <d v="2017-06-02T00:00:00"/>
        <d v="2017-09-05T00:00:00"/>
        <d v="2018-06-29T00:00:00"/>
        <d v="2018-08-15T00:00:00"/>
      </sharedItems>
      <fieldGroup par="5" base="1">
        <rangePr groupBy="months" startDate="2012-01-21T00:00:00" endDate="2018-11-15T00:00:00"/>
        <groupItems count="14">
          <s v="&lt;21/01/2012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5/11/2018"/>
        </groupItems>
      </fieldGroup>
    </cacheField>
    <cacheField name="Datum van vandaag" numFmtId="14">
      <sharedItems containsSemiMixedTypes="0" containsNonDate="0" containsDate="1" containsString="0" minDate="2018-11-21T00:00:00" maxDate="2018-11-22T00:00:00"/>
    </cacheField>
    <cacheField name="Aantal jaren klant" numFmtId="167">
      <sharedItems containsSemiMixedTypes="0" containsString="0" containsNumber="1" minValue="1.9178082191780823E-2" maxValue="6.838356164383562" count="94">
        <n v="6.7452054794520544"/>
        <n v="6.4082191780821915"/>
        <n v="6.2684931506849315"/>
        <n v="5.978082191780822"/>
        <n v="5.7534246575342465"/>
        <n v="5.6684931506849319"/>
        <n v="5.3041095890410963"/>
        <n v="5.1808219178082195"/>
        <n v="5.0821917808219181"/>
        <n v="4.7479452054794518"/>
        <n v="4.7369863013698632"/>
        <n v="4.4273972602739722"/>
        <n v="4.2684931506849315"/>
        <n v="2.6630136986301371"/>
        <n v="2.6"/>
        <n v="2.3972602739726026"/>
        <n v="2.3232876712328765"/>
        <n v="2.2931506849315069"/>
        <n v="2.2657534246575342"/>
        <n v="1.1315068493150684"/>
        <n v="1.095890410958904"/>
        <n v="0.48219178082191783"/>
        <n v="0.22739726027397261"/>
        <n v="5.7534246575342465E-2"/>
        <n v="1.9178082191780823E-2"/>
        <n v="6.838356164383562"/>
        <n v="6.6739726027397257"/>
        <n v="6.2246575342465755"/>
        <n v="6.1534246575342468"/>
        <n v="6.0712328767123287"/>
        <n v="5.882191780821918"/>
        <n v="5.8684931506849312"/>
        <n v="5.4794520547945202"/>
        <n v="3.7232876712328768"/>
        <n v="3.2027397260273971"/>
        <n v="3.0082191780821916"/>
        <n v="2.9698630136986299"/>
        <n v="2.7150684931506848"/>
        <n v="2.6876712328767125"/>
        <n v="2.473972602739726"/>
        <n v="2.1616438356164385"/>
        <n v="2.0356164383561643"/>
        <n v="1.9726027397260273"/>
        <n v="1.9178082191780821"/>
        <n v="1.8"/>
        <n v="1.189041095890411"/>
        <n v="0.80821917808219179"/>
        <n v="0.38630136986301372"/>
        <n v="0.28493150684931506"/>
        <n v="6.6547945205479451"/>
        <n v="6.5506849315068489"/>
        <n v="6.493150684931507"/>
        <n v="6.3287671232876717"/>
        <n v="6.2438356164383562"/>
        <n v="5.8493150684931505"/>
        <n v="5.6876712328767125"/>
        <n v="5.4602739726027396"/>
        <n v="5.1917808219178081"/>
        <n v="4.6328767123287671"/>
        <n v="4.4986301369863018"/>
        <n v="3.010958904109589"/>
        <n v="2.9917808219178084"/>
        <n v="2.6438356164383561"/>
        <n v="2.2986301369863016"/>
        <n v="2.2273972602739724"/>
        <n v="2.1780821917808217"/>
        <n v="1.4602739726027398"/>
        <n v="1.2684931506849315"/>
        <n v="1.0657534246575342"/>
        <n v="0.99726027397260275"/>
        <n v="0.32328767123287672"/>
        <n v="6.6301369863013697"/>
        <n v="6.2054794520547949"/>
        <n v="5.7561643835616438"/>
        <n v="5.2849315068493148"/>
        <n v="5.1534246575342468"/>
        <n v="5.0575342465753428"/>
        <n v="4.8712328767123285"/>
        <n v="4.6986301369863011"/>
        <n v="4.6575342465753424"/>
        <n v="4.5232876712328771"/>
        <n v="4.5041095890410956"/>
        <n v="4.3178082191780822"/>
        <n v="3.6027397260273974"/>
        <n v="3.5643835616438357"/>
        <n v="3.2630136986301368"/>
        <n v="3.1753424657534248"/>
        <n v="2.8986301369863012"/>
        <n v="1.9506849315068493"/>
        <n v="1.6109589041095891"/>
        <n v="1.4712328767123288"/>
        <n v="1.210958904109589"/>
        <n v="0.39726027397260272"/>
        <n v="0.26849315068493151"/>
      </sharedItems>
    </cacheField>
    <cacheField name="Kwartalen" numFmtId="0" databaseField="0">
      <fieldGroup base="1">
        <rangePr groupBy="quarters" startDate="2012-01-21T00:00:00" endDate="2018-11-15T00:00:00"/>
        <groupItems count="6">
          <s v="&lt;21/01/2012"/>
          <s v="Kwrt1"/>
          <s v="Kwrt2"/>
          <s v="Kwrt3"/>
          <s v="Kwrt4"/>
          <s v="&gt;15/11/2018"/>
        </groupItems>
      </fieldGroup>
    </cacheField>
    <cacheField name="Jaren" numFmtId="0" databaseField="0">
      <fieldGroup base="1">
        <rangePr groupBy="years" startDate="2012-01-21T00:00:00" endDate="2018-11-15T00:00:00"/>
        <groupItems count="9">
          <s v="&lt;21/01/2012"/>
          <s v="2012"/>
          <s v="2013"/>
          <s v="2014"/>
          <s v="2015"/>
          <s v="2016"/>
          <s v="2017"/>
          <s v="2018"/>
          <s v="&gt;15/11/2018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x v="0"/>
  </r>
  <r>
    <x v="1"/>
    <x v="1"/>
    <x v="0"/>
    <x v="1"/>
  </r>
  <r>
    <x v="2"/>
    <x v="2"/>
    <x v="1"/>
    <x v="2"/>
  </r>
  <r>
    <x v="0"/>
    <x v="3"/>
    <x v="1"/>
    <x v="3"/>
  </r>
  <r>
    <x v="1"/>
    <x v="4"/>
    <x v="0"/>
    <x v="4"/>
  </r>
  <r>
    <x v="2"/>
    <x v="5"/>
    <x v="1"/>
    <x v="5"/>
  </r>
  <r>
    <x v="0"/>
    <x v="6"/>
    <x v="1"/>
    <x v="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0">
  <r>
    <x v="0"/>
    <x v="0"/>
    <d v="2018-11-21T00:00:00"/>
    <x v="0"/>
  </r>
  <r>
    <x v="1"/>
    <x v="1"/>
    <d v="2018-11-21T00:00:00"/>
    <x v="1"/>
  </r>
  <r>
    <x v="2"/>
    <x v="2"/>
    <d v="2018-11-21T00:00:00"/>
    <x v="2"/>
  </r>
  <r>
    <x v="3"/>
    <x v="3"/>
    <d v="2018-11-21T00:00:00"/>
    <x v="3"/>
  </r>
  <r>
    <x v="4"/>
    <x v="4"/>
    <d v="2018-11-21T00:00:00"/>
    <x v="4"/>
  </r>
  <r>
    <x v="5"/>
    <x v="5"/>
    <d v="2018-11-21T00:00:00"/>
    <x v="5"/>
  </r>
  <r>
    <x v="6"/>
    <x v="6"/>
    <d v="2018-11-21T00:00:00"/>
    <x v="6"/>
  </r>
  <r>
    <x v="7"/>
    <x v="7"/>
    <d v="2018-11-21T00:00:00"/>
    <x v="7"/>
  </r>
  <r>
    <x v="8"/>
    <x v="8"/>
    <d v="2018-11-21T00:00:00"/>
    <x v="8"/>
  </r>
  <r>
    <x v="9"/>
    <x v="9"/>
    <d v="2018-11-21T00:00:00"/>
    <x v="9"/>
  </r>
  <r>
    <x v="10"/>
    <x v="10"/>
    <d v="2018-11-21T00:00:00"/>
    <x v="10"/>
  </r>
  <r>
    <x v="11"/>
    <x v="11"/>
    <d v="2018-11-21T00:00:00"/>
    <x v="11"/>
  </r>
  <r>
    <x v="12"/>
    <x v="12"/>
    <d v="2018-11-21T00:00:00"/>
    <x v="12"/>
  </r>
  <r>
    <x v="13"/>
    <x v="13"/>
    <d v="2018-11-21T00:00:00"/>
    <x v="13"/>
  </r>
  <r>
    <x v="14"/>
    <x v="14"/>
    <d v="2018-11-21T00:00:00"/>
    <x v="14"/>
  </r>
  <r>
    <x v="15"/>
    <x v="15"/>
    <d v="2018-11-21T00:00:00"/>
    <x v="15"/>
  </r>
  <r>
    <x v="16"/>
    <x v="16"/>
    <d v="2018-11-21T00:00:00"/>
    <x v="16"/>
  </r>
  <r>
    <x v="17"/>
    <x v="17"/>
    <d v="2018-11-21T00:00:00"/>
    <x v="17"/>
  </r>
  <r>
    <x v="18"/>
    <x v="18"/>
    <d v="2018-11-21T00:00:00"/>
    <x v="18"/>
  </r>
  <r>
    <x v="19"/>
    <x v="19"/>
    <d v="2018-11-21T00:00:00"/>
    <x v="19"/>
  </r>
  <r>
    <x v="20"/>
    <x v="20"/>
    <d v="2018-11-21T00:00:00"/>
    <x v="20"/>
  </r>
  <r>
    <x v="21"/>
    <x v="21"/>
    <d v="2018-11-21T00:00:00"/>
    <x v="21"/>
  </r>
  <r>
    <x v="22"/>
    <x v="22"/>
    <d v="2018-11-21T00:00:00"/>
    <x v="22"/>
  </r>
  <r>
    <x v="23"/>
    <x v="23"/>
    <d v="2018-11-21T00:00:00"/>
    <x v="23"/>
  </r>
  <r>
    <x v="24"/>
    <x v="24"/>
    <d v="2018-11-21T00:00:00"/>
    <x v="24"/>
  </r>
  <r>
    <x v="25"/>
    <x v="25"/>
    <d v="2018-11-21T00:00:00"/>
    <x v="25"/>
  </r>
  <r>
    <x v="26"/>
    <x v="26"/>
    <d v="2018-11-21T00:00:00"/>
    <x v="26"/>
  </r>
  <r>
    <x v="27"/>
    <x v="27"/>
    <d v="2018-11-21T00:00:00"/>
    <x v="27"/>
  </r>
  <r>
    <x v="28"/>
    <x v="28"/>
    <d v="2018-11-21T00:00:00"/>
    <x v="28"/>
  </r>
  <r>
    <x v="29"/>
    <x v="29"/>
    <d v="2018-11-21T00:00:00"/>
    <x v="29"/>
  </r>
  <r>
    <x v="30"/>
    <x v="3"/>
    <d v="2018-11-21T00:00:00"/>
    <x v="3"/>
  </r>
  <r>
    <x v="31"/>
    <x v="30"/>
    <d v="2018-11-21T00:00:00"/>
    <x v="30"/>
  </r>
  <r>
    <x v="32"/>
    <x v="31"/>
    <d v="2018-11-21T00:00:00"/>
    <x v="31"/>
  </r>
  <r>
    <x v="33"/>
    <x v="32"/>
    <d v="2018-11-21T00:00:00"/>
    <x v="32"/>
  </r>
  <r>
    <x v="34"/>
    <x v="33"/>
    <d v="2018-11-21T00:00:00"/>
    <x v="33"/>
  </r>
  <r>
    <x v="35"/>
    <x v="34"/>
    <d v="2018-11-21T00:00:00"/>
    <x v="34"/>
  </r>
  <r>
    <x v="36"/>
    <x v="35"/>
    <d v="2018-11-21T00:00:00"/>
    <x v="35"/>
  </r>
  <r>
    <x v="37"/>
    <x v="36"/>
    <d v="2018-11-21T00:00:00"/>
    <x v="36"/>
  </r>
  <r>
    <x v="38"/>
    <x v="37"/>
    <d v="2018-11-21T00:00:00"/>
    <x v="37"/>
  </r>
  <r>
    <x v="39"/>
    <x v="38"/>
    <d v="2018-11-21T00:00:00"/>
    <x v="38"/>
  </r>
  <r>
    <x v="40"/>
    <x v="39"/>
    <d v="2018-11-21T00:00:00"/>
    <x v="39"/>
  </r>
  <r>
    <x v="41"/>
    <x v="40"/>
    <d v="2018-11-21T00:00:00"/>
    <x v="40"/>
  </r>
  <r>
    <x v="42"/>
    <x v="41"/>
    <d v="2018-11-21T00:00:00"/>
    <x v="41"/>
  </r>
  <r>
    <x v="43"/>
    <x v="42"/>
    <d v="2018-11-21T00:00:00"/>
    <x v="42"/>
  </r>
  <r>
    <x v="44"/>
    <x v="43"/>
    <d v="2018-11-21T00:00:00"/>
    <x v="43"/>
  </r>
  <r>
    <x v="45"/>
    <x v="44"/>
    <d v="2018-11-21T00:00:00"/>
    <x v="44"/>
  </r>
  <r>
    <x v="46"/>
    <x v="45"/>
    <d v="2018-11-21T00:00:00"/>
    <x v="45"/>
  </r>
  <r>
    <x v="47"/>
    <x v="46"/>
    <d v="2018-11-21T00:00:00"/>
    <x v="46"/>
  </r>
  <r>
    <x v="48"/>
    <x v="47"/>
    <d v="2018-11-21T00:00:00"/>
    <x v="47"/>
  </r>
  <r>
    <x v="49"/>
    <x v="48"/>
    <d v="2018-11-21T00:00:00"/>
    <x v="48"/>
  </r>
  <r>
    <x v="50"/>
    <x v="49"/>
    <d v="2018-11-21T00:00:00"/>
    <x v="49"/>
  </r>
  <r>
    <x v="51"/>
    <x v="50"/>
    <d v="2018-11-21T00:00:00"/>
    <x v="50"/>
  </r>
  <r>
    <x v="52"/>
    <x v="51"/>
    <d v="2018-11-21T00:00:00"/>
    <x v="51"/>
  </r>
  <r>
    <x v="53"/>
    <x v="52"/>
    <d v="2018-11-21T00:00:00"/>
    <x v="52"/>
  </r>
  <r>
    <x v="54"/>
    <x v="53"/>
    <d v="2018-11-21T00:00:00"/>
    <x v="53"/>
  </r>
  <r>
    <x v="55"/>
    <x v="28"/>
    <d v="2018-11-21T00:00:00"/>
    <x v="28"/>
  </r>
  <r>
    <x v="56"/>
    <x v="54"/>
    <d v="2018-11-21T00:00:00"/>
    <x v="54"/>
  </r>
  <r>
    <x v="57"/>
    <x v="55"/>
    <d v="2018-11-21T00:00:00"/>
    <x v="55"/>
  </r>
  <r>
    <x v="58"/>
    <x v="5"/>
    <d v="2018-11-21T00:00:00"/>
    <x v="5"/>
  </r>
  <r>
    <x v="59"/>
    <x v="56"/>
    <d v="2018-11-21T00:00:00"/>
    <x v="56"/>
  </r>
  <r>
    <x v="60"/>
    <x v="57"/>
    <d v="2018-11-21T00:00:00"/>
    <x v="57"/>
  </r>
  <r>
    <x v="61"/>
    <x v="7"/>
    <d v="2018-11-21T00:00:00"/>
    <x v="7"/>
  </r>
  <r>
    <x v="62"/>
    <x v="58"/>
    <d v="2018-11-21T00:00:00"/>
    <x v="58"/>
  </r>
  <r>
    <x v="63"/>
    <x v="59"/>
    <d v="2018-11-21T00:00:00"/>
    <x v="59"/>
  </r>
  <r>
    <x v="64"/>
    <x v="60"/>
    <d v="2018-11-21T00:00:00"/>
    <x v="60"/>
  </r>
  <r>
    <x v="65"/>
    <x v="61"/>
    <d v="2018-11-21T00:00:00"/>
    <x v="61"/>
  </r>
  <r>
    <x v="66"/>
    <x v="62"/>
    <d v="2018-11-21T00:00:00"/>
    <x v="62"/>
  </r>
  <r>
    <x v="67"/>
    <x v="63"/>
    <d v="2018-11-21T00:00:00"/>
    <x v="63"/>
  </r>
  <r>
    <x v="68"/>
    <x v="64"/>
    <d v="2018-11-21T00:00:00"/>
    <x v="64"/>
  </r>
  <r>
    <x v="69"/>
    <x v="65"/>
    <d v="2018-11-21T00:00:00"/>
    <x v="65"/>
  </r>
  <r>
    <x v="70"/>
    <x v="66"/>
    <d v="2018-11-21T00:00:00"/>
    <x v="66"/>
  </r>
  <r>
    <x v="71"/>
    <x v="67"/>
    <d v="2018-11-21T00:00:00"/>
    <x v="67"/>
  </r>
  <r>
    <x v="72"/>
    <x v="68"/>
    <d v="2018-11-21T00:00:00"/>
    <x v="68"/>
  </r>
  <r>
    <x v="73"/>
    <x v="69"/>
    <d v="2018-11-21T00:00:00"/>
    <x v="69"/>
  </r>
  <r>
    <x v="74"/>
    <x v="70"/>
    <d v="2018-11-21T00:00:00"/>
    <x v="70"/>
  </r>
  <r>
    <x v="75"/>
    <x v="71"/>
    <d v="2018-11-21T00:00:00"/>
    <x v="71"/>
  </r>
  <r>
    <x v="76"/>
    <x v="72"/>
    <d v="2018-11-21T00:00:00"/>
    <x v="72"/>
  </r>
  <r>
    <x v="77"/>
    <x v="73"/>
    <d v="2018-11-21T00:00:00"/>
    <x v="73"/>
  </r>
  <r>
    <x v="78"/>
    <x v="6"/>
    <d v="2018-11-21T00:00:00"/>
    <x v="6"/>
  </r>
  <r>
    <x v="79"/>
    <x v="74"/>
    <d v="2018-11-21T00:00:00"/>
    <x v="74"/>
  </r>
  <r>
    <x v="80"/>
    <x v="75"/>
    <d v="2018-11-21T00:00:00"/>
    <x v="75"/>
  </r>
  <r>
    <x v="81"/>
    <x v="76"/>
    <d v="2018-11-21T00:00:00"/>
    <x v="76"/>
  </r>
  <r>
    <x v="82"/>
    <x v="77"/>
    <d v="2018-11-21T00:00:00"/>
    <x v="77"/>
  </r>
  <r>
    <x v="83"/>
    <x v="78"/>
    <d v="2018-11-21T00:00:00"/>
    <x v="78"/>
  </r>
  <r>
    <x v="84"/>
    <x v="79"/>
    <d v="2018-11-21T00:00:00"/>
    <x v="79"/>
  </r>
  <r>
    <x v="85"/>
    <x v="80"/>
    <d v="2018-11-21T00:00:00"/>
    <x v="80"/>
  </r>
  <r>
    <x v="86"/>
    <x v="81"/>
    <d v="2018-11-21T00:00:00"/>
    <x v="81"/>
  </r>
  <r>
    <x v="87"/>
    <x v="82"/>
    <d v="2018-11-21T00:00:00"/>
    <x v="82"/>
  </r>
  <r>
    <x v="88"/>
    <x v="83"/>
    <d v="2018-11-21T00:00:00"/>
    <x v="83"/>
  </r>
  <r>
    <x v="89"/>
    <x v="84"/>
    <d v="2018-11-21T00:00:00"/>
    <x v="84"/>
  </r>
  <r>
    <x v="90"/>
    <x v="85"/>
    <d v="2018-11-21T00:00:00"/>
    <x v="85"/>
  </r>
  <r>
    <x v="91"/>
    <x v="86"/>
    <d v="2018-11-21T00:00:00"/>
    <x v="86"/>
  </r>
  <r>
    <x v="92"/>
    <x v="87"/>
    <d v="2018-11-21T00:00:00"/>
    <x v="87"/>
  </r>
  <r>
    <x v="93"/>
    <x v="62"/>
    <d v="2018-11-21T00:00:00"/>
    <x v="62"/>
  </r>
  <r>
    <x v="94"/>
    <x v="88"/>
    <d v="2018-11-21T00:00:00"/>
    <x v="88"/>
  </r>
  <r>
    <x v="95"/>
    <x v="89"/>
    <d v="2018-11-21T00:00:00"/>
    <x v="89"/>
  </r>
  <r>
    <x v="96"/>
    <x v="90"/>
    <d v="2018-11-21T00:00:00"/>
    <x v="90"/>
  </r>
  <r>
    <x v="97"/>
    <x v="91"/>
    <d v="2018-11-21T00:00:00"/>
    <x v="91"/>
  </r>
  <r>
    <x v="98"/>
    <x v="92"/>
    <d v="2018-11-21T00:00:00"/>
    <x v="92"/>
  </r>
  <r>
    <x v="99"/>
    <x v="93"/>
    <d v="2018-11-21T00:00:00"/>
    <x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Draaitabel2" cacheId="16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 chartFormat="1">
  <location ref="A3:D11" firstHeaderRow="1" firstDataRow="2" firstDataCol="1"/>
  <pivotFields count="4">
    <pivotField axis="axisCol" showAll="0">
      <items count="4">
        <item x="2"/>
        <item x="0"/>
        <item x="1"/>
        <item t="default"/>
      </items>
    </pivotField>
    <pivotField axis="axisRow" showAll="0">
      <items count="8">
        <item x="4"/>
        <item x="3"/>
        <item x="0"/>
        <item x="2"/>
        <item x="1"/>
        <item x="5"/>
        <item x="6"/>
        <item t="default"/>
      </items>
    </pivotField>
    <pivotField showAll="0">
      <items count="3">
        <item x="0"/>
        <item x="1"/>
        <item t="default"/>
      </items>
    </pivotField>
    <pivotField dataField="1"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>
      <x v="6"/>
    </i>
  </rowItems>
  <colFields count="1">
    <field x="0"/>
  </colFields>
  <colItems count="3">
    <i>
      <x/>
    </i>
    <i>
      <x v="1"/>
    </i>
    <i>
      <x v="2"/>
    </i>
  </colItems>
  <dataFields count="1">
    <dataField name="Som van Aantal verkochte fietsen " fld="3" baseField="0" baseItem="0"/>
  </dataFields>
  <chartFormats count="3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TableStyleInfo name="PivotStyleLight17" showRowHeaders="1" showColHeaders="1" showRowStripes="1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Draaitabel2" cacheId="17" applyNumberFormats="0" applyBorderFormats="0" applyFontFormats="0" applyPatternFormats="0" applyAlignmentFormats="0" applyWidthHeightFormats="1" dataCaption="Waarden" updatedVersion="6" minRefreshableVersion="3" useAutoFormatting="1" rowGrandTotals="0" colGrandTotals="0" itemPrintTitles="1" createdVersion="6" indent="0" outline="1" outlineData="1" multipleFieldFilters="0">
  <location ref="A3:B103" firstHeaderRow="1" firstDataRow="1" firstDataCol="1"/>
  <pivotFields count="6">
    <pivotField axis="axisRow" showAll="0" sortType="ascending">
      <items count="101">
        <item x="80"/>
        <item x="94"/>
        <item x="42"/>
        <item x="45"/>
        <item x="84"/>
        <item x="29"/>
        <item x="2"/>
        <item x="85"/>
        <item x="73"/>
        <item x="56"/>
        <item x="68"/>
        <item x="20"/>
        <item x="46"/>
        <item x="50"/>
        <item x="30"/>
        <item x="35"/>
        <item x="57"/>
        <item x="49"/>
        <item x="14"/>
        <item x="5"/>
        <item x="7"/>
        <item x="89"/>
        <item x="96"/>
        <item x="33"/>
        <item x="59"/>
        <item x="32"/>
        <item x="22"/>
        <item x="71"/>
        <item x="24"/>
        <item x="98"/>
        <item x="1"/>
        <item x="51"/>
        <item x="66"/>
        <item x="36"/>
        <item x="12"/>
        <item x="3"/>
        <item x="19"/>
        <item x="0"/>
        <item x="10"/>
        <item x="95"/>
        <item x="93"/>
        <item x="70"/>
        <item x="53"/>
        <item x="39"/>
        <item x="9"/>
        <item x="60"/>
        <item x="64"/>
        <item x="61"/>
        <item x="78"/>
        <item x="67"/>
        <item x="97"/>
        <item x="54"/>
        <item x="40"/>
        <item x="41"/>
        <item x="28"/>
        <item x="31"/>
        <item x="76"/>
        <item x="11"/>
        <item x="77"/>
        <item x="55"/>
        <item x="37"/>
        <item x="62"/>
        <item x="44"/>
        <item x="6"/>
        <item x="43"/>
        <item x="48"/>
        <item x="65"/>
        <item x="8"/>
        <item x="18"/>
        <item x="87"/>
        <item x="63"/>
        <item x="58"/>
        <item x="81"/>
        <item x="23"/>
        <item x="99"/>
        <item x="69"/>
        <item x="17"/>
        <item x="83"/>
        <item x="27"/>
        <item x="47"/>
        <item x="16"/>
        <item x="34"/>
        <item x="74"/>
        <item x="13"/>
        <item x="26"/>
        <item x="88"/>
        <item x="21"/>
        <item x="72"/>
        <item x="15"/>
        <item x="91"/>
        <item x="75"/>
        <item x="82"/>
        <item x="90"/>
        <item x="4"/>
        <item x="38"/>
        <item x="86"/>
        <item x="92"/>
        <item x="25"/>
        <item x="79"/>
        <item x="5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umFmtId="14" showAll="0"/>
    <pivotField dataField="1" numFmtId="167" showAll="0">
      <items count="95">
        <item x="24"/>
        <item x="23"/>
        <item x="22"/>
        <item x="93"/>
        <item x="48"/>
        <item x="70"/>
        <item x="47"/>
        <item x="92"/>
        <item x="21"/>
        <item x="46"/>
        <item x="69"/>
        <item x="68"/>
        <item x="20"/>
        <item x="19"/>
        <item x="45"/>
        <item x="91"/>
        <item x="67"/>
        <item x="66"/>
        <item x="90"/>
        <item x="89"/>
        <item x="44"/>
        <item x="43"/>
        <item x="88"/>
        <item x="42"/>
        <item x="41"/>
        <item x="40"/>
        <item x="65"/>
        <item x="64"/>
        <item x="18"/>
        <item x="17"/>
        <item x="63"/>
        <item x="16"/>
        <item x="15"/>
        <item x="39"/>
        <item x="14"/>
        <item x="62"/>
        <item x="13"/>
        <item x="38"/>
        <item x="37"/>
        <item x="87"/>
        <item x="36"/>
        <item x="61"/>
        <item x="35"/>
        <item x="60"/>
        <item x="86"/>
        <item x="34"/>
        <item x="85"/>
        <item x="84"/>
        <item x="83"/>
        <item x="33"/>
        <item x="12"/>
        <item x="82"/>
        <item x="11"/>
        <item x="59"/>
        <item x="81"/>
        <item x="80"/>
        <item x="58"/>
        <item x="79"/>
        <item x="78"/>
        <item x="10"/>
        <item x="9"/>
        <item x="77"/>
        <item x="76"/>
        <item x="8"/>
        <item x="75"/>
        <item x="7"/>
        <item x="57"/>
        <item x="74"/>
        <item x="6"/>
        <item x="56"/>
        <item x="32"/>
        <item x="5"/>
        <item x="55"/>
        <item x="4"/>
        <item x="73"/>
        <item x="54"/>
        <item x="31"/>
        <item x="30"/>
        <item x="3"/>
        <item x="29"/>
        <item x="28"/>
        <item x="72"/>
        <item x="27"/>
        <item x="53"/>
        <item x="2"/>
        <item x="52"/>
        <item x="1"/>
        <item x="51"/>
        <item x="50"/>
        <item x="71"/>
        <item x="49"/>
        <item x="26"/>
        <item x="0"/>
        <item x="25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0">
        <item sd="0"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</pivotFields>
  <rowFields count="1">
    <field x="0"/>
  </rowFields>
  <rowItems count="100">
    <i>
      <x v="28"/>
    </i>
    <i>
      <x v="73"/>
    </i>
    <i>
      <x v="26"/>
    </i>
    <i>
      <x v="74"/>
    </i>
    <i>
      <x v="17"/>
    </i>
    <i>
      <x v="82"/>
    </i>
    <i>
      <x v="65"/>
    </i>
    <i>
      <x v="29"/>
    </i>
    <i>
      <x v="86"/>
    </i>
    <i>
      <x v="79"/>
    </i>
    <i>
      <x v="8"/>
    </i>
    <i>
      <x v="87"/>
    </i>
    <i>
      <x v="11"/>
    </i>
    <i>
      <x v="36"/>
    </i>
    <i>
      <x v="12"/>
    </i>
    <i>
      <x v="50"/>
    </i>
    <i>
      <x v="27"/>
    </i>
    <i>
      <x v="41"/>
    </i>
    <i>
      <x v="22"/>
    </i>
    <i>
      <x v="39"/>
    </i>
    <i>
      <x v="3"/>
    </i>
    <i>
      <x v="62"/>
    </i>
    <i>
      <x v="1"/>
    </i>
    <i>
      <x v="64"/>
    </i>
    <i>
      <x v="2"/>
    </i>
    <i>
      <x v="53"/>
    </i>
    <i>
      <x v="75"/>
    </i>
    <i>
      <x v="10"/>
    </i>
    <i>
      <x v="68"/>
    </i>
    <i>
      <x v="76"/>
    </i>
    <i>
      <x v="49"/>
    </i>
    <i>
      <x v="80"/>
    </i>
    <i>
      <x v="88"/>
    </i>
    <i>
      <x v="52"/>
    </i>
    <i>
      <x v="18"/>
    </i>
    <i>
      <x v="32"/>
    </i>
    <i>
      <x v="40"/>
    </i>
    <i>
      <x v="83"/>
    </i>
    <i>
      <x v="43"/>
    </i>
    <i>
      <x v="94"/>
    </i>
    <i>
      <x v="96"/>
    </i>
    <i>
      <x v="60"/>
    </i>
    <i>
      <x v="66"/>
    </i>
    <i>
      <x v="33"/>
    </i>
    <i>
      <x v="46"/>
    </i>
    <i>
      <x v="89"/>
    </i>
    <i>
      <x v="15"/>
    </i>
    <i>
      <x v="92"/>
    </i>
    <i>
      <x v="21"/>
    </i>
    <i>
      <x v="85"/>
    </i>
    <i>
      <x v="81"/>
    </i>
    <i>
      <x v="34"/>
    </i>
    <i>
      <x v="69"/>
    </i>
    <i>
      <x v="57"/>
    </i>
    <i>
      <x v="70"/>
    </i>
    <i>
      <x v="95"/>
    </i>
    <i>
      <x v="7"/>
    </i>
    <i>
      <x v="61"/>
    </i>
    <i>
      <x v="4"/>
    </i>
    <i>
      <x v="77"/>
    </i>
    <i>
      <x v="38"/>
    </i>
    <i>
      <x v="44"/>
    </i>
    <i>
      <x v="91"/>
    </i>
    <i>
      <x v="72"/>
    </i>
    <i>
      <x v="67"/>
    </i>
    <i>
      <x/>
    </i>
    <i>
      <x v="20"/>
    </i>
    <i>
      <x v="47"/>
    </i>
    <i>
      <x v="45"/>
    </i>
    <i>
      <x v="98"/>
    </i>
    <i>
      <x v="63"/>
    </i>
    <i>
      <x v="48"/>
    </i>
    <i>
      <x v="24"/>
    </i>
    <i>
      <x v="23"/>
    </i>
    <i>
      <x v="71"/>
    </i>
    <i>
      <x v="19"/>
    </i>
    <i>
      <x v="16"/>
    </i>
    <i>
      <x v="93"/>
    </i>
    <i>
      <x v="58"/>
    </i>
    <i>
      <x v="9"/>
    </i>
    <i>
      <x v="25"/>
    </i>
    <i>
      <x v="55"/>
    </i>
    <i>
      <x v="14"/>
    </i>
    <i>
      <x v="35"/>
    </i>
    <i>
      <x v="5"/>
    </i>
    <i>
      <x v="54"/>
    </i>
    <i>
      <x v="59"/>
    </i>
    <i>
      <x v="56"/>
    </i>
    <i>
      <x v="78"/>
    </i>
    <i>
      <x v="51"/>
    </i>
    <i>
      <x v="6"/>
    </i>
    <i>
      <x v="42"/>
    </i>
    <i>
      <x v="30"/>
    </i>
    <i>
      <x v="99"/>
    </i>
    <i>
      <x v="31"/>
    </i>
    <i>
      <x v="90"/>
    </i>
    <i>
      <x v="13"/>
    </i>
    <i>
      <x v="84"/>
    </i>
    <i>
      <x v="37"/>
    </i>
    <i>
      <x v="97"/>
    </i>
  </rowItems>
  <colItems count="1">
    <i/>
  </colItems>
  <dataFields count="1">
    <dataField name="Som van Aantal jaren klant" fld="3" baseField="0" baseItem="0" numFmtId="167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YassienZakaria@telenet.be" TargetMode="External"/><Relationship Id="rId21" Type="http://schemas.openxmlformats.org/officeDocument/2006/relationships/hyperlink" Target="mailto:christophefernandez@gmail.com" TargetMode="External"/><Relationship Id="rId34" Type="http://schemas.openxmlformats.org/officeDocument/2006/relationships/hyperlink" Target="mailto:ferdyknapen@gmail.com" TargetMode="External"/><Relationship Id="rId42" Type="http://schemas.openxmlformats.org/officeDocument/2006/relationships/hyperlink" Target="mailto:jorissinnaeve@telenet.be" TargetMode="External"/><Relationship Id="rId47" Type="http://schemas.openxmlformats.org/officeDocument/2006/relationships/hyperlink" Target="mailto:cindyceulemans@hotmail.com" TargetMode="External"/><Relationship Id="rId50" Type="http://schemas.openxmlformats.org/officeDocument/2006/relationships/hyperlink" Target="mailto:deanodeclerq@hotmail.com" TargetMode="External"/><Relationship Id="rId55" Type="http://schemas.openxmlformats.org/officeDocument/2006/relationships/hyperlink" Target="mailto:jonathanschrijvers@gmail.com" TargetMode="External"/><Relationship Id="rId63" Type="http://schemas.openxmlformats.org/officeDocument/2006/relationships/hyperlink" Target="mailto:Lucelst@gmail.com" TargetMode="External"/><Relationship Id="rId68" Type="http://schemas.openxmlformats.org/officeDocument/2006/relationships/hyperlink" Target="mailto:Johan.vandenbosch@telenet.be" TargetMode="External"/><Relationship Id="rId76" Type="http://schemas.openxmlformats.org/officeDocument/2006/relationships/hyperlink" Target="mailto:vincentallaerts@gmail.com" TargetMode="External"/><Relationship Id="rId84" Type="http://schemas.openxmlformats.org/officeDocument/2006/relationships/hyperlink" Target="mailto:ronnyhelsen@hotmail.com" TargetMode="External"/><Relationship Id="rId89" Type="http://schemas.openxmlformats.org/officeDocument/2006/relationships/hyperlink" Target="mailto:stefvleugels@hotmail.be" TargetMode="External"/><Relationship Id="rId97" Type="http://schemas.openxmlformats.org/officeDocument/2006/relationships/hyperlink" Target="mailto:faiselelf@gmail.com" TargetMode="External"/><Relationship Id="rId7" Type="http://schemas.openxmlformats.org/officeDocument/2006/relationships/hyperlink" Target="mailto:janvandenbossche@gmail.com" TargetMode="External"/><Relationship Id="rId71" Type="http://schemas.openxmlformats.org/officeDocument/2006/relationships/hyperlink" Target="mailto:FrederickDelang@telenet.be" TargetMode="External"/><Relationship Id="rId92" Type="http://schemas.openxmlformats.org/officeDocument/2006/relationships/hyperlink" Target="mailto:vanlommelludo@gmail.com" TargetMode="External"/><Relationship Id="rId2" Type="http://schemas.openxmlformats.org/officeDocument/2006/relationships/hyperlink" Target="mailto:timwauters@gmail.com" TargetMode="External"/><Relationship Id="rId16" Type="http://schemas.openxmlformats.org/officeDocument/2006/relationships/hyperlink" Target="mailto:gerdasmits@gmail.com" TargetMode="External"/><Relationship Id="rId29" Type="http://schemas.openxmlformats.org/officeDocument/2006/relationships/hyperlink" Target="mailto:jorritparmentovic@telenet.com" TargetMode="External"/><Relationship Id="rId11" Type="http://schemas.openxmlformats.org/officeDocument/2006/relationships/hyperlink" Target="mailto:mirjamvantraa@gmail.com" TargetMode="External"/><Relationship Id="rId24" Type="http://schemas.openxmlformats.org/officeDocument/2006/relationships/hyperlink" Target="mailto:Rikwouters@gmail.com" TargetMode="External"/><Relationship Id="rId32" Type="http://schemas.openxmlformats.org/officeDocument/2006/relationships/hyperlink" Target="mailto:kathymeirsonne@telenet.be" TargetMode="External"/><Relationship Id="rId37" Type="http://schemas.openxmlformats.org/officeDocument/2006/relationships/hyperlink" Target="mailto:Hassenhaji@hotmail.com" TargetMode="External"/><Relationship Id="rId40" Type="http://schemas.openxmlformats.org/officeDocument/2006/relationships/hyperlink" Target="mailto:jeanvergult@hotmail.com" TargetMode="External"/><Relationship Id="rId45" Type="http://schemas.openxmlformats.org/officeDocument/2006/relationships/hyperlink" Target="mailto:marchoogewijs@telenet.be" TargetMode="External"/><Relationship Id="rId53" Type="http://schemas.openxmlformats.org/officeDocument/2006/relationships/hyperlink" Target="mailto:zinoboes@hotmail.be" TargetMode="External"/><Relationship Id="rId58" Type="http://schemas.openxmlformats.org/officeDocument/2006/relationships/hyperlink" Target="mailto:debucktony@telenet.be" TargetMode="External"/><Relationship Id="rId66" Type="http://schemas.openxmlformats.org/officeDocument/2006/relationships/hyperlink" Target="mailto:Nilsdeschrijver@gmail.com" TargetMode="External"/><Relationship Id="rId74" Type="http://schemas.openxmlformats.org/officeDocument/2006/relationships/hyperlink" Target="mailto:SofyaneZaaf@telenet.be" TargetMode="External"/><Relationship Id="rId79" Type="http://schemas.openxmlformats.org/officeDocument/2006/relationships/hyperlink" Target="mailto:joeysoffers@telenet.be" TargetMode="External"/><Relationship Id="rId87" Type="http://schemas.openxmlformats.org/officeDocument/2006/relationships/hyperlink" Target="mailto:Xavierkluyskens@gmail.com" TargetMode="External"/><Relationship Id="rId5" Type="http://schemas.openxmlformats.org/officeDocument/2006/relationships/hyperlink" Target="mailto:Ilsevandecasteele@gmail.com" TargetMode="External"/><Relationship Id="rId61" Type="http://schemas.openxmlformats.org/officeDocument/2006/relationships/hyperlink" Target="mailto:jelcospiessens@telenet.be" TargetMode="External"/><Relationship Id="rId82" Type="http://schemas.openxmlformats.org/officeDocument/2006/relationships/hyperlink" Target="mailto:pietervanpuyvelde@gmail.com" TargetMode="External"/><Relationship Id="rId90" Type="http://schemas.openxmlformats.org/officeDocument/2006/relationships/hyperlink" Target="mailto:erikkrick@hotmail.com" TargetMode="External"/><Relationship Id="rId95" Type="http://schemas.openxmlformats.org/officeDocument/2006/relationships/hyperlink" Target="mailto:asmataghlaouoi@gmail.com" TargetMode="External"/><Relationship Id="rId19" Type="http://schemas.openxmlformats.org/officeDocument/2006/relationships/hyperlink" Target="mailto:paulvissers@telenet.be" TargetMode="External"/><Relationship Id="rId14" Type="http://schemas.openxmlformats.org/officeDocument/2006/relationships/hyperlink" Target="mailto:jrjanssens@gmail.com" TargetMode="External"/><Relationship Id="rId22" Type="http://schemas.openxmlformats.org/officeDocument/2006/relationships/hyperlink" Target="mailto:tamaradiane@telent.be" TargetMode="External"/><Relationship Id="rId27" Type="http://schemas.openxmlformats.org/officeDocument/2006/relationships/hyperlink" Target="mailto:souleylaudrup@gmail.com" TargetMode="External"/><Relationship Id="rId30" Type="http://schemas.openxmlformats.org/officeDocument/2006/relationships/hyperlink" Target="mailto:bjorncobb@gmail.com" TargetMode="External"/><Relationship Id="rId35" Type="http://schemas.openxmlformats.org/officeDocument/2006/relationships/hyperlink" Target="mailto:shaunygremonprez@telenet.be" TargetMode="External"/><Relationship Id="rId43" Type="http://schemas.openxmlformats.org/officeDocument/2006/relationships/hyperlink" Target="mailto:basverluyten@hotmail.be" TargetMode="External"/><Relationship Id="rId48" Type="http://schemas.openxmlformats.org/officeDocument/2006/relationships/hyperlink" Target="mailto:sennavanhulle@telenet.com" TargetMode="External"/><Relationship Id="rId56" Type="http://schemas.openxmlformats.org/officeDocument/2006/relationships/hyperlink" Target="mailto:lennartaeyels@gmail.com" TargetMode="External"/><Relationship Id="rId64" Type="http://schemas.openxmlformats.org/officeDocument/2006/relationships/hyperlink" Target="mailto:Phillippe.druart@telenet.be" TargetMode="External"/><Relationship Id="rId69" Type="http://schemas.openxmlformats.org/officeDocument/2006/relationships/hyperlink" Target="mailto:Robinvancleemput@gmail.com" TargetMode="External"/><Relationship Id="rId77" Type="http://schemas.openxmlformats.org/officeDocument/2006/relationships/hyperlink" Target="mailto:kautardou@hotmail.com" TargetMode="External"/><Relationship Id="rId100" Type="http://schemas.openxmlformats.org/officeDocument/2006/relationships/hyperlink" Target="mailto:robertjoly@gmail.com" TargetMode="External"/><Relationship Id="rId8" Type="http://schemas.openxmlformats.org/officeDocument/2006/relationships/hyperlink" Target="mailto:jefverstappen@gmail.com" TargetMode="External"/><Relationship Id="rId51" Type="http://schemas.openxmlformats.org/officeDocument/2006/relationships/hyperlink" Target="mailto:cvetkomirkovis@telenet.be" TargetMode="External"/><Relationship Id="rId72" Type="http://schemas.openxmlformats.org/officeDocument/2006/relationships/hyperlink" Target="mailto:Tarzanait@gmail.com" TargetMode="External"/><Relationship Id="rId80" Type="http://schemas.openxmlformats.org/officeDocument/2006/relationships/hyperlink" Target="mailto:yvesdupont@hotmail.com" TargetMode="External"/><Relationship Id="rId85" Type="http://schemas.openxmlformats.org/officeDocument/2006/relationships/hyperlink" Target="mailto:benmertens@hotmail.com" TargetMode="External"/><Relationship Id="rId93" Type="http://schemas.openxmlformats.org/officeDocument/2006/relationships/hyperlink" Target="mailto:Yannickjanssens@hotmail.be" TargetMode="External"/><Relationship Id="rId98" Type="http://schemas.openxmlformats.org/officeDocument/2006/relationships/hyperlink" Target="mailto:jonasdelagrange@hotmail.com" TargetMode="External"/><Relationship Id="rId3" Type="http://schemas.openxmlformats.org/officeDocument/2006/relationships/hyperlink" Target="mailto:delphinelefevere@gmail.com" TargetMode="External"/><Relationship Id="rId12" Type="http://schemas.openxmlformats.org/officeDocument/2006/relationships/hyperlink" Target="mailto:dirkverheers@gmail.com" TargetMode="External"/><Relationship Id="rId17" Type="http://schemas.openxmlformats.org/officeDocument/2006/relationships/hyperlink" Target="mailto:jansmits@gmail.com" TargetMode="External"/><Relationship Id="rId25" Type="http://schemas.openxmlformats.org/officeDocument/2006/relationships/hyperlink" Target="mailto:Geoffreylamy@gmail.com" TargetMode="External"/><Relationship Id="rId33" Type="http://schemas.openxmlformats.org/officeDocument/2006/relationships/hyperlink" Target="mailto:francoishermans@telenet.be" TargetMode="External"/><Relationship Id="rId38" Type="http://schemas.openxmlformats.org/officeDocument/2006/relationships/hyperlink" Target="mailto:levibaestens@telenet.be" TargetMode="External"/><Relationship Id="rId46" Type="http://schemas.openxmlformats.org/officeDocument/2006/relationships/hyperlink" Target="mailto:bendekeukelare@hotmail.com" TargetMode="External"/><Relationship Id="rId59" Type="http://schemas.openxmlformats.org/officeDocument/2006/relationships/hyperlink" Target="mailto:pietermeulewaeter@gmail.be" TargetMode="External"/><Relationship Id="rId67" Type="http://schemas.openxmlformats.org/officeDocument/2006/relationships/hyperlink" Target="mailto:Hakimvatos@gmail.com" TargetMode="External"/><Relationship Id="rId20" Type="http://schemas.openxmlformats.org/officeDocument/2006/relationships/hyperlink" Target="mailto:janjanssens@telenet.be" TargetMode="External"/><Relationship Id="rId41" Type="http://schemas.openxmlformats.org/officeDocument/2006/relationships/hyperlink" Target="mailto:jordygruic@telenet.be" TargetMode="External"/><Relationship Id="rId54" Type="http://schemas.openxmlformats.org/officeDocument/2006/relationships/hyperlink" Target="mailto:jeanmariekint@hotmail.com" TargetMode="External"/><Relationship Id="rId62" Type="http://schemas.openxmlformats.org/officeDocument/2006/relationships/hyperlink" Target="mailto:jenscuypers@gmail.com" TargetMode="External"/><Relationship Id="rId70" Type="http://schemas.openxmlformats.org/officeDocument/2006/relationships/hyperlink" Target="mailto:Jaybazuka@telenet.be" TargetMode="External"/><Relationship Id="rId75" Type="http://schemas.openxmlformats.org/officeDocument/2006/relationships/hyperlink" Target="mailto:sofyanezaag@telenet.be" TargetMode="External"/><Relationship Id="rId83" Type="http://schemas.openxmlformats.org/officeDocument/2006/relationships/hyperlink" Target="mailto:ward.debecker@telenet.be" TargetMode="External"/><Relationship Id="rId88" Type="http://schemas.openxmlformats.org/officeDocument/2006/relationships/hyperlink" Target="mailto:Peterhuybrechts@hotmail.com" TargetMode="External"/><Relationship Id="rId91" Type="http://schemas.openxmlformats.org/officeDocument/2006/relationships/hyperlink" Target="mailto:wardgrauwels@gmail.be" TargetMode="External"/><Relationship Id="rId96" Type="http://schemas.openxmlformats.org/officeDocument/2006/relationships/hyperlink" Target="mailto:jarnevanherck@gmail.com" TargetMode="External"/><Relationship Id="rId1" Type="http://schemas.openxmlformats.org/officeDocument/2006/relationships/hyperlink" Target="mailto:seppesmits@gmail.com" TargetMode="External"/><Relationship Id="rId6" Type="http://schemas.openxmlformats.org/officeDocument/2006/relationships/hyperlink" Target="mailto:Koenvandenbroecke@gmail.com" TargetMode="External"/><Relationship Id="rId15" Type="http://schemas.openxmlformats.org/officeDocument/2006/relationships/hyperlink" Target="mailto:bobveenstra@gmail.com" TargetMode="External"/><Relationship Id="rId23" Type="http://schemas.openxmlformats.org/officeDocument/2006/relationships/hyperlink" Target="mailto:frankdebruyne@telenet.be" TargetMode="External"/><Relationship Id="rId28" Type="http://schemas.openxmlformats.org/officeDocument/2006/relationships/hyperlink" Target="mailto:rudivandaele@telenet.be" TargetMode="External"/><Relationship Id="rId36" Type="http://schemas.openxmlformats.org/officeDocument/2006/relationships/hyperlink" Target="mailto:davyovaere@hotmail.be" TargetMode="External"/><Relationship Id="rId49" Type="http://schemas.openxmlformats.org/officeDocument/2006/relationships/hyperlink" Target="mailto:nancydeblock@hotmail.be" TargetMode="External"/><Relationship Id="rId57" Type="http://schemas.openxmlformats.org/officeDocument/2006/relationships/hyperlink" Target="mailto:charlottevergauwen@hotmail.com" TargetMode="External"/><Relationship Id="rId10" Type="http://schemas.openxmlformats.org/officeDocument/2006/relationships/hyperlink" Target="mailto:doriendejonge@gmail.com" TargetMode="External"/><Relationship Id="rId31" Type="http://schemas.openxmlformats.org/officeDocument/2006/relationships/hyperlink" Target="mailto:daviddan@gmail.com" TargetMode="External"/><Relationship Id="rId44" Type="http://schemas.openxmlformats.org/officeDocument/2006/relationships/hyperlink" Target="mailto:muhamedbushi@hotmail.be" TargetMode="External"/><Relationship Id="rId52" Type="http://schemas.openxmlformats.org/officeDocument/2006/relationships/hyperlink" Target="mailto:giannidefraeye@gmail.be" TargetMode="External"/><Relationship Id="rId60" Type="http://schemas.openxmlformats.org/officeDocument/2006/relationships/hyperlink" Target="mailto:foekefissers@telenet.be" TargetMode="External"/><Relationship Id="rId65" Type="http://schemas.openxmlformats.org/officeDocument/2006/relationships/hyperlink" Target="mailto:Jellevanginderen@telenet.be" TargetMode="External"/><Relationship Id="rId73" Type="http://schemas.openxmlformats.org/officeDocument/2006/relationships/hyperlink" Target="mailto:BruceAdike@telenet.be" TargetMode="External"/><Relationship Id="rId78" Type="http://schemas.openxmlformats.org/officeDocument/2006/relationships/hyperlink" Target="mailto:laurahaeck@gmail.be" TargetMode="External"/><Relationship Id="rId81" Type="http://schemas.openxmlformats.org/officeDocument/2006/relationships/hyperlink" Target="mailto:andylageuse@hotmail.com" TargetMode="External"/><Relationship Id="rId86" Type="http://schemas.openxmlformats.org/officeDocument/2006/relationships/hyperlink" Target="mailto:brigittewynants@gmail.com" TargetMode="External"/><Relationship Id="rId94" Type="http://schemas.openxmlformats.org/officeDocument/2006/relationships/hyperlink" Target="mailto:jasonclaeys@hotmail.com" TargetMode="External"/><Relationship Id="rId99" Type="http://schemas.openxmlformats.org/officeDocument/2006/relationships/hyperlink" Target="mailto:georgesquintelier@hotmail.com" TargetMode="External"/><Relationship Id="rId101" Type="http://schemas.openxmlformats.org/officeDocument/2006/relationships/printerSettings" Target="../printerSettings/printerSettings3.bin"/><Relationship Id="rId4" Type="http://schemas.openxmlformats.org/officeDocument/2006/relationships/hyperlink" Target="mailto:sophiezwaenepoel@gmail.com" TargetMode="External"/><Relationship Id="rId9" Type="http://schemas.openxmlformats.org/officeDocument/2006/relationships/hyperlink" Target="mailto:pauldehaan@gmail.com" TargetMode="External"/><Relationship Id="rId13" Type="http://schemas.openxmlformats.org/officeDocument/2006/relationships/hyperlink" Target="mailto:wimvanderlanden@gmail.com" TargetMode="External"/><Relationship Id="rId18" Type="http://schemas.openxmlformats.org/officeDocument/2006/relationships/hyperlink" Target="mailto:rodyvandeberge@telenet.be" TargetMode="External"/><Relationship Id="rId39" Type="http://schemas.openxmlformats.org/officeDocument/2006/relationships/hyperlink" Target="mailto:wimvanhoye@gmai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V21" sqref="V21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5"/>
  <sheetViews>
    <sheetView showGridLines="0" tabSelected="1" zoomScale="80" zoomScaleNormal="80" workbookViewId="0">
      <selection activeCell="B14" sqref="B14"/>
    </sheetView>
  </sheetViews>
  <sheetFormatPr defaultRowHeight="15"/>
  <cols>
    <col min="1" max="3" width="26.7109375" customWidth="1"/>
    <col min="4" max="4" width="45.7109375" customWidth="1"/>
    <col min="5" max="5" width="14.7109375" bestFit="1" customWidth="1"/>
    <col min="6" max="6" width="24.7109375" bestFit="1" customWidth="1"/>
    <col min="7" max="7" width="10.85546875" bestFit="1" customWidth="1"/>
    <col min="8" max="8" width="13.28515625" bestFit="1" customWidth="1"/>
    <col min="9" max="9" width="17.7109375" bestFit="1" customWidth="1"/>
    <col min="10" max="10" width="21.140625" bestFit="1" customWidth="1"/>
    <col min="11" max="11" width="12.7109375" bestFit="1" customWidth="1"/>
    <col min="12" max="12" width="11.5703125" bestFit="1" customWidth="1"/>
  </cols>
  <sheetData>
    <row r="1" spans="1:12">
      <c r="J1" s="4">
        <f ca="1">TODAY()</f>
        <v>43430</v>
      </c>
    </row>
    <row r="2" spans="1:12">
      <c r="A2" t="s">
        <v>0</v>
      </c>
      <c r="D2" t="s">
        <v>4</v>
      </c>
      <c r="E2" t="s">
        <v>6</v>
      </c>
      <c r="F2" t="s">
        <v>7</v>
      </c>
      <c r="G2" t="s">
        <v>1</v>
      </c>
    </row>
    <row r="3" spans="1:12">
      <c r="A3" s="1">
        <v>65146</v>
      </c>
      <c r="B3" s="1"/>
      <c r="C3" s="1"/>
      <c r="D3" t="s">
        <v>5</v>
      </c>
      <c r="E3" s="4">
        <f>VLOOKUP(D3,[1]Blad2!A2:B2,2,FALSE)</f>
        <v>42301</v>
      </c>
      <c r="F3" s="6">
        <f ca="1">(J1-E3)/365</f>
        <v>3.0931506849315067</v>
      </c>
      <c r="G3" s="1">
        <f ca="1">IF(AND(F3&gt;L6,A3&gt;L3),A3*K3,0)</f>
        <v>0</v>
      </c>
      <c r="H3" s="6"/>
      <c r="I3" s="6"/>
      <c r="K3" s="2"/>
      <c r="L3" s="3"/>
    </row>
    <row r="4" spans="1:12">
      <c r="A4" s="3"/>
      <c r="B4" s="3"/>
      <c r="C4" s="3"/>
      <c r="E4" s="4"/>
      <c r="G4" s="1"/>
    </row>
    <row r="5" spans="1:12" ht="19.5">
      <c r="A5" s="17" t="s">
        <v>448</v>
      </c>
      <c r="B5" s="17"/>
      <c r="C5" s="17"/>
    </row>
    <row r="6" spans="1:12">
      <c r="K6" s="2"/>
    </row>
    <row r="7" spans="1:12">
      <c r="D7" s="1"/>
    </row>
    <row r="8" spans="1:12" ht="19.5">
      <c r="A8" s="17"/>
      <c r="B8" s="17"/>
      <c r="C8" s="17"/>
      <c r="D8" s="1"/>
      <c r="F8" s="18" t="s">
        <v>449</v>
      </c>
      <c r="J8" s="18"/>
    </row>
    <row r="9" spans="1:12">
      <c r="A9" t="s">
        <v>4</v>
      </c>
      <c r="B9" t="s">
        <v>35</v>
      </c>
      <c r="D9" t="s">
        <v>50</v>
      </c>
      <c r="F9" s="8" t="s">
        <v>450</v>
      </c>
      <c r="J9" s="8"/>
    </row>
    <row r="10" spans="1:12">
      <c r="A10" t="s">
        <v>451</v>
      </c>
      <c r="B10" t="str">
        <f>VLOOKUP(B9,klanten,4,FALSE)&amp;" "&amp;VLOOKUP(B9,klanten,5,FALSE)</f>
        <v>Stationstraat  75</v>
      </c>
      <c r="F10" s="8" t="s">
        <v>452</v>
      </c>
      <c r="J10" s="8"/>
    </row>
    <row r="11" spans="1:12">
      <c r="A11" t="s">
        <v>453</v>
      </c>
      <c r="B11" t="str">
        <f>VLOOKUP(B9,klanten,6,FALSE)&amp;" "&amp;VLOOKUP(B9,klanten,3,FALSE)</f>
        <v>8000 Brugge</v>
      </c>
      <c r="F11" s="8" t="s">
        <v>454</v>
      </c>
      <c r="J11" s="8"/>
    </row>
    <row r="14" spans="1:12">
      <c r="A14" s="4">
        <f ca="1">TODAY()</f>
        <v>43430</v>
      </c>
      <c r="D14" s="4">
        <f ca="1">TODAY()</f>
        <v>43430</v>
      </c>
    </row>
    <row r="15" spans="1:12">
      <c r="A15" t="s">
        <v>456</v>
      </c>
      <c r="D15" s="19" t="s">
        <v>457</v>
      </c>
    </row>
    <row r="18" spans="1:6" ht="17.25">
      <c r="A18" s="20" t="s">
        <v>458</v>
      </c>
      <c r="B18" s="37" t="s">
        <v>532</v>
      </c>
      <c r="C18" s="38" t="s">
        <v>531</v>
      </c>
      <c r="D18" s="37" t="s">
        <v>530</v>
      </c>
      <c r="E18" s="47" t="s">
        <v>459</v>
      </c>
      <c r="F18" s="47" t="s">
        <v>460</v>
      </c>
    </row>
    <row r="19" spans="1:6">
      <c r="A19" s="21">
        <v>1</v>
      </c>
      <c r="B19" s="53" t="str">
        <f>IFERROR(INDEX(Producten!$A$2:$D$66,MATCH('Sjabloon Factuur'!$D19,Producten!$C$2:$C$66,0),1),"")</f>
        <v>Thompson</v>
      </c>
      <c r="C19" s="53" t="str">
        <f>IFERROR(INDEX(Producten!$A$2:$D$66,MATCH('Sjabloon Factuur'!$D19,Producten!$C$2:$C$66,0),2),"")</f>
        <v>MTB</v>
      </c>
      <c r="D19" s="35" t="s">
        <v>539</v>
      </c>
      <c r="E19" s="48">
        <f>IFERROR(INDEX(Producten!$A$2:$D$66,MATCH('Sjabloon Factuur'!$D19,Producten!$C$2:$C$66,0),4),"")</f>
        <v>4529</v>
      </c>
      <c r="F19" s="48">
        <f>IF(A19&lt;&gt;"",E19*A19,"")</f>
        <v>4529</v>
      </c>
    </row>
    <row r="20" spans="1:6">
      <c r="A20" s="22"/>
      <c r="B20" s="39" t="str">
        <f>IFERROR(INDEX(Producten!$A$2:$D$66,MATCH('Sjabloon Factuur'!$D20,Producten!$C$2:$C$66,0),1),"")</f>
        <v>Oxford</v>
      </c>
      <c r="C20" s="51" t="str">
        <f>IFERROR(INDEX(Producten!$A$2:$D$66,MATCH('Sjabloon Factuur'!$D20,Producten!$C$2:$C$66,0),2),"")</f>
        <v>Trekking</v>
      </c>
      <c r="D20" s="36" t="s">
        <v>540</v>
      </c>
      <c r="E20" s="49">
        <f>IFERROR(INDEX(Producten!$A$2:$D$66,MATCH('Sjabloon Factuur'!$D20,Producten!$C$2:$C$66,0),4),"")</f>
        <v>629</v>
      </c>
      <c r="F20" s="49" t="str">
        <f t="shared" ref="F20:F35" si="0">IF(A20&lt;&gt;"",E20*A20,"")</f>
        <v/>
      </c>
    </row>
    <row r="21" spans="1:6">
      <c r="A21" s="22"/>
      <c r="B21" s="41" t="str">
        <f>IFERROR(INDEX(Producten!$A$2:$D$66,MATCH('Sjabloon Factuur'!$D21,Producten!$C$2:$C$66,0),1),"")</f>
        <v/>
      </c>
      <c r="C21" s="51" t="str">
        <f>IFERROR(INDEX(Producten!$A$2:$D$66,MATCH('Sjabloon Factuur'!$D21,Producten!$C$2:$C$66,0),2),"")</f>
        <v/>
      </c>
      <c r="D21" s="42"/>
      <c r="E21" s="49" t="str">
        <f>IFERROR(INDEX(Producten!$A$2:$D$66,MATCH('Sjabloon Factuur'!$D21,Producten!$C$2:$C$66,0),4),"")</f>
        <v/>
      </c>
      <c r="F21" s="49" t="str">
        <f t="shared" si="0"/>
        <v/>
      </c>
    </row>
    <row r="22" spans="1:6">
      <c r="A22" s="22"/>
      <c r="B22" s="39" t="str">
        <f>IFERROR(INDEX(Producten!$A$2:$D$66,MATCH('Sjabloon Factuur'!$D22,Producten!$C$2:$C$66,0),1),"")</f>
        <v/>
      </c>
      <c r="C22" s="51" t="str">
        <f>IFERROR(INDEX(Producten!$A$2:$D$66,MATCH('Sjabloon Factuur'!$D22,Producten!$C$2:$C$66,0),2),"")</f>
        <v/>
      </c>
      <c r="D22" s="36"/>
      <c r="E22" s="49" t="str">
        <f>IFERROR(INDEX(Producten!$A$2:$D$66,MATCH('Sjabloon Factuur'!$D22,Producten!$C$2:$C$66,0),4),"")</f>
        <v/>
      </c>
      <c r="F22" s="49" t="str">
        <f t="shared" si="0"/>
        <v/>
      </c>
    </row>
    <row r="23" spans="1:6">
      <c r="A23" s="22"/>
      <c r="B23" s="40" t="str">
        <f>IFERROR(INDEX(Producten!$A$2:$D$66,MATCH('Sjabloon Factuur'!$D23,Producten!$C$2:$C$66,0),1),"")</f>
        <v/>
      </c>
      <c r="C23" s="51" t="str">
        <f>IFERROR(INDEX(Producten!$A$2:$D$66,MATCH('Sjabloon Factuur'!$D23,Producten!$C$2:$C$66,0),2),"")</f>
        <v/>
      </c>
      <c r="D23" s="40"/>
      <c r="E23" s="49" t="str">
        <f>IFERROR(INDEX(Producten!$A$2:$D$66,MATCH('Sjabloon Factuur'!$D23,Producten!$C$2:$C$66,0),4),"")</f>
        <v/>
      </c>
      <c r="F23" s="49" t="str">
        <f t="shared" si="0"/>
        <v/>
      </c>
    </row>
    <row r="24" spans="1:6">
      <c r="A24" s="22"/>
      <c r="B24" s="40" t="str">
        <f>IFERROR(INDEX(Producten!$A$2:$D$66,MATCH('Sjabloon Factuur'!$D24,Producten!$C$2:$C$66,0),1),"")</f>
        <v/>
      </c>
      <c r="C24" s="51" t="str">
        <f>IFERROR(INDEX(Producten!$A$2:$D$66,MATCH('Sjabloon Factuur'!$D24,Producten!$C$2:$C$66,0),2),"")</f>
        <v/>
      </c>
      <c r="D24" s="40"/>
      <c r="E24" s="49" t="str">
        <f>IFERROR(INDEX(Producten!$A$2:$D$66,MATCH('Sjabloon Factuur'!$D24,Producten!$C$2:$C$66,0),4),"")</f>
        <v/>
      </c>
      <c r="F24" s="49" t="str">
        <f t="shared" si="0"/>
        <v/>
      </c>
    </row>
    <row r="25" spans="1:6">
      <c r="A25" s="22"/>
      <c r="B25" s="40" t="str">
        <f>IFERROR(INDEX(Producten!$A$2:$D$66,MATCH('Sjabloon Factuur'!$D25,Producten!$C$2:$C$66,0),1),"")</f>
        <v/>
      </c>
      <c r="C25" s="51" t="str">
        <f>IFERROR(INDEX(Producten!$A$2:$D$66,MATCH('Sjabloon Factuur'!$D25,Producten!$C$2:$C$66,0),2),"")</f>
        <v/>
      </c>
      <c r="D25" s="40"/>
      <c r="E25" s="49" t="str">
        <f>IFERROR(INDEX(Producten!$A$2:$D$66,MATCH('Sjabloon Factuur'!$D25,Producten!$C$2:$C$66,0),4),"")</f>
        <v/>
      </c>
      <c r="F25" s="49" t="str">
        <f t="shared" si="0"/>
        <v/>
      </c>
    </row>
    <row r="26" spans="1:6">
      <c r="A26" s="22"/>
      <c r="B26" s="40" t="str">
        <f>IFERROR(INDEX(Producten!$A$2:$D$66,MATCH('Sjabloon Factuur'!$D26,Producten!$C$2:$C$66,0),1),"")</f>
        <v/>
      </c>
      <c r="C26" s="51" t="str">
        <f>IFERROR(INDEX(Producten!$A$2:$D$66,MATCH('Sjabloon Factuur'!$D26,Producten!$C$2:$C$66,0),2),"")</f>
        <v/>
      </c>
      <c r="D26" s="40"/>
      <c r="E26" s="49" t="str">
        <f>IFERROR(INDEX(Producten!$A$2:$D$66,MATCH('Sjabloon Factuur'!$D26,Producten!$C$2:$C$66,0),4),"")</f>
        <v/>
      </c>
      <c r="F26" s="49" t="str">
        <f t="shared" si="0"/>
        <v/>
      </c>
    </row>
    <row r="27" spans="1:6">
      <c r="A27" s="22"/>
      <c r="B27" s="40" t="str">
        <f>IFERROR(INDEX(Producten!$A$2:$D$66,MATCH('Sjabloon Factuur'!$D27,Producten!$C$2:$C$66,0),1),"")</f>
        <v/>
      </c>
      <c r="C27" s="51" t="str">
        <f>IFERROR(INDEX(Producten!$A$2:$D$66,MATCH('Sjabloon Factuur'!$D27,Producten!$C$2:$C$66,0),2),"")</f>
        <v/>
      </c>
      <c r="D27" s="40"/>
      <c r="E27" s="49" t="str">
        <f>IFERROR(INDEX(Producten!$A$2:$D$66,MATCH('Sjabloon Factuur'!$D27,Producten!$C$2:$C$66,0),4),"")</f>
        <v/>
      </c>
      <c r="F27" s="49" t="str">
        <f t="shared" si="0"/>
        <v/>
      </c>
    </row>
    <row r="28" spans="1:6">
      <c r="A28" s="22"/>
      <c r="B28" s="40" t="str">
        <f>IFERROR(INDEX(Producten!$A$2:$D$66,MATCH('Sjabloon Factuur'!$D28,Producten!$C$2:$C$66,0),1),"")</f>
        <v/>
      </c>
      <c r="C28" s="51" t="str">
        <f>IFERROR(INDEX(Producten!$A$2:$D$66,MATCH('Sjabloon Factuur'!$D28,Producten!$C$2:$C$66,0),2),"")</f>
        <v/>
      </c>
      <c r="D28" s="40"/>
      <c r="E28" s="49" t="str">
        <f>IFERROR(INDEX(Producten!$A$2:$D$66,MATCH('Sjabloon Factuur'!$D28,Producten!$C$2:$C$66,0),4),"")</f>
        <v/>
      </c>
      <c r="F28" s="49" t="str">
        <f t="shared" si="0"/>
        <v/>
      </c>
    </row>
    <row r="29" spans="1:6">
      <c r="A29" s="22"/>
      <c r="B29" s="40" t="str">
        <f>IFERROR(INDEX(Producten!$A$2:$D$66,MATCH('Sjabloon Factuur'!$D29,Producten!$C$2:$C$66,0),1),"")</f>
        <v/>
      </c>
      <c r="C29" s="51" t="str">
        <f>IFERROR(INDEX(Producten!$A$2:$D$66,MATCH('Sjabloon Factuur'!$D29,Producten!$C$2:$C$66,0),2),"")</f>
        <v/>
      </c>
      <c r="D29" s="40"/>
      <c r="E29" s="49" t="str">
        <f>IFERROR(INDEX(Producten!$A$2:$D$66,MATCH('Sjabloon Factuur'!$D29,Producten!$C$2:$C$66,0),4),"")</f>
        <v/>
      </c>
      <c r="F29" s="49" t="str">
        <f t="shared" si="0"/>
        <v/>
      </c>
    </row>
    <row r="30" spans="1:6">
      <c r="A30" s="22"/>
      <c r="B30" s="40" t="str">
        <f>IFERROR(INDEX(Producten!$A$2:$D$66,MATCH('Sjabloon Factuur'!$D30,Producten!$C$2:$C$66,0),1),"")</f>
        <v/>
      </c>
      <c r="C30" s="51" t="str">
        <f>IFERROR(INDEX(Producten!$A$2:$D$66,MATCH('Sjabloon Factuur'!$D30,Producten!$C$2:$C$66,0),2),"")</f>
        <v/>
      </c>
      <c r="D30" s="40"/>
      <c r="E30" s="49" t="str">
        <f>IFERROR(INDEX(Producten!$A$2:$D$66,MATCH('Sjabloon Factuur'!$D30,Producten!$C$2:$C$66,0),4),"")</f>
        <v/>
      </c>
      <c r="F30" s="49" t="str">
        <f t="shared" si="0"/>
        <v/>
      </c>
    </row>
    <row r="31" spans="1:6">
      <c r="A31" s="22"/>
      <c r="B31" s="40" t="str">
        <f>IFERROR(INDEX(Producten!$A$2:$D$66,MATCH('Sjabloon Factuur'!$D31,Producten!$C$2:$C$66,0),1),"")</f>
        <v/>
      </c>
      <c r="C31" s="51" t="str">
        <f>IFERROR(INDEX(Producten!$A$2:$D$66,MATCH('Sjabloon Factuur'!$D31,Producten!$C$2:$C$66,0),2),"")</f>
        <v/>
      </c>
      <c r="D31" s="40"/>
      <c r="E31" s="49" t="str">
        <f>IFERROR(INDEX(Producten!$A$2:$D$66,MATCH('Sjabloon Factuur'!$D31,Producten!$C$2:$C$66,0),4),"")</f>
        <v/>
      </c>
      <c r="F31" s="49" t="str">
        <f t="shared" si="0"/>
        <v/>
      </c>
    </row>
    <row r="32" spans="1:6">
      <c r="A32" s="22"/>
      <c r="B32" s="40" t="str">
        <f>IFERROR(INDEX(Producten!$A$2:$D$66,MATCH('Sjabloon Factuur'!$D32,Producten!$C$2:$C$66,0),1),"")</f>
        <v/>
      </c>
      <c r="C32" s="51" t="str">
        <f>IFERROR(INDEX(Producten!$A$2:$D$66,MATCH('Sjabloon Factuur'!$D32,Producten!$C$2:$C$66,0),2),"")</f>
        <v/>
      </c>
      <c r="D32" s="40"/>
      <c r="E32" s="49" t="str">
        <f>IFERROR(INDEX(Producten!$A$2:$D$66,MATCH('Sjabloon Factuur'!$D32,Producten!$C$2:$C$66,0),4),"")</f>
        <v/>
      </c>
      <c r="F32" s="49" t="str">
        <f t="shared" si="0"/>
        <v/>
      </c>
    </row>
    <row r="33" spans="1:6">
      <c r="A33" s="22"/>
      <c r="B33" s="40" t="str">
        <f>IFERROR(INDEX(Producten!$A$2:$D$66,MATCH('Sjabloon Factuur'!$D33,Producten!$C$2:$C$66,0),1),"")</f>
        <v/>
      </c>
      <c r="C33" s="51" t="str">
        <f>IFERROR(INDEX(Producten!$A$2:$D$66,MATCH('Sjabloon Factuur'!$D33,Producten!$C$2:$C$66,0),2),"")</f>
        <v/>
      </c>
      <c r="D33" s="40"/>
      <c r="E33" s="49" t="str">
        <f>IFERROR(INDEX(Producten!$A$2:$D$66,MATCH('Sjabloon Factuur'!$D33,Producten!$C$2:$C$66,0),4),"")</f>
        <v/>
      </c>
      <c r="F33" s="49" t="str">
        <f t="shared" si="0"/>
        <v/>
      </c>
    </row>
    <row r="34" spans="1:6">
      <c r="A34" s="22"/>
      <c r="B34" s="40" t="str">
        <f>IFERROR(INDEX(Producten!$A$2:$D$66,MATCH('Sjabloon Factuur'!$D34,Producten!$C$2:$C$66,0),1),"")</f>
        <v/>
      </c>
      <c r="C34" s="51" t="str">
        <f>IFERROR(INDEX(Producten!$A$2:$D$66,MATCH('Sjabloon Factuur'!$D34,Producten!$C$2:$C$66,0),2),"")</f>
        <v/>
      </c>
      <c r="D34" s="40"/>
      <c r="E34" s="49" t="str">
        <f>IFERROR(INDEX(Producten!$A$2:$D$66,MATCH('Sjabloon Factuur'!$D34,Producten!$C$2:$C$66,0),4),"")</f>
        <v/>
      </c>
      <c r="F34" s="49" t="str">
        <f t="shared" si="0"/>
        <v/>
      </c>
    </row>
    <row r="35" spans="1:6">
      <c r="A35" s="23"/>
      <c r="B35" s="43" t="str">
        <f>IFERROR(INDEX(Producten!$A$2:$D$66,MATCH('Sjabloon Factuur'!$D35,Producten!$C$2:$C$66,0),1),"")</f>
        <v/>
      </c>
      <c r="C35" s="52" t="str">
        <f>IFERROR(INDEX(Producten!$A$2:$D$66,MATCH('Sjabloon Factuur'!$D35,Producten!$C$2:$C$66,0),2),"")</f>
        <v/>
      </c>
      <c r="D35" s="43"/>
      <c r="E35" s="50" t="str">
        <f>IFERROR(INDEX(Producten!$A$2:$D$66,MATCH('Sjabloon Factuur'!$D35,Producten!$C$2:$C$66,0),4),"")</f>
        <v/>
      </c>
      <c r="F35" s="50" t="str">
        <f t="shared" si="0"/>
        <v/>
      </c>
    </row>
    <row r="36" spans="1:6">
      <c r="E36" s="24" t="s">
        <v>461</v>
      </c>
      <c r="F36" s="31">
        <f>SUM(F19:F20)</f>
        <v>4529</v>
      </c>
    </row>
    <row r="37" spans="1:6">
      <c r="A37" s="24" t="s">
        <v>462</v>
      </c>
      <c r="B37" s="25"/>
      <c r="C37" s="25"/>
      <c r="E37" s="24" t="s">
        <v>463</v>
      </c>
      <c r="F37" s="31">
        <f ca="1">IF(AND(D40&gt;D44,F36&gt;D42),F36*A42,0)</f>
        <v>0</v>
      </c>
    </row>
    <row r="38" spans="1:6">
      <c r="A38" s="25"/>
      <c r="B38" s="25"/>
      <c r="C38" s="25"/>
      <c r="E38" s="24" t="s">
        <v>537</v>
      </c>
      <c r="F38" s="31">
        <f ca="1">F36-F37</f>
        <v>4529</v>
      </c>
    </row>
    <row r="39" spans="1:6">
      <c r="A39" s="24" t="s">
        <v>6</v>
      </c>
      <c r="B39" s="25"/>
      <c r="C39" s="25"/>
      <c r="D39" s="4">
        <f>VLOOKUP(D9,Klantenlijst!A1:I101,3)</f>
        <v>43327</v>
      </c>
    </row>
    <row r="40" spans="1:6">
      <c r="A40" s="24" t="s">
        <v>7</v>
      </c>
      <c r="B40" s="25"/>
      <c r="C40" s="25"/>
      <c r="D40" s="30">
        <f ca="1">(D14-D39)/365</f>
        <v>0.28219178082191781</v>
      </c>
    </row>
    <row r="41" spans="1:6">
      <c r="A41" s="24" t="s">
        <v>1</v>
      </c>
      <c r="B41" s="25"/>
      <c r="C41" s="25"/>
      <c r="D41" t="s">
        <v>3</v>
      </c>
    </row>
    <row r="42" spans="1:6">
      <c r="A42" s="26">
        <v>0.05</v>
      </c>
      <c r="B42" s="32"/>
      <c r="C42" s="32"/>
      <c r="D42" s="3">
        <v>1000</v>
      </c>
    </row>
    <row r="44" spans="1:6">
      <c r="A44" t="s">
        <v>2</v>
      </c>
      <c r="D44" t="s">
        <v>536</v>
      </c>
    </row>
    <row r="45" spans="1:6">
      <c r="A45" s="2"/>
      <c r="B45" s="2"/>
      <c r="C45" s="2"/>
    </row>
  </sheetData>
  <conditionalFormatting sqref="F3:F4">
    <cfRule type="cellIs" dxfId="1" priority="1" operator="greaterThan">
      <formula>$L$6</formula>
    </cfRule>
  </conditionalFormatting>
  <pageMargins left="0.7" right="0.7" top="0.75" bottom="0.75" header="0.3" footer="0.3"/>
  <pageSetup paperSize="9" orientation="portrait" horizontalDpi="4294967293" r:id="rId1"/>
  <drawing r:id="rId2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3F83EB-4C50-464D-896A-0900B2045B74}">
          <x14:formula1>
            <xm:f>Producten!$C$2:$C$67</xm:f>
          </x14:formula1>
          <xm:sqref>D19:D35</xm:sqref>
        </x14:dataValidation>
        <x14:dataValidation type="list" allowBlank="1" showInputMessage="1" showErrorMessage="1" xr:uid="{1747D38F-8698-4660-9647-15A5407C380A}">
          <x14:formula1>
            <xm:f>Klantenlijst!$B:$B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D68"/>
  <sheetViews>
    <sheetView workbookViewId="0">
      <selection activeCell="C13" sqref="C13"/>
    </sheetView>
  </sheetViews>
  <sheetFormatPr defaultRowHeight="15"/>
  <cols>
    <col min="1" max="1" width="9.5703125" style="35" bestFit="1" customWidth="1"/>
    <col min="2" max="2" width="7.7109375" style="35" bestFit="1" customWidth="1"/>
    <col min="3" max="3" width="43.7109375" style="35" bestFit="1" customWidth="1"/>
    <col min="4" max="4" width="20.28515625" style="45" bestFit="1" customWidth="1"/>
  </cols>
  <sheetData>
    <row r="1" spans="1:4" ht="19.5" thickBot="1">
      <c r="A1" s="33" t="s">
        <v>532</v>
      </c>
      <c r="B1" s="34" t="s">
        <v>531</v>
      </c>
      <c r="C1" s="34" t="s">
        <v>530</v>
      </c>
      <c r="D1" s="44" t="s">
        <v>459</v>
      </c>
    </row>
    <row r="2" spans="1:4">
      <c r="A2" s="35" t="s">
        <v>20</v>
      </c>
      <c r="B2" s="35" t="s">
        <v>508</v>
      </c>
      <c r="C2" s="35" t="s">
        <v>523</v>
      </c>
      <c r="D2" s="45">
        <v>3489</v>
      </c>
    </row>
    <row r="3" spans="1:4">
      <c r="A3" s="35" t="s">
        <v>20</v>
      </c>
      <c r="B3" s="35" t="s">
        <v>26</v>
      </c>
      <c r="C3" s="36" t="s">
        <v>484</v>
      </c>
      <c r="D3" s="45">
        <v>669</v>
      </c>
    </row>
    <row r="4" spans="1:4">
      <c r="A4" s="35" t="s">
        <v>20</v>
      </c>
      <c r="B4" s="35" t="s">
        <v>26</v>
      </c>
      <c r="C4" s="36" t="s">
        <v>488</v>
      </c>
      <c r="D4" s="45">
        <v>599</v>
      </c>
    </row>
    <row r="5" spans="1:4">
      <c r="A5" s="35" t="s">
        <v>20</v>
      </c>
      <c r="B5" s="35" t="s">
        <v>26</v>
      </c>
      <c r="C5" s="36" t="s">
        <v>487</v>
      </c>
      <c r="D5" s="45">
        <v>459</v>
      </c>
    </row>
    <row r="6" spans="1:4">
      <c r="A6" s="35" t="s">
        <v>19</v>
      </c>
      <c r="B6" s="35" t="s">
        <v>464</v>
      </c>
      <c r="C6" s="36" t="s">
        <v>538</v>
      </c>
      <c r="D6" s="45">
        <v>629</v>
      </c>
    </row>
    <row r="7" spans="1:4">
      <c r="A7" s="35" t="s">
        <v>19</v>
      </c>
      <c r="B7" s="35" t="s">
        <v>464</v>
      </c>
      <c r="C7" s="36" t="s">
        <v>467</v>
      </c>
      <c r="D7" s="45">
        <v>599</v>
      </c>
    </row>
    <row r="8" spans="1:4">
      <c r="A8" s="35" t="s">
        <v>20</v>
      </c>
      <c r="B8" s="35" t="s">
        <v>28</v>
      </c>
      <c r="C8" s="36" t="s">
        <v>472</v>
      </c>
      <c r="D8" s="45">
        <v>549</v>
      </c>
    </row>
    <row r="9" spans="1:4">
      <c r="A9" s="35" t="s">
        <v>20</v>
      </c>
      <c r="B9" s="35" t="s">
        <v>508</v>
      </c>
      <c r="C9" s="35" t="s">
        <v>509</v>
      </c>
      <c r="D9" s="45">
        <v>2550</v>
      </c>
    </row>
    <row r="10" spans="1:4">
      <c r="A10" s="35" t="s">
        <v>20</v>
      </c>
      <c r="B10" s="35" t="s">
        <v>508</v>
      </c>
      <c r="C10" s="35" t="s">
        <v>507</v>
      </c>
      <c r="D10" s="45">
        <v>2360</v>
      </c>
    </row>
    <row r="11" spans="1:4">
      <c r="A11" s="35" t="s">
        <v>19</v>
      </c>
      <c r="B11" s="35" t="s">
        <v>464</v>
      </c>
      <c r="C11" s="36" t="s">
        <v>466</v>
      </c>
      <c r="D11" s="45">
        <v>620</v>
      </c>
    </row>
    <row r="12" spans="1:4">
      <c r="A12" s="35" t="s">
        <v>19</v>
      </c>
      <c r="B12" s="35" t="s">
        <v>464</v>
      </c>
      <c r="C12" s="36" t="s">
        <v>465</v>
      </c>
      <c r="D12" s="45">
        <v>550</v>
      </c>
    </row>
    <row r="13" spans="1:4">
      <c r="A13" s="35" t="s">
        <v>20</v>
      </c>
      <c r="B13" s="35" t="s">
        <v>508</v>
      </c>
      <c r="C13" s="35" t="s">
        <v>525</v>
      </c>
      <c r="D13" s="45">
        <v>3259</v>
      </c>
    </row>
    <row r="14" spans="1:4">
      <c r="A14" s="35" t="s">
        <v>20</v>
      </c>
      <c r="B14" s="35" t="s">
        <v>508</v>
      </c>
      <c r="C14" s="35" t="s">
        <v>524</v>
      </c>
      <c r="D14" s="45">
        <v>3009</v>
      </c>
    </row>
    <row r="15" spans="1:4">
      <c r="A15" s="35" t="s">
        <v>20</v>
      </c>
      <c r="B15" s="35" t="s">
        <v>508</v>
      </c>
      <c r="C15" s="35" t="s">
        <v>516</v>
      </c>
      <c r="D15" s="45">
        <v>2659</v>
      </c>
    </row>
    <row r="16" spans="1:4">
      <c r="A16" s="35" t="s">
        <v>20</v>
      </c>
      <c r="B16" s="35" t="s">
        <v>24</v>
      </c>
      <c r="C16" s="36" t="s">
        <v>494</v>
      </c>
      <c r="D16" s="45">
        <v>4529</v>
      </c>
    </row>
    <row r="17" spans="1:4">
      <c r="A17" s="35" t="s">
        <v>20</v>
      </c>
      <c r="B17" s="35" t="s">
        <v>24</v>
      </c>
      <c r="C17" s="36" t="s">
        <v>493</v>
      </c>
      <c r="D17" s="45">
        <v>4569</v>
      </c>
    </row>
    <row r="18" spans="1:4">
      <c r="A18" s="35" t="s">
        <v>20</v>
      </c>
      <c r="B18" s="35" t="s">
        <v>508</v>
      </c>
      <c r="C18" s="35" t="s">
        <v>511</v>
      </c>
      <c r="D18" s="45">
        <v>1250</v>
      </c>
    </row>
    <row r="19" spans="1:4">
      <c r="A19" s="35" t="s">
        <v>20</v>
      </c>
      <c r="B19" s="35" t="s">
        <v>508</v>
      </c>
      <c r="C19" s="35" t="s">
        <v>510</v>
      </c>
      <c r="D19" s="45">
        <v>1550</v>
      </c>
    </row>
    <row r="20" spans="1:4">
      <c r="A20" s="35" t="s">
        <v>20</v>
      </c>
      <c r="B20" s="35" t="s">
        <v>508</v>
      </c>
      <c r="C20" s="35" t="s">
        <v>521</v>
      </c>
      <c r="D20" s="45">
        <v>3659</v>
      </c>
    </row>
    <row r="21" spans="1:4">
      <c r="A21" s="35" t="s">
        <v>20</v>
      </c>
      <c r="B21" s="35" t="s">
        <v>26</v>
      </c>
      <c r="C21" s="36" t="s">
        <v>481</v>
      </c>
      <c r="D21" s="45">
        <v>449</v>
      </c>
    </row>
    <row r="22" spans="1:4">
      <c r="A22" s="35" t="s">
        <v>20</v>
      </c>
      <c r="B22" s="35" t="s">
        <v>26</v>
      </c>
      <c r="C22" s="36" t="s">
        <v>480</v>
      </c>
      <c r="D22" s="45">
        <v>459</v>
      </c>
    </row>
    <row r="23" spans="1:4">
      <c r="A23" s="35" t="s">
        <v>20</v>
      </c>
      <c r="B23" s="35" t="s">
        <v>24</v>
      </c>
      <c r="C23" s="36" t="s">
        <v>497</v>
      </c>
      <c r="D23" s="45">
        <v>4529</v>
      </c>
    </row>
    <row r="24" spans="1:4">
      <c r="A24" s="35" t="s">
        <v>20</v>
      </c>
      <c r="B24" s="35" t="s">
        <v>26</v>
      </c>
      <c r="C24" s="36" t="s">
        <v>483</v>
      </c>
      <c r="D24" s="45">
        <v>459</v>
      </c>
    </row>
    <row r="25" spans="1:4">
      <c r="A25" s="35" t="s">
        <v>20</v>
      </c>
      <c r="B25" s="35" t="s">
        <v>26</v>
      </c>
      <c r="C25" s="36" t="s">
        <v>482</v>
      </c>
      <c r="D25" s="45">
        <v>459</v>
      </c>
    </row>
    <row r="26" spans="1:4">
      <c r="A26" s="35" t="s">
        <v>20</v>
      </c>
      <c r="B26" s="35" t="s">
        <v>28</v>
      </c>
      <c r="C26" s="36" t="s">
        <v>471</v>
      </c>
      <c r="D26" s="45">
        <v>536</v>
      </c>
    </row>
    <row r="27" spans="1:4">
      <c r="A27" s="35" t="s">
        <v>20</v>
      </c>
      <c r="B27" s="35" t="s">
        <v>28</v>
      </c>
      <c r="C27" s="36" t="s">
        <v>470</v>
      </c>
      <c r="D27" s="45">
        <v>459</v>
      </c>
    </row>
    <row r="28" spans="1:4">
      <c r="A28" s="35" t="s">
        <v>20</v>
      </c>
      <c r="B28" s="35" t="s">
        <v>508</v>
      </c>
      <c r="C28" s="35" t="s">
        <v>527</v>
      </c>
      <c r="D28" s="45">
        <v>3249</v>
      </c>
    </row>
    <row r="29" spans="1:4">
      <c r="A29" s="35" t="s">
        <v>20</v>
      </c>
      <c r="B29" s="35" t="s">
        <v>508</v>
      </c>
      <c r="C29" s="35" t="s">
        <v>526</v>
      </c>
      <c r="D29" s="45">
        <v>3099</v>
      </c>
    </row>
    <row r="30" spans="1:4">
      <c r="A30" s="35" t="s">
        <v>20</v>
      </c>
      <c r="B30" s="35" t="s">
        <v>508</v>
      </c>
      <c r="C30" s="35" t="s">
        <v>519</v>
      </c>
      <c r="D30" s="45">
        <v>3559</v>
      </c>
    </row>
    <row r="31" spans="1:4">
      <c r="A31" s="35" t="s">
        <v>20</v>
      </c>
      <c r="B31" s="35" t="s">
        <v>24</v>
      </c>
      <c r="C31" s="36" t="s">
        <v>498</v>
      </c>
      <c r="D31" s="45">
        <v>2719</v>
      </c>
    </row>
    <row r="32" spans="1:4">
      <c r="A32" s="35" t="s">
        <v>20</v>
      </c>
      <c r="B32" s="35" t="s">
        <v>508</v>
      </c>
      <c r="C32" s="35" t="s">
        <v>518</v>
      </c>
      <c r="D32" s="45">
        <v>3459</v>
      </c>
    </row>
    <row r="33" spans="1:4">
      <c r="A33" s="35" t="s">
        <v>20</v>
      </c>
      <c r="B33" s="35" t="s">
        <v>24</v>
      </c>
      <c r="C33" s="36" t="s">
        <v>491</v>
      </c>
      <c r="D33" s="45">
        <v>3219</v>
      </c>
    </row>
    <row r="34" spans="1:4">
      <c r="A34" s="35" t="s">
        <v>20</v>
      </c>
      <c r="B34" s="35" t="s">
        <v>24</v>
      </c>
      <c r="C34" s="36" t="s">
        <v>490</v>
      </c>
      <c r="D34" s="45">
        <v>4259</v>
      </c>
    </row>
    <row r="35" spans="1:4">
      <c r="A35" s="35" t="s">
        <v>20</v>
      </c>
      <c r="B35" s="35" t="s">
        <v>508</v>
      </c>
      <c r="C35" s="35" t="s">
        <v>528</v>
      </c>
      <c r="D35" s="45">
        <v>3349</v>
      </c>
    </row>
    <row r="36" spans="1:4">
      <c r="A36" s="35" t="s">
        <v>20</v>
      </c>
      <c r="B36" s="35" t="s">
        <v>25</v>
      </c>
      <c r="C36" s="36" t="s">
        <v>489</v>
      </c>
      <c r="D36" s="45">
        <v>649</v>
      </c>
    </row>
    <row r="37" spans="1:4">
      <c r="A37" s="35" t="s">
        <v>20</v>
      </c>
      <c r="B37" s="35" t="s">
        <v>27</v>
      </c>
      <c r="C37" s="36" t="s">
        <v>473</v>
      </c>
      <c r="D37" s="45">
        <v>699</v>
      </c>
    </row>
    <row r="38" spans="1:4">
      <c r="A38" s="35" t="s">
        <v>20</v>
      </c>
      <c r="B38" s="35" t="s">
        <v>27</v>
      </c>
      <c r="C38" s="36" t="s">
        <v>477</v>
      </c>
      <c r="D38" s="45">
        <v>569</v>
      </c>
    </row>
    <row r="39" spans="1:4">
      <c r="A39" s="35" t="s">
        <v>20</v>
      </c>
      <c r="B39" s="35" t="s">
        <v>27</v>
      </c>
      <c r="C39" s="36" t="s">
        <v>474</v>
      </c>
      <c r="D39" s="45">
        <v>569</v>
      </c>
    </row>
    <row r="40" spans="1:4">
      <c r="A40" s="35" t="s">
        <v>20</v>
      </c>
      <c r="B40" s="35" t="s">
        <v>27</v>
      </c>
      <c r="C40" s="36" t="s">
        <v>478</v>
      </c>
      <c r="D40" s="45">
        <v>639</v>
      </c>
    </row>
    <row r="41" spans="1:4">
      <c r="A41" s="35" t="s">
        <v>20</v>
      </c>
      <c r="B41" s="35" t="s">
        <v>27</v>
      </c>
      <c r="C41" s="36" t="s">
        <v>475</v>
      </c>
      <c r="D41" s="45">
        <v>576</v>
      </c>
    </row>
    <row r="42" spans="1:4">
      <c r="A42" s="35" t="s">
        <v>20</v>
      </c>
      <c r="B42" s="35" t="s">
        <v>27</v>
      </c>
      <c r="C42" s="36" t="s">
        <v>476</v>
      </c>
      <c r="D42" s="45">
        <v>698</v>
      </c>
    </row>
    <row r="43" spans="1:4">
      <c r="A43" s="35" t="s">
        <v>20</v>
      </c>
      <c r="B43" s="35" t="s">
        <v>27</v>
      </c>
      <c r="C43" s="36" t="s">
        <v>479</v>
      </c>
      <c r="D43" s="45">
        <v>529</v>
      </c>
    </row>
    <row r="44" spans="1:4">
      <c r="A44" s="35" t="s">
        <v>20</v>
      </c>
      <c r="B44" s="35" t="s">
        <v>508</v>
      </c>
      <c r="C44" s="35" t="s">
        <v>529</v>
      </c>
      <c r="D44" s="45">
        <v>3799</v>
      </c>
    </row>
    <row r="45" spans="1:4">
      <c r="A45" s="35" t="s">
        <v>20</v>
      </c>
      <c r="B45" s="35" t="s">
        <v>23</v>
      </c>
      <c r="C45" s="36" t="s">
        <v>504</v>
      </c>
      <c r="D45" s="45">
        <v>4299</v>
      </c>
    </row>
    <row r="46" spans="1:4">
      <c r="A46" s="35" t="s">
        <v>20</v>
      </c>
      <c r="B46" s="35" t="s">
        <v>23</v>
      </c>
      <c r="C46" s="36" t="s">
        <v>506</v>
      </c>
      <c r="D46" s="46">
        <v>6099</v>
      </c>
    </row>
    <row r="47" spans="1:4">
      <c r="A47" s="35" t="s">
        <v>20</v>
      </c>
      <c r="B47" s="35" t="s">
        <v>23</v>
      </c>
      <c r="C47" s="36" t="s">
        <v>505</v>
      </c>
      <c r="D47" s="45">
        <v>6099</v>
      </c>
    </row>
    <row r="48" spans="1:4">
      <c r="A48" s="35" t="s">
        <v>20</v>
      </c>
      <c r="B48" s="35" t="s">
        <v>23</v>
      </c>
      <c r="C48" s="36" t="s">
        <v>503</v>
      </c>
      <c r="D48" s="45">
        <v>4299</v>
      </c>
    </row>
    <row r="49" spans="1:4">
      <c r="A49" s="35" t="s">
        <v>20</v>
      </c>
      <c r="B49" s="35" t="s">
        <v>23</v>
      </c>
      <c r="C49" s="36" t="s">
        <v>500</v>
      </c>
      <c r="D49" s="45">
        <v>3699</v>
      </c>
    </row>
    <row r="50" spans="1:4">
      <c r="A50" s="35" t="s">
        <v>20</v>
      </c>
      <c r="B50" s="35" t="s">
        <v>23</v>
      </c>
      <c r="C50" s="36" t="s">
        <v>502</v>
      </c>
      <c r="D50" s="45">
        <v>4799</v>
      </c>
    </row>
    <row r="51" spans="1:4">
      <c r="A51" s="35" t="s">
        <v>20</v>
      </c>
      <c r="B51" s="35" t="s">
        <v>23</v>
      </c>
      <c r="C51" s="36" t="s">
        <v>499</v>
      </c>
      <c r="D51" s="45">
        <v>3699</v>
      </c>
    </row>
    <row r="52" spans="1:4">
      <c r="A52" s="35" t="s">
        <v>20</v>
      </c>
      <c r="B52" s="35" t="s">
        <v>23</v>
      </c>
      <c r="C52" s="36" t="s">
        <v>501</v>
      </c>
      <c r="D52" s="45">
        <v>4799</v>
      </c>
    </row>
    <row r="53" spans="1:4">
      <c r="A53" s="35" t="s">
        <v>20</v>
      </c>
      <c r="B53" s="35" t="s">
        <v>508</v>
      </c>
      <c r="C53" s="35" t="s">
        <v>515</v>
      </c>
      <c r="D53" s="45">
        <v>1999</v>
      </c>
    </row>
    <row r="54" spans="1:4">
      <c r="A54" s="35" t="s">
        <v>20</v>
      </c>
      <c r="B54" s="35" t="s">
        <v>508</v>
      </c>
      <c r="C54" s="35" t="s">
        <v>514</v>
      </c>
      <c r="D54" s="45">
        <v>2199</v>
      </c>
    </row>
    <row r="55" spans="1:4">
      <c r="A55" s="35" t="s">
        <v>20</v>
      </c>
      <c r="B55" s="35" t="s">
        <v>508</v>
      </c>
      <c r="C55" s="35" t="s">
        <v>520</v>
      </c>
      <c r="D55" s="45">
        <v>3669</v>
      </c>
    </row>
    <row r="56" spans="1:4">
      <c r="A56" s="35" t="s">
        <v>20</v>
      </c>
      <c r="B56" s="35" t="s">
        <v>508</v>
      </c>
      <c r="C56" s="35" t="s">
        <v>517</v>
      </c>
      <c r="D56" s="45">
        <v>3629</v>
      </c>
    </row>
    <row r="57" spans="1:4">
      <c r="A57" s="35" t="s">
        <v>20</v>
      </c>
      <c r="B57" s="35" t="s">
        <v>26</v>
      </c>
      <c r="C57" s="36" t="s">
        <v>486</v>
      </c>
      <c r="D57" s="45">
        <v>659</v>
      </c>
    </row>
    <row r="58" spans="1:4">
      <c r="A58" s="35" t="s">
        <v>20</v>
      </c>
      <c r="B58" s="35" t="s">
        <v>26</v>
      </c>
      <c r="C58" s="36" t="s">
        <v>485</v>
      </c>
      <c r="D58" s="45">
        <v>859</v>
      </c>
    </row>
    <row r="59" spans="1:4">
      <c r="A59" s="35" t="s">
        <v>20</v>
      </c>
      <c r="B59" s="35" t="s">
        <v>508</v>
      </c>
      <c r="C59" s="35" t="s">
        <v>513</v>
      </c>
      <c r="D59" s="45">
        <v>3199</v>
      </c>
    </row>
    <row r="60" spans="1:4">
      <c r="A60" s="35" t="s">
        <v>20</v>
      </c>
      <c r="B60" s="35" t="s">
        <v>508</v>
      </c>
      <c r="C60" s="35" t="s">
        <v>512</v>
      </c>
      <c r="D60" s="45">
        <v>2199</v>
      </c>
    </row>
    <row r="61" spans="1:4">
      <c r="A61" s="35" t="s">
        <v>20</v>
      </c>
      <c r="B61" s="35" t="s">
        <v>508</v>
      </c>
      <c r="C61" s="35" t="s">
        <v>522</v>
      </c>
      <c r="D61" s="45">
        <v>3589</v>
      </c>
    </row>
    <row r="62" spans="1:4">
      <c r="A62" s="35" t="s">
        <v>20</v>
      </c>
      <c r="B62" s="35" t="s">
        <v>24</v>
      </c>
      <c r="C62" s="36" t="s">
        <v>492</v>
      </c>
      <c r="D62" s="45">
        <v>2319</v>
      </c>
    </row>
    <row r="63" spans="1:4">
      <c r="A63" s="35" t="s">
        <v>20</v>
      </c>
      <c r="B63" s="35" t="s">
        <v>24</v>
      </c>
      <c r="C63" s="36" t="s">
        <v>495</v>
      </c>
      <c r="D63" s="45">
        <v>3249</v>
      </c>
    </row>
    <row r="64" spans="1:4">
      <c r="A64" s="35" t="s">
        <v>20</v>
      </c>
      <c r="B64" s="35" t="s">
        <v>24</v>
      </c>
      <c r="C64" s="36" t="s">
        <v>496</v>
      </c>
      <c r="D64" s="45">
        <v>2549</v>
      </c>
    </row>
    <row r="65" spans="1:4">
      <c r="A65" s="35" t="s">
        <v>20</v>
      </c>
      <c r="B65" s="35" t="s">
        <v>28</v>
      </c>
      <c r="C65" s="36" t="s">
        <v>469</v>
      </c>
      <c r="D65" s="45">
        <v>589</v>
      </c>
    </row>
    <row r="66" spans="1:4">
      <c r="A66" s="35" t="s">
        <v>20</v>
      </c>
      <c r="B66" s="35" t="s">
        <v>28</v>
      </c>
      <c r="C66" s="36" t="s">
        <v>468</v>
      </c>
      <c r="D66" s="45">
        <v>569</v>
      </c>
    </row>
    <row r="67" spans="1:4">
      <c r="C67" s="36"/>
    </row>
    <row r="68" spans="1:4">
      <c r="C68" s="36"/>
    </row>
  </sheetData>
  <autoFilter ref="A1:D66">
    <sortState ref="A2:D66">
      <sortCondition ref="C1:C66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51"/>
  <sheetViews>
    <sheetView workbookViewId="0">
      <selection activeCell="B20" sqref="B20"/>
    </sheetView>
  </sheetViews>
  <sheetFormatPr defaultRowHeight="15"/>
  <cols>
    <col min="1" max="1" width="11.85546875" bestFit="1" customWidth="1"/>
    <col min="2" max="2" width="22.28515625" customWidth="1"/>
    <col min="3" max="3" width="11.7109375" customWidth="1"/>
    <col min="4" max="4" width="27.42578125" bestFit="1" customWidth="1"/>
    <col min="5" max="5" width="24.42578125" customWidth="1"/>
    <col min="6" max="6" width="8.42578125" bestFit="1" customWidth="1"/>
    <col min="7" max="7" width="8.7109375" bestFit="1" customWidth="1"/>
    <col min="8" max="8" width="22.5703125" customWidth="1"/>
    <col min="9" max="9" width="36.7109375" customWidth="1"/>
  </cols>
  <sheetData>
    <row r="1" spans="1:9" ht="25.15" customHeight="1">
      <c r="A1" t="s">
        <v>34</v>
      </c>
      <c r="B1" s="9" t="s">
        <v>4</v>
      </c>
      <c r="C1" s="9" t="s">
        <v>6</v>
      </c>
      <c r="D1" s="9" t="s">
        <v>8</v>
      </c>
      <c r="E1" s="9" t="s">
        <v>9</v>
      </c>
      <c r="F1" s="9" t="s">
        <v>10</v>
      </c>
      <c r="G1" s="9" t="s">
        <v>11</v>
      </c>
      <c r="H1" s="9" t="s">
        <v>12</v>
      </c>
      <c r="I1" s="9" t="s">
        <v>13</v>
      </c>
    </row>
    <row r="2" spans="1:9">
      <c r="A2" t="str">
        <f>UPPER(_xlfn.TEXTJOIN(".",TRUE,MID(B2,1,3),RIGHT(B2,3),F2))</f>
        <v>JAN.ITS.75</v>
      </c>
      <c r="B2" s="10" t="s">
        <v>35</v>
      </c>
      <c r="C2" s="16">
        <v>40963</v>
      </c>
      <c r="D2" s="10" t="s">
        <v>136</v>
      </c>
      <c r="E2" s="10" t="s">
        <v>230</v>
      </c>
      <c r="F2" s="12">
        <v>75</v>
      </c>
      <c r="G2" s="13">
        <v>8000</v>
      </c>
      <c r="H2" s="14" t="s">
        <v>440</v>
      </c>
      <c r="I2" s="15" t="s">
        <v>340</v>
      </c>
    </row>
    <row r="3" spans="1:9">
      <c r="A3" t="str">
        <f t="shared" ref="A3:A66" si="0">UPPER(_xlfn.TEXTJOIN(".",TRUE,MID(B3,1,3),RIGHT(B3,3),F3))</f>
        <v>GER.ITS.14</v>
      </c>
      <c r="B3" s="10" t="s">
        <v>36</v>
      </c>
      <c r="C3" s="16">
        <v>41086</v>
      </c>
      <c r="D3" s="10" t="s">
        <v>137</v>
      </c>
      <c r="E3" s="10" t="s">
        <v>231</v>
      </c>
      <c r="F3" s="12">
        <v>14</v>
      </c>
      <c r="G3" s="13">
        <v>8501</v>
      </c>
      <c r="H3" s="14" t="s">
        <v>336</v>
      </c>
      <c r="I3" s="15" t="s">
        <v>341</v>
      </c>
    </row>
    <row r="4" spans="1:9">
      <c r="A4" t="str">
        <f t="shared" si="0"/>
        <v>BOB.TRA.120</v>
      </c>
      <c r="B4" s="10" t="s">
        <v>37</v>
      </c>
      <c r="C4" s="16">
        <v>41137</v>
      </c>
      <c r="D4" s="10" t="s">
        <v>138</v>
      </c>
      <c r="E4" s="10" t="s">
        <v>232</v>
      </c>
      <c r="F4" s="12">
        <v>120</v>
      </c>
      <c r="G4" s="13">
        <v>8660</v>
      </c>
      <c r="H4" s="14" t="s">
        <v>337</v>
      </c>
      <c r="I4" s="15" t="s">
        <v>342</v>
      </c>
    </row>
    <row r="5" spans="1:9">
      <c r="A5" t="str">
        <f t="shared" si="0"/>
        <v>J.R.ENS.31</v>
      </c>
      <c r="B5" s="10" t="s">
        <v>38</v>
      </c>
      <c r="C5" s="16">
        <v>41243</v>
      </c>
      <c r="D5" s="10" t="s">
        <v>139</v>
      </c>
      <c r="E5" s="10" t="s">
        <v>233</v>
      </c>
      <c r="F5" s="12">
        <v>31</v>
      </c>
      <c r="G5" s="13">
        <v>8940</v>
      </c>
      <c r="H5" s="14" t="s">
        <v>338</v>
      </c>
      <c r="I5" s="15" t="s">
        <v>343</v>
      </c>
    </row>
    <row r="6" spans="1:9">
      <c r="A6" t="str">
        <f t="shared" si="0"/>
        <v>WIM.ERN.114</v>
      </c>
      <c r="B6" s="10" t="s">
        <v>39</v>
      </c>
      <c r="C6" s="16">
        <v>41325</v>
      </c>
      <c r="D6" s="10" t="s">
        <v>140</v>
      </c>
      <c r="E6" s="10" t="s">
        <v>235</v>
      </c>
      <c r="F6" s="12">
        <v>114</v>
      </c>
      <c r="G6" s="10">
        <v>9041</v>
      </c>
      <c r="H6" s="14" t="s">
        <v>329</v>
      </c>
      <c r="I6" s="15" t="s">
        <v>344</v>
      </c>
    </row>
    <row r="7" spans="1:9">
      <c r="A7" t="str">
        <f t="shared" si="0"/>
        <v>DIR.ERS.91</v>
      </c>
      <c r="B7" s="10" t="s">
        <v>40</v>
      </c>
      <c r="C7" s="16">
        <v>41356</v>
      </c>
      <c r="D7" s="10" t="s">
        <v>141</v>
      </c>
      <c r="E7" s="10" t="s">
        <v>236</v>
      </c>
      <c r="F7" s="12">
        <v>91</v>
      </c>
      <c r="G7" s="10">
        <v>9190</v>
      </c>
      <c r="H7" s="14" t="s">
        <v>330</v>
      </c>
      <c r="I7" s="15" t="s">
        <v>345</v>
      </c>
    </row>
    <row r="8" spans="1:9">
      <c r="A8" t="str">
        <f t="shared" si="0"/>
        <v>MIR.RAA.78</v>
      </c>
      <c r="B8" s="10" t="s">
        <v>41</v>
      </c>
      <c r="C8" s="16">
        <v>41489</v>
      </c>
      <c r="D8" s="10" t="s">
        <v>142</v>
      </c>
      <c r="E8" s="10" t="s">
        <v>237</v>
      </c>
      <c r="F8" s="12">
        <v>78</v>
      </c>
      <c r="G8" s="10">
        <v>9400</v>
      </c>
      <c r="H8" s="14" t="s">
        <v>331</v>
      </c>
      <c r="I8" s="15" t="s">
        <v>346</v>
      </c>
    </row>
    <row r="9" spans="1:9">
      <c r="A9" t="str">
        <f t="shared" si="0"/>
        <v>DOR.NGE.42</v>
      </c>
      <c r="B9" s="10" t="s">
        <v>42</v>
      </c>
      <c r="C9" s="16">
        <v>41534</v>
      </c>
      <c r="D9" s="10" t="s">
        <v>143</v>
      </c>
      <c r="E9" s="10" t="s">
        <v>238</v>
      </c>
      <c r="F9" s="12">
        <v>42</v>
      </c>
      <c r="G9" s="10">
        <v>9600</v>
      </c>
      <c r="H9" s="14" t="s">
        <v>332</v>
      </c>
      <c r="I9" s="15" t="s">
        <v>347</v>
      </c>
    </row>
    <row r="10" spans="1:9">
      <c r="A10" t="str">
        <f t="shared" si="0"/>
        <v>PAU.AAN.143</v>
      </c>
      <c r="B10" s="10" t="s">
        <v>43</v>
      </c>
      <c r="C10" s="16">
        <v>41570</v>
      </c>
      <c r="D10" s="10" t="s">
        <v>144</v>
      </c>
      <c r="E10" s="10" t="s">
        <v>239</v>
      </c>
      <c r="F10" s="12">
        <v>143</v>
      </c>
      <c r="G10" s="10">
        <v>9771</v>
      </c>
      <c r="H10" s="14" t="s">
        <v>333</v>
      </c>
      <c r="I10" s="15" t="s">
        <v>348</v>
      </c>
    </row>
    <row r="11" spans="1:9">
      <c r="A11" t="str">
        <f t="shared" si="0"/>
        <v>JEF.PEN.43</v>
      </c>
      <c r="B11" s="10" t="s">
        <v>44</v>
      </c>
      <c r="C11" s="16">
        <v>41692</v>
      </c>
      <c r="D11" s="10" t="s">
        <v>145</v>
      </c>
      <c r="E11" s="10" t="s">
        <v>240</v>
      </c>
      <c r="F11" s="12">
        <v>43</v>
      </c>
      <c r="G11" s="10">
        <v>9810</v>
      </c>
      <c r="H11" s="14" t="s">
        <v>334</v>
      </c>
      <c r="I11" s="15" t="s">
        <v>349</v>
      </c>
    </row>
    <row r="12" spans="1:9">
      <c r="A12" t="str">
        <f t="shared" si="0"/>
        <v>JAN.CHE.66</v>
      </c>
      <c r="B12" s="10" t="s">
        <v>45</v>
      </c>
      <c r="C12" s="16">
        <v>41696</v>
      </c>
      <c r="D12" s="10" t="s">
        <v>146</v>
      </c>
      <c r="E12" s="10" t="s">
        <v>241</v>
      </c>
      <c r="F12" s="12">
        <v>66</v>
      </c>
      <c r="G12" s="10">
        <v>2150</v>
      </c>
      <c r="H12" s="14" t="s">
        <v>441</v>
      </c>
      <c r="I12" s="15" t="s">
        <v>350</v>
      </c>
    </row>
    <row r="13" spans="1:9">
      <c r="A13" t="str">
        <f t="shared" si="0"/>
        <v>KOE.CKE.49</v>
      </c>
      <c r="B13" s="10" t="s">
        <v>46</v>
      </c>
      <c r="C13" s="16">
        <v>41809</v>
      </c>
      <c r="D13" s="10" t="s">
        <v>147</v>
      </c>
      <c r="E13" s="10" t="s">
        <v>242</v>
      </c>
      <c r="F13" s="12">
        <v>49</v>
      </c>
      <c r="G13" s="10">
        <v>3000</v>
      </c>
      <c r="H13" s="14" t="s">
        <v>336</v>
      </c>
      <c r="I13" s="15" t="s">
        <v>351</v>
      </c>
    </row>
    <row r="14" spans="1:9">
      <c r="A14" t="str">
        <f t="shared" si="0"/>
        <v>ILS.ELE.59</v>
      </c>
      <c r="B14" s="10" t="s">
        <v>47</v>
      </c>
      <c r="C14" s="16">
        <v>41867</v>
      </c>
      <c r="D14" s="10" t="s">
        <v>148</v>
      </c>
      <c r="E14" s="10" t="s">
        <v>243</v>
      </c>
      <c r="F14" s="12">
        <v>59</v>
      </c>
      <c r="G14" s="10">
        <v>8020</v>
      </c>
      <c r="H14" s="14" t="s">
        <v>337</v>
      </c>
      <c r="I14" s="15" t="s">
        <v>352</v>
      </c>
    </row>
    <row r="15" spans="1:9">
      <c r="A15" t="str">
        <f t="shared" si="0"/>
        <v>SOP.OEL.1</v>
      </c>
      <c r="B15" s="10" t="s">
        <v>48</v>
      </c>
      <c r="C15" s="16">
        <v>42453</v>
      </c>
      <c r="D15" s="10" t="s">
        <v>149</v>
      </c>
      <c r="E15" s="10" t="s">
        <v>244</v>
      </c>
      <c r="F15" s="12">
        <v>1</v>
      </c>
      <c r="G15" s="10">
        <v>8300</v>
      </c>
      <c r="H15" s="14" t="s">
        <v>338</v>
      </c>
      <c r="I15" s="15" t="s">
        <v>353</v>
      </c>
    </row>
    <row r="16" spans="1:9">
      <c r="A16" t="str">
        <f t="shared" si="0"/>
        <v>DEL.ERE.119</v>
      </c>
      <c r="B16" s="10" t="s">
        <v>49</v>
      </c>
      <c r="C16" s="16">
        <v>42476</v>
      </c>
      <c r="D16" s="10" t="s">
        <v>150</v>
      </c>
      <c r="E16" s="10" t="s">
        <v>245</v>
      </c>
      <c r="F16" s="12">
        <v>119</v>
      </c>
      <c r="G16" s="13">
        <v>2160</v>
      </c>
      <c r="H16" s="14" t="s">
        <v>329</v>
      </c>
      <c r="I16" s="15" t="s">
        <v>354</v>
      </c>
    </row>
    <row r="17" spans="1:9">
      <c r="A17" t="str">
        <f t="shared" si="0"/>
        <v>TIM.ERS.13</v>
      </c>
      <c r="B17" s="10" t="s">
        <v>50</v>
      </c>
      <c r="C17" s="16">
        <v>42550</v>
      </c>
      <c r="D17" s="10" t="s">
        <v>151</v>
      </c>
      <c r="E17" s="10" t="s">
        <v>246</v>
      </c>
      <c r="F17" s="12">
        <v>13</v>
      </c>
      <c r="G17" s="13">
        <v>3040</v>
      </c>
      <c r="H17" s="14" t="s">
        <v>330</v>
      </c>
      <c r="I17" s="15" t="s">
        <v>355</v>
      </c>
    </row>
    <row r="18" spans="1:9">
      <c r="A18" t="str">
        <f t="shared" si="0"/>
        <v>SEP.ITS.17</v>
      </c>
      <c r="B18" s="10" t="s">
        <v>51</v>
      </c>
      <c r="C18" s="16">
        <v>42577</v>
      </c>
      <c r="D18" s="10" t="s">
        <v>152</v>
      </c>
      <c r="E18" s="10" t="s">
        <v>247</v>
      </c>
      <c r="F18" s="12">
        <v>17</v>
      </c>
      <c r="G18" s="13">
        <v>8300</v>
      </c>
      <c r="H18" s="14" t="s">
        <v>331</v>
      </c>
      <c r="I18" s="15" t="s">
        <v>356</v>
      </c>
    </row>
    <row r="19" spans="1:9">
      <c r="A19" t="str">
        <f t="shared" si="0"/>
        <v>ROD.RGE.37</v>
      </c>
      <c r="B19" s="10" t="s">
        <v>52</v>
      </c>
      <c r="C19" s="16">
        <v>42588</v>
      </c>
      <c r="D19" s="10" t="s">
        <v>153</v>
      </c>
      <c r="E19" s="10" t="s">
        <v>248</v>
      </c>
      <c r="F19" s="12">
        <v>37</v>
      </c>
      <c r="G19" s="13">
        <v>2140</v>
      </c>
      <c r="H19" s="14" t="s">
        <v>332</v>
      </c>
      <c r="I19" s="15" t="s">
        <v>357</v>
      </c>
    </row>
    <row r="20" spans="1:9">
      <c r="A20" t="str">
        <f t="shared" si="0"/>
        <v>PAU.ERS.104</v>
      </c>
      <c r="B20" s="10" t="s">
        <v>53</v>
      </c>
      <c r="C20" s="16">
        <v>42598</v>
      </c>
      <c r="D20" s="10" t="s">
        <v>154</v>
      </c>
      <c r="E20" s="10" t="s">
        <v>249</v>
      </c>
      <c r="F20" s="12">
        <v>104</v>
      </c>
      <c r="G20" s="13">
        <v>1000</v>
      </c>
      <c r="H20" s="14" t="s">
        <v>333</v>
      </c>
      <c r="I20" s="15" t="s">
        <v>358</v>
      </c>
    </row>
    <row r="21" spans="1:9">
      <c r="A21" t="str">
        <f t="shared" si="0"/>
        <v>JAN.ENS.85</v>
      </c>
      <c r="B21" s="10" t="s">
        <v>54</v>
      </c>
      <c r="C21" s="16">
        <v>43012</v>
      </c>
      <c r="D21" s="10" t="s">
        <v>155</v>
      </c>
      <c r="E21" s="10" t="s">
        <v>250</v>
      </c>
      <c r="F21" s="12">
        <v>85</v>
      </c>
      <c r="G21" s="13">
        <v>2200</v>
      </c>
      <c r="H21" s="14" t="s">
        <v>334</v>
      </c>
      <c r="I21" s="15" t="s">
        <v>359</v>
      </c>
    </row>
    <row r="22" spans="1:9">
      <c r="A22" t="str">
        <f t="shared" si="0"/>
        <v>CHR.DEZ.29</v>
      </c>
      <c r="B22" s="10" t="s">
        <v>55</v>
      </c>
      <c r="C22" s="16">
        <v>43025</v>
      </c>
      <c r="D22" s="10" t="s">
        <v>156</v>
      </c>
      <c r="E22" s="10" t="s">
        <v>251</v>
      </c>
      <c r="F22" s="12">
        <v>29</v>
      </c>
      <c r="G22" s="13">
        <v>3050</v>
      </c>
      <c r="H22" s="14" t="s">
        <v>442</v>
      </c>
      <c r="I22" s="15" t="s">
        <v>360</v>
      </c>
    </row>
    <row r="23" spans="1:9">
      <c r="A23" t="str">
        <f t="shared" si="0"/>
        <v>TAM.ANE.140</v>
      </c>
      <c r="B23" s="10" t="s">
        <v>56</v>
      </c>
      <c r="C23" s="16">
        <v>43249</v>
      </c>
      <c r="D23" s="10" t="s">
        <v>157</v>
      </c>
      <c r="E23" s="10" t="s">
        <v>252</v>
      </c>
      <c r="F23" s="12">
        <v>140</v>
      </c>
      <c r="G23" s="13">
        <v>2660</v>
      </c>
      <c r="H23" s="14" t="s">
        <v>336</v>
      </c>
      <c r="I23" s="15" t="s">
        <v>361</v>
      </c>
    </row>
    <row r="24" spans="1:9">
      <c r="A24" t="str">
        <f t="shared" si="0"/>
        <v>FRA.YNE.69</v>
      </c>
      <c r="B24" s="10" t="s">
        <v>57</v>
      </c>
      <c r="C24" s="16">
        <v>43342</v>
      </c>
      <c r="D24" s="10" t="s">
        <v>158</v>
      </c>
      <c r="E24" s="10" t="s">
        <v>253</v>
      </c>
      <c r="F24" s="12">
        <v>69</v>
      </c>
      <c r="G24" s="13">
        <v>2800</v>
      </c>
      <c r="H24" s="14" t="s">
        <v>337</v>
      </c>
      <c r="I24" s="15" t="s">
        <v>362</v>
      </c>
    </row>
    <row r="25" spans="1:9">
      <c r="A25" t="str">
        <f t="shared" si="0"/>
        <v>RIK.ERS.68</v>
      </c>
      <c r="B25" s="10" t="s">
        <v>58</v>
      </c>
      <c r="C25" s="16">
        <v>43404</v>
      </c>
      <c r="D25" s="10" t="s">
        <v>159</v>
      </c>
      <c r="E25" s="10" t="s">
        <v>254</v>
      </c>
      <c r="F25" s="12">
        <v>68</v>
      </c>
      <c r="G25" s="13">
        <v>2160</v>
      </c>
      <c r="H25" s="14" t="s">
        <v>338</v>
      </c>
      <c r="I25" s="15" t="s">
        <v>363</v>
      </c>
    </row>
    <row r="26" spans="1:9">
      <c r="A26" t="str">
        <f t="shared" si="0"/>
        <v>GEO.AMY.5</v>
      </c>
      <c r="B26" s="10" t="s">
        <v>59</v>
      </c>
      <c r="C26" s="16">
        <v>43418</v>
      </c>
      <c r="D26" s="10" t="s">
        <v>160</v>
      </c>
      <c r="E26" s="10" t="s">
        <v>255</v>
      </c>
      <c r="F26" s="12">
        <v>5</v>
      </c>
      <c r="G26" s="13">
        <v>2275</v>
      </c>
      <c r="H26" s="14" t="s">
        <v>329</v>
      </c>
      <c r="I26" s="15" t="s">
        <v>364</v>
      </c>
    </row>
    <row r="27" spans="1:9">
      <c r="A27" t="str">
        <f t="shared" si="0"/>
        <v>YAS.RIA.132</v>
      </c>
      <c r="B27" s="10" t="s">
        <v>60</v>
      </c>
      <c r="C27" s="16">
        <v>40929</v>
      </c>
      <c r="D27" s="10" t="s">
        <v>161</v>
      </c>
      <c r="E27" s="10" t="s">
        <v>256</v>
      </c>
      <c r="F27" s="12">
        <v>132</v>
      </c>
      <c r="G27" s="13">
        <v>3080</v>
      </c>
      <c r="H27" s="14" t="s">
        <v>330</v>
      </c>
      <c r="I27" s="15" t="s">
        <v>365</v>
      </c>
    </row>
    <row r="28" spans="1:9">
      <c r="A28" t="str">
        <f t="shared" si="0"/>
        <v>SOU.RUP.79</v>
      </c>
      <c r="B28" s="10" t="s">
        <v>61</v>
      </c>
      <c r="C28" s="16">
        <v>40989</v>
      </c>
      <c r="D28" s="10" t="s">
        <v>14</v>
      </c>
      <c r="E28" s="10" t="s">
        <v>257</v>
      </c>
      <c r="F28" s="12">
        <v>79</v>
      </c>
      <c r="G28" s="13">
        <v>9800</v>
      </c>
      <c r="H28" s="14" t="s">
        <v>331</v>
      </c>
      <c r="I28" s="15" t="s">
        <v>366</v>
      </c>
    </row>
    <row r="29" spans="1:9">
      <c r="A29" t="str">
        <f t="shared" si="0"/>
        <v>RUD.ELE.118</v>
      </c>
      <c r="B29" s="10" t="s">
        <v>62</v>
      </c>
      <c r="C29" s="16">
        <v>41153</v>
      </c>
      <c r="D29" s="10" t="s">
        <v>162</v>
      </c>
      <c r="E29" s="10" t="s">
        <v>258</v>
      </c>
      <c r="F29" s="12">
        <v>118</v>
      </c>
      <c r="G29" s="13">
        <v>9500</v>
      </c>
      <c r="H29" s="14" t="s">
        <v>332</v>
      </c>
      <c r="I29" s="15" t="s">
        <v>367</v>
      </c>
    </row>
    <row r="30" spans="1:9">
      <c r="A30" t="str">
        <f t="shared" si="0"/>
        <v>JOR.VIC.32</v>
      </c>
      <c r="B30" s="10" t="s">
        <v>63</v>
      </c>
      <c r="C30" s="16">
        <v>41179</v>
      </c>
      <c r="D30" s="10" t="s">
        <v>163</v>
      </c>
      <c r="E30" s="10" t="s">
        <v>259</v>
      </c>
      <c r="F30" s="12">
        <v>32</v>
      </c>
      <c r="G30" s="13">
        <v>2340</v>
      </c>
      <c r="H30" s="14" t="s">
        <v>333</v>
      </c>
      <c r="I30" s="15" t="s">
        <v>368</v>
      </c>
    </row>
    <row r="31" spans="1:9">
      <c r="A31" t="str">
        <f t="shared" si="0"/>
        <v>BJO.OBB.67</v>
      </c>
      <c r="B31" s="10" t="s">
        <v>64</v>
      </c>
      <c r="C31" s="16">
        <v>41209</v>
      </c>
      <c r="D31" s="10" t="s">
        <v>164</v>
      </c>
      <c r="E31" s="10" t="s">
        <v>260</v>
      </c>
      <c r="F31" s="12">
        <v>67</v>
      </c>
      <c r="G31" s="13">
        <v>3120</v>
      </c>
      <c r="H31" s="14" t="s">
        <v>334</v>
      </c>
      <c r="I31" s="15" t="s">
        <v>369</v>
      </c>
    </row>
    <row r="32" spans="1:9">
      <c r="A32" t="str">
        <f t="shared" si="0"/>
        <v>DAV.DAN.28</v>
      </c>
      <c r="B32" s="10" t="s">
        <v>65</v>
      </c>
      <c r="C32" s="16">
        <v>41243</v>
      </c>
      <c r="D32" s="10" t="s">
        <v>165</v>
      </c>
      <c r="E32" s="10" t="s">
        <v>261</v>
      </c>
      <c r="F32" s="12">
        <v>28</v>
      </c>
      <c r="G32" s="13">
        <v>3500</v>
      </c>
      <c r="H32" s="14" t="s">
        <v>443</v>
      </c>
      <c r="I32" s="15" t="s">
        <v>370</v>
      </c>
    </row>
    <row r="33" spans="1:9">
      <c r="A33" t="str">
        <f t="shared" si="0"/>
        <v>KAT.NNE.10</v>
      </c>
      <c r="B33" s="10" t="s">
        <v>66</v>
      </c>
      <c r="C33" s="16">
        <v>41278</v>
      </c>
      <c r="D33" s="10" t="s">
        <v>166</v>
      </c>
      <c r="E33" s="10" t="s">
        <v>262</v>
      </c>
      <c r="F33" s="12">
        <v>10</v>
      </c>
      <c r="G33" s="13">
        <v>1080</v>
      </c>
      <c r="H33" s="14" t="s">
        <v>336</v>
      </c>
      <c r="I33" s="15" t="s">
        <v>371</v>
      </c>
    </row>
    <row r="34" spans="1:9">
      <c r="A34" t="str">
        <f t="shared" si="0"/>
        <v>FRA.ANS.40</v>
      </c>
      <c r="B34" s="10" t="s">
        <v>67</v>
      </c>
      <c r="C34" s="16">
        <v>41283</v>
      </c>
      <c r="D34" s="10" t="s">
        <v>167</v>
      </c>
      <c r="E34" s="10" t="s">
        <v>263</v>
      </c>
      <c r="F34" s="12">
        <v>40</v>
      </c>
      <c r="G34" s="13">
        <v>2540</v>
      </c>
      <c r="H34" s="14" t="s">
        <v>337</v>
      </c>
      <c r="I34" s="15" t="s">
        <v>372</v>
      </c>
    </row>
    <row r="35" spans="1:9">
      <c r="A35" t="str">
        <f t="shared" si="0"/>
        <v>FER.PEN.115</v>
      </c>
      <c r="B35" s="10" t="s">
        <v>68</v>
      </c>
      <c r="C35" s="16">
        <v>41425</v>
      </c>
      <c r="D35" s="10" t="s">
        <v>168</v>
      </c>
      <c r="E35" s="10" t="s">
        <v>264</v>
      </c>
      <c r="F35" s="12">
        <v>115</v>
      </c>
      <c r="G35" s="13">
        <v>3200</v>
      </c>
      <c r="H35" s="14" t="s">
        <v>338</v>
      </c>
      <c r="I35" s="15" t="s">
        <v>373</v>
      </c>
    </row>
    <row r="36" spans="1:9">
      <c r="A36" t="str">
        <f t="shared" si="0"/>
        <v>SHA.REZ.82</v>
      </c>
      <c r="B36" s="10" t="s">
        <v>69</v>
      </c>
      <c r="C36" s="16">
        <v>42066</v>
      </c>
      <c r="D36" s="10" t="s">
        <v>169</v>
      </c>
      <c r="E36" s="10" t="s">
        <v>265</v>
      </c>
      <c r="F36" s="12">
        <v>82</v>
      </c>
      <c r="G36" s="13">
        <v>8340</v>
      </c>
      <c r="H36" s="14" t="s">
        <v>329</v>
      </c>
      <c r="I36" s="15" t="s">
        <v>374</v>
      </c>
    </row>
    <row r="37" spans="1:9">
      <c r="A37" t="str">
        <f t="shared" si="0"/>
        <v>DAV.ERE.46</v>
      </c>
      <c r="B37" s="10" t="s">
        <v>70</v>
      </c>
      <c r="C37" s="16">
        <v>42256</v>
      </c>
      <c r="D37" s="10" t="s">
        <v>170</v>
      </c>
      <c r="E37" s="10" t="s">
        <v>266</v>
      </c>
      <c r="F37" s="12">
        <v>46</v>
      </c>
      <c r="G37" s="13">
        <v>8377</v>
      </c>
      <c r="H37" s="14" t="s">
        <v>330</v>
      </c>
      <c r="I37" s="15" t="s">
        <v>375</v>
      </c>
    </row>
    <row r="38" spans="1:9">
      <c r="A38" t="str">
        <f t="shared" si="0"/>
        <v>HAS.AJI.83</v>
      </c>
      <c r="B38" s="10" t="s">
        <v>71</v>
      </c>
      <c r="C38" s="16">
        <v>42327</v>
      </c>
      <c r="D38" s="10" t="s">
        <v>171</v>
      </c>
      <c r="E38" s="10" t="s">
        <v>267</v>
      </c>
      <c r="F38" s="12">
        <v>83</v>
      </c>
      <c r="G38" s="13">
        <v>8501</v>
      </c>
      <c r="H38" s="14" t="s">
        <v>331</v>
      </c>
      <c r="I38" s="15" t="s">
        <v>376</v>
      </c>
    </row>
    <row r="39" spans="1:9">
      <c r="A39" t="str">
        <f t="shared" si="0"/>
        <v>LEV.ENS.45</v>
      </c>
      <c r="B39" s="10" t="s">
        <v>72</v>
      </c>
      <c r="C39" s="16">
        <v>42341</v>
      </c>
      <c r="D39" s="10" t="s">
        <v>172</v>
      </c>
      <c r="E39" s="10" t="s">
        <v>268</v>
      </c>
      <c r="F39" s="12">
        <v>45</v>
      </c>
      <c r="G39" s="13">
        <v>2550</v>
      </c>
      <c r="H39" s="14" t="s">
        <v>332</v>
      </c>
      <c r="I39" s="15" t="s">
        <v>377</v>
      </c>
    </row>
    <row r="40" spans="1:9">
      <c r="A40" t="str">
        <f t="shared" si="0"/>
        <v>WIM.OYE.139</v>
      </c>
      <c r="B40" s="10" t="s">
        <v>73</v>
      </c>
      <c r="C40" s="16">
        <v>42434</v>
      </c>
      <c r="D40" s="10" t="s">
        <v>173</v>
      </c>
      <c r="E40" s="10" t="s">
        <v>288</v>
      </c>
      <c r="F40" s="12">
        <v>139</v>
      </c>
      <c r="G40" s="13">
        <v>3271</v>
      </c>
      <c r="H40" s="14" t="s">
        <v>333</v>
      </c>
      <c r="I40" s="15" t="s">
        <v>378</v>
      </c>
    </row>
    <row r="41" spans="1:9">
      <c r="A41" t="str">
        <f t="shared" si="0"/>
        <v>JEA.ULT.103</v>
      </c>
      <c r="B41" s="10" t="s">
        <v>74</v>
      </c>
      <c r="C41" s="16">
        <v>42444</v>
      </c>
      <c r="D41" s="10" t="s">
        <v>174</v>
      </c>
      <c r="E41" s="10" t="s">
        <v>287</v>
      </c>
      <c r="F41" s="12">
        <v>103</v>
      </c>
      <c r="G41" s="13">
        <v>8600</v>
      </c>
      <c r="H41" s="14" t="s">
        <v>334</v>
      </c>
      <c r="I41" s="15" t="s">
        <v>379</v>
      </c>
    </row>
    <row r="42" spans="1:9">
      <c r="A42" t="str">
        <f t="shared" si="0"/>
        <v>JOR.UIC.84</v>
      </c>
      <c r="B42" s="10" t="s">
        <v>75</v>
      </c>
      <c r="C42" s="16">
        <v>42522</v>
      </c>
      <c r="D42" s="10" t="s">
        <v>175</v>
      </c>
      <c r="E42" s="10" t="s">
        <v>289</v>
      </c>
      <c r="F42" s="12">
        <v>84</v>
      </c>
      <c r="G42" s="13">
        <v>8630</v>
      </c>
      <c r="H42" s="14" t="s">
        <v>444</v>
      </c>
      <c r="I42" s="15" t="s">
        <v>380</v>
      </c>
    </row>
    <row r="43" spans="1:9">
      <c r="A43" t="str">
        <f t="shared" si="0"/>
        <v>JOR.EVE.53</v>
      </c>
      <c r="B43" s="10" t="s">
        <v>76</v>
      </c>
      <c r="C43" s="16">
        <v>42636</v>
      </c>
      <c r="D43" s="10" t="s">
        <v>176</v>
      </c>
      <c r="E43" s="10" t="s">
        <v>290</v>
      </c>
      <c r="F43" s="12">
        <v>53</v>
      </c>
      <c r="G43" s="13">
        <v>2610</v>
      </c>
      <c r="H43" s="14" t="s">
        <v>336</v>
      </c>
      <c r="I43" s="15" t="s">
        <v>381</v>
      </c>
    </row>
    <row r="44" spans="1:9">
      <c r="A44" t="str">
        <f t="shared" si="0"/>
        <v>BAS.TEN.133</v>
      </c>
      <c r="B44" s="10" t="s">
        <v>77</v>
      </c>
      <c r="C44" s="16">
        <v>42682</v>
      </c>
      <c r="D44" s="10" t="s">
        <v>177</v>
      </c>
      <c r="E44" s="10" t="s">
        <v>291</v>
      </c>
      <c r="F44" s="12">
        <v>133</v>
      </c>
      <c r="G44" s="13">
        <v>3300</v>
      </c>
      <c r="H44" s="14" t="s">
        <v>337</v>
      </c>
      <c r="I44" s="15" t="s">
        <v>382</v>
      </c>
    </row>
    <row r="45" spans="1:9">
      <c r="A45" t="str">
        <f t="shared" si="0"/>
        <v>MUH.SHI.38</v>
      </c>
      <c r="B45" s="10" t="s">
        <v>78</v>
      </c>
      <c r="C45" s="16">
        <v>42705</v>
      </c>
      <c r="D45" s="10" t="s">
        <v>136</v>
      </c>
      <c r="E45" s="10" t="s">
        <v>292</v>
      </c>
      <c r="F45" s="12">
        <v>38</v>
      </c>
      <c r="G45" s="13">
        <v>8000</v>
      </c>
      <c r="H45" s="14" t="s">
        <v>338</v>
      </c>
      <c r="I45" s="15" t="s">
        <v>383</v>
      </c>
    </row>
    <row r="46" spans="1:9">
      <c r="A46" t="str">
        <f t="shared" si="0"/>
        <v>MAR.IJS.81</v>
      </c>
      <c r="B46" s="10" t="s">
        <v>79</v>
      </c>
      <c r="C46" s="16">
        <v>42725</v>
      </c>
      <c r="D46" s="10" t="s">
        <v>178</v>
      </c>
      <c r="E46" s="10" t="s">
        <v>328</v>
      </c>
      <c r="F46" s="12">
        <v>81</v>
      </c>
      <c r="G46" s="13">
        <v>8500</v>
      </c>
      <c r="H46" s="14" t="s">
        <v>329</v>
      </c>
      <c r="I46" s="15" t="s">
        <v>384</v>
      </c>
    </row>
    <row r="47" spans="1:9">
      <c r="A47" t="str">
        <f t="shared" si="0"/>
        <v>BEN.ARE.74</v>
      </c>
      <c r="B47" s="10" t="s">
        <v>80</v>
      </c>
      <c r="C47" s="16">
        <v>42768</v>
      </c>
      <c r="D47" s="10" t="s">
        <v>179</v>
      </c>
      <c r="E47" s="10" t="s">
        <v>327</v>
      </c>
      <c r="F47" s="12">
        <v>74</v>
      </c>
      <c r="G47" s="13">
        <v>8790</v>
      </c>
      <c r="H47" s="14" t="s">
        <v>330</v>
      </c>
      <c r="I47" s="15" t="s">
        <v>385</v>
      </c>
    </row>
    <row r="48" spans="1:9">
      <c r="A48" t="str">
        <f t="shared" si="0"/>
        <v>CIN.ANS.111</v>
      </c>
      <c r="B48" s="10" t="s">
        <v>81</v>
      </c>
      <c r="C48" s="16">
        <v>42991</v>
      </c>
      <c r="D48" s="10" t="s">
        <v>180</v>
      </c>
      <c r="E48" s="10" t="s">
        <v>326</v>
      </c>
      <c r="F48" s="12">
        <v>111</v>
      </c>
      <c r="G48" s="13">
        <v>2840</v>
      </c>
      <c r="H48" s="14" t="s">
        <v>331</v>
      </c>
      <c r="I48" s="15" t="s">
        <v>386</v>
      </c>
    </row>
    <row r="49" spans="1:9">
      <c r="A49" t="str">
        <f t="shared" si="0"/>
        <v>SEN.LLE.94</v>
      </c>
      <c r="B49" s="10" t="s">
        <v>82</v>
      </c>
      <c r="C49" s="16">
        <v>43130</v>
      </c>
      <c r="D49" s="10" t="s">
        <v>181</v>
      </c>
      <c r="E49" s="10" t="s">
        <v>325</v>
      </c>
      <c r="F49" s="12">
        <v>94</v>
      </c>
      <c r="G49" s="13">
        <v>3320</v>
      </c>
      <c r="H49" s="14" t="s">
        <v>332</v>
      </c>
      <c r="I49" s="15" t="s">
        <v>387</v>
      </c>
    </row>
    <row r="50" spans="1:9">
      <c r="A50" t="str">
        <f t="shared" si="0"/>
        <v>NAN.OCK.125</v>
      </c>
      <c r="B50" s="10" t="s">
        <v>83</v>
      </c>
      <c r="C50" s="16">
        <v>43284</v>
      </c>
      <c r="D50" s="10" t="s">
        <v>182</v>
      </c>
      <c r="E50" s="10" t="s">
        <v>324</v>
      </c>
      <c r="F50" s="12">
        <v>125</v>
      </c>
      <c r="G50" s="13">
        <v>8900</v>
      </c>
      <c r="H50" s="14" t="s">
        <v>333</v>
      </c>
      <c r="I50" s="15" t="s">
        <v>388</v>
      </c>
    </row>
    <row r="51" spans="1:9">
      <c r="A51" t="str">
        <f t="shared" si="0"/>
        <v>DEA.RCQ.149</v>
      </c>
      <c r="B51" s="10" t="s">
        <v>84</v>
      </c>
      <c r="C51" s="16">
        <v>43321</v>
      </c>
      <c r="D51" s="10" t="s">
        <v>183</v>
      </c>
      <c r="E51" s="10" t="s">
        <v>323</v>
      </c>
      <c r="F51" s="12">
        <v>149</v>
      </c>
      <c r="G51" s="13">
        <v>9032</v>
      </c>
      <c r="H51" s="14" t="s">
        <v>334</v>
      </c>
      <c r="I51" s="15" t="s">
        <v>389</v>
      </c>
    </row>
    <row r="52" spans="1:9">
      <c r="A52" t="str">
        <f t="shared" si="0"/>
        <v>CVE.VIC.15</v>
      </c>
      <c r="B52" s="10" t="s">
        <v>85</v>
      </c>
      <c r="C52" s="16">
        <v>40996</v>
      </c>
      <c r="D52" s="10" t="s">
        <v>184</v>
      </c>
      <c r="E52" s="10" t="s">
        <v>322</v>
      </c>
      <c r="F52" s="12">
        <v>15</v>
      </c>
      <c r="G52" s="13">
        <v>9150</v>
      </c>
      <c r="H52" s="14" t="s">
        <v>445</v>
      </c>
      <c r="I52" s="15" t="s">
        <v>390</v>
      </c>
    </row>
    <row r="53" spans="1:9">
      <c r="A53" t="str">
        <f t="shared" si="0"/>
        <v>GIA.EYE.106</v>
      </c>
      <c r="B53" s="10" t="s">
        <v>86</v>
      </c>
      <c r="C53" s="16">
        <v>41034</v>
      </c>
      <c r="D53" s="10" t="s">
        <v>185</v>
      </c>
      <c r="E53" s="10" t="s">
        <v>321</v>
      </c>
      <c r="F53" s="12">
        <v>106</v>
      </c>
      <c r="G53" s="13">
        <v>2970</v>
      </c>
      <c r="H53" s="14" t="s">
        <v>336</v>
      </c>
      <c r="I53" s="15" t="s">
        <v>391</v>
      </c>
    </row>
    <row r="54" spans="1:9">
      <c r="A54" t="str">
        <f t="shared" si="0"/>
        <v>ZIN.OES.64</v>
      </c>
      <c r="B54" s="10" t="s">
        <v>87</v>
      </c>
      <c r="C54" s="16">
        <v>41055</v>
      </c>
      <c r="D54" s="10" t="s">
        <v>186</v>
      </c>
      <c r="E54" s="10" t="s">
        <v>320</v>
      </c>
      <c r="F54" s="12">
        <v>64</v>
      </c>
      <c r="G54" s="13">
        <v>3360</v>
      </c>
      <c r="H54" s="14" t="s">
        <v>337</v>
      </c>
      <c r="I54" s="15" t="s">
        <v>392</v>
      </c>
    </row>
    <row r="55" spans="1:9">
      <c r="A55" t="str">
        <f t="shared" si="0"/>
        <v>JEA.INT.142</v>
      </c>
      <c r="B55" s="10" t="s">
        <v>88</v>
      </c>
      <c r="C55" s="16">
        <v>41115</v>
      </c>
      <c r="D55" s="10" t="s">
        <v>187</v>
      </c>
      <c r="E55" s="10" t="s">
        <v>319</v>
      </c>
      <c r="F55" s="12">
        <v>142</v>
      </c>
      <c r="G55" s="13">
        <v>9160</v>
      </c>
      <c r="H55" s="14" t="s">
        <v>338</v>
      </c>
      <c r="I55" s="15" t="s">
        <v>393</v>
      </c>
    </row>
    <row r="56" spans="1:9">
      <c r="A56" t="str">
        <f t="shared" si="0"/>
        <v>JON.ERS.117</v>
      </c>
      <c r="B56" s="10" t="s">
        <v>89</v>
      </c>
      <c r="C56" s="16">
        <v>41146</v>
      </c>
      <c r="D56" s="10" t="s">
        <v>188</v>
      </c>
      <c r="E56" s="10" t="s">
        <v>318</v>
      </c>
      <c r="F56" s="12">
        <v>117</v>
      </c>
      <c r="G56" s="13">
        <v>9240</v>
      </c>
      <c r="H56" s="14" t="s">
        <v>329</v>
      </c>
      <c r="I56" s="15" t="s">
        <v>394</v>
      </c>
    </row>
    <row r="57" spans="1:9">
      <c r="A57" t="str">
        <f t="shared" si="0"/>
        <v>LEN.ELS.87</v>
      </c>
      <c r="B57" s="10" t="s">
        <v>90</v>
      </c>
      <c r="C57" s="16">
        <v>41179</v>
      </c>
      <c r="D57" s="10" t="s">
        <v>189</v>
      </c>
      <c r="E57" s="10" t="s">
        <v>317</v>
      </c>
      <c r="F57" s="12">
        <v>87</v>
      </c>
      <c r="G57" s="13">
        <v>2990</v>
      </c>
      <c r="H57" s="14" t="s">
        <v>330</v>
      </c>
      <c r="I57" s="15" t="s">
        <v>395</v>
      </c>
    </row>
    <row r="58" spans="1:9">
      <c r="A58" t="str">
        <f t="shared" si="0"/>
        <v>CHA.WEN.21</v>
      </c>
      <c r="B58" s="10" t="s">
        <v>91</v>
      </c>
      <c r="C58" s="16">
        <v>41290</v>
      </c>
      <c r="D58" s="10" t="s">
        <v>190</v>
      </c>
      <c r="E58" s="10" t="s">
        <v>316</v>
      </c>
      <c r="F58" s="12">
        <v>21</v>
      </c>
      <c r="G58" s="13">
        <v>3454</v>
      </c>
      <c r="H58" s="14" t="s">
        <v>331</v>
      </c>
      <c r="I58" s="15" t="s">
        <v>396</v>
      </c>
    </row>
    <row r="59" spans="1:9">
      <c r="A59" t="str">
        <f t="shared" si="0"/>
        <v>DE .ONY.39</v>
      </c>
      <c r="B59" s="10" t="s">
        <v>92</v>
      </c>
      <c r="C59" s="16">
        <v>41349</v>
      </c>
      <c r="D59" s="10" t="s">
        <v>191</v>
      </c>
      <c r="E59" s="10" t="s">
        <v>315</v>
      </c>
      <c r="F59" s="12">
        <v>39</v>
      </c>
      <c r="G59" s="13">
        <v>9200</v>
      </c>
      <c r="H59" s="14" t="s">
        <v>332</v>
      </c>
      <c r="I59" s="15" t="s">
        <v>397</v>
      </c>
    </row>
    <row r="60" spans="1:9">
      <c r="A60" t="str">
        <f t="shared" si="0"/>
        <v>PIE.TER.51</v>
      </c>
      <c r="B60" s="10" t="s">
        <v>93</v>
      </c>
      <c r="C60" s="16">
        <v>41356</v>
      </c>
      <c r="D60" s="10" t="s">
        <v>192</v>
      </c>
      <c r="E60" s="10" t="s">
        <v>314</v>
      </c>
      <c r="F60" s="12">
        <v>51</v>
      </c>
      <c r="G60" s="13">
        <v>9420</v>
      </c>
      <c r="H60" s="14" t="s">
        <v>333</v>
      </c>
      <c r="I60" s="15" t="s">
        <v>398</v>
      </c>
    </row>
    <row r="61" spans="1:9">
      <c r="A61" t="str">
        <f t="shared" si="0"/>
        <v>FOE.ERS.2</v>
      </c>
      <c r="B61" s="10" t="s">
        <v>94</v>
      </c>
      <c r="C61" s="16">
        <v>41432</v>
      </c>
      <c r="D61" s="10" t="s">
        <v>193</v>
      </c>
      <c r="E61" s="10" t="s">
        <v>313</v>
      </c>
      <c r="F61" s="12">
        <v>2</v>
      </c>
      <c r="G61" s="13">
        <v>9551</v>
      </c>
      <c r="H61" s="14" t="s">
        <v>334</v>
      </c>
      <c r="I61" s="15" t="s">
        <v>399</v>
      </c>
    </row>
    <row r="62" spans="1:9">
      <c r="A62" t="str">
        <f t="shared" si="0"/>
        <v>JEL.ENS.92</v>
      </c>
      <c r="B62" s="10" t="s">
        <v>95</v>
      </c>
      <c r="C62" s="16">
        <v>41530</v>
      </c>
      <c r="D62" s="10" t="s">
        <v>194</v>
      </c>
      <c r="E62" s="10" t="s">
        <v>312</v>
      </c>
      <c r="F62" s="12">
        <v>92</v>
      </c>
      <c r="G62" s="13">
        <v>9120</v>
      </c>
      <c r="H62" s="14" t="s">
        <v>446</v>
      </c>
      <c r="I62" s="15" t="s">
        <v>400</v>
      </c>
    </row>
    <row r="63" spans="1:9">
      <c r="A63" t="str">
        <f t="shared" si="0"/>
        <v>JEN.ERS.131</v>
      </c>
      <c r="B63" s="10" t="s">
        <v>96</v>
      </c>
      <c r="C63" s="16">
        <v>41534</v>
      </c>
      <c r="D63" s="10" t="s">
        <v>195</v>
      </c>
      <c r="E63" s="10" t="s">
        <v>311</v>
      </c>
      <c r="F63" s="12">
        <v>131</v>
      </c>
      <c r="G63" s="13">
        <v>3545</v>
      </c>
      <c r="H63" s="14" t="s">
        <v>336</v>
      </c>
      <c r="I63" s="15" t="s">
        <v>401</v>
      </c>
    </row>
    <row r="64" spans="1:9">
      <c r="A64" t="str">
        <f t="shared" si="0"/>
        <v>LUC.LST.41</v>
      </c>
      <c r="B64" s="10" t="s">
        <v>97</v>
      </c>
      <c r="C64" s="16">
        <v>41734</v>
      </c>
      <c r="D64" s="10" t="s">
        <v>196</v>
      </c>
      <c r="E64" s="10" t="s">
        <v>310</v>
      </c>
      <c r="F64" s="12">
        <v>41</v>
      </c>
      <c r="G64" s="13">
        <v>2222</v>
      </c>
      <c r="H64" s="14" t="s">
        <v>337</v>
      </c>
      <c r="I64" s="15" t="s">
        <v>402</v>
      </c>
    </row>
    <row r="65" spans="1:9">
      <c r="A65" t="str">
        <f t="shared" si="0"/>
        <v>PHI.ART.23</v>
      </c>
      <c r="B65" s="10" t="s">
        <v>98</v>
      </c>
      <c r="C65" s="16">
        <v>41783</v>
      </c>
      <c r="D65" s="10" t="s">
        <v>197</v>
      </c>
      <c r="E65" s="10" t="s">
        <v>309</v>
      </c>
      <c r="F65" s="12">
        <v>23</v>
      </c>
      <c r="G65" s="13">
        <v>2400</v>
      </c>
      <c r="H65" s="14" t="s">
        <v>338</v>
      </c>
      <c r="I65" s="15" t="s">
        <v>403</v>
      </c>
    </row>
    <row r="66" spans="1:9">
      <c r="A66" t="str">
        <f t="shared" si="0"/>
        <v>JEL.REN.50</v>
      </c>
      <c r="B66" s="10" t="s">
        <v>99</v>
      </c>
      <c r="C66" s="16">
        <v>42326</v>
      </c>
      <c r="D66" s="10" t="s">
        <v>167</v>
      </c>
      <c r="E66" s="10" t="s">
        <v>308</v>
      </c>
      <c r="F66" s="12">
        <v>50</v>
      </c>
      <c r="G66" s="13">
        <v>2540</v>
      </c>
      <c r="H66" s="14" t="s">
        <v>329</v>
      </c>
      <c r="I66" s="15" t="s">
        <v>404</v>
      </c>
    </row>
    <row r="67" spans="1:9">
      <c r="A67" t="str">
        <f t="shared" ref="A67:A101" si="1">UPPER(_xlfn.TEXTJOIN(".",TRUE,MID(B67,1,3),RIGHT(B67,3),F67))</f>
        <v>NIL.VER.26</v>
      </c>
      <c r="B67" s="10" t="s">
        <v>100</v>
      </c>
      <c r="C67" s="16">
        <v>42333</v>
      </c>
      <c r="D67" s="10" t="s">
        <v>198</v>
      </c>
      <c r="E67" s="10" t="s">
        <v>307</v>
      </c>
      <c r="F67" s="12">
        <v>26</v>
      </c>
      <c r="G67" s="13">
        <v>2620</v>
      </c>
      <c r="H67" s="14" t="s">
        <v>330</v>
      </c>
      <c r="I67" s="15" t="s">
        <v>405</v>
      </c>
    </row>
    <row r="68" spans="1:9">
      <c r="A68" t="str">
        <f t="shared" si="1"/>
        <v>HAK.TOS.65</v>
      </c>
      <c r="B68" s="10" t="s">
        <v>101</v>
      </c>
      <c r="C68" s="16">
        <v>42460</v>
      </c>
      <c r="D68" s="10" t="s">
        <v>199</v>
      </c>
      <c r="E68" s="10" t="s">
        <v>306</v>
      </c>
      <c r="F68" s="12">
        <v>65</v>
      </c>
      <c r="G68" s="13">
        <v>3630</v>
      </c>
      <c r="H68" s="14" t="s">
        <v>331</v>
      </c>
      <c r="I68" s="15" t="s">
        <v>406</v>
      </c>
    </row>
    <row r="69" spans="1:9">
      <c r="A69" t="str">
        <f t="shared" si="1"/>
        <v>JOH.SCH.71</v>
      </c>
      <c r="B69" s="10" t="s">
        <v>102</v>
      </c>
      <c r="C69" s="16">
        <v>42586</v>
      </c>
      <c r="D69" s="10" t="s">
        <v>200</v>
      </c>
      <c r="E69" s="10" t="s">
        <v>305</v>
      </c>
      <c r="F69" s="12">
        <v>71</v>
      </c>
      <c r="G69" s="13">
        <v>2880</v>
      </c>
      <c r="H69" s="14" t="s">
        <v>332</v>
      </c>
      <c r="I69" s="15" t="s">
        <v>407</v>
      </c>
    </row>
    <row r="70" spans="1:9">
      <c r="A70" t="str">
        <f t="shared" si="1"/>
        <v>CHR.ENS.137</v>
      </c>
      <c r="B70" s="10" t="s">
        <v>103</v>
      </c>
      <c r="C70" s="16">
        <v>42612</v>
      </c>
      <c r="D70" s="10" t="s">
        <v>201</v>
      </c>
      <c r="E70" s="10" t="s">
        <v>304</v>
      </c>
      <c r="F70" s="12">
        <v>137</v>
      </c>
      <c r="G70" s="13">
        <v>3054</v>
      </c>
      <c r="H70" s="14" t="s">
        <v>333</v>
      </c>
      <c r="I70" s="15" t="s">
        <v>408</v>
      </c>
    </row>
    <row r="71" spans="1:9">
      <c r="A71" t="str">
        <f t="shared" si="1"/>
        <v>ROB.PUT.30</v>
      </c>
      <c r="B71" s="10" t="s">
        <v>104</v>
      </c>
      <c r="C71" s="16">
        <v>42630</v>
      </c>
      <c r="D71" s="10" t="s">
        <v>202</v>
      </c>
      <c r="E71" s="10" t="s">
        <v>303</v>
      </c>
      <c r="F71" s="12">
        <v>30</v>
      </c>
      <c r="G71" s="13">
        <v>3300</v>
      </c>
      <c r="H71" s="14" t="s">
        <v>334</v>
      </c>
      <c r="I71" s="15" t="s">
        <v>409</v>
      </c>
    </row>
    <row r="72" spans="1:9">
      <c r="A72" t="str">
        <f t="shared" si="1"/>
        <v>JAY.UKA.109</v>
      </c>
      <c r="B72" s="10" t="s">
        <v>105</v>
      </c>
      <c r="C72" s="16">
        <v>42892</v>
      </c>
      <c r="D72" s="10" t="s">
        <v>203</v>
      </c>
      <c r="E72" s="10" t="s">
        <v>302</v>
      </c>
      <c r="F72" s="12">
        <v>109</v>
      </c>
      <c r="G72" s="13">
        <v>3401</v>
      </c>
      <c r="H72" s="14" t="s">
        <v>447</v>
      </c>
      <c r="I72" s="15" t="s">
        <v>410</v>
      </c>
    </row>
    <row r="73" spans="1:9">
      <c r="A73" t="str">
        <f t="shared" si="1"/>
        <v>FRE.ANG.144</v>
      </c>
      <c r="B73" s="10" t="s">
        <v>106</v>
      </c>
      <c r="C73" s="16">
        <v>42962</v>
      </c>
      <c r="D73" s="10" t="s">
        <v>204</v>
      </c>
      <c r="E73" s="10" t="s">
        <v>301</v>
      </c>
      <c r="F73" s="12">
        <v>144</v>
      </c>
      <c r="G73" s="13">
        <v>3680</v>
      </c>
      <c r="H73" s="14" t="s">
        <v>336</v>
      </c>
      <c r="I73" s="15" t="s">
        <v>411</v>
      </c>
    </row>
    <row r="74" spans="1:9">
      <c r="A74" t="str">
        <f t="shared" si="1"/>
        <v>TAR.AIT.134</v>
      </c>
      <c r="B74" s="10" t="s">
        <v>107</v>
      </c>
      <c r="C74" s="16">
        <v>43036</v>
      </c>
      <c r="D74" s="10" t="s">
        <v>195</v>
      </c>
      <c r="E74" s="10" t="s">
        <v>300</v>
      </c>
      <c r="F74" s="12">
        <v>134</v>
      </c>
      <c r="G74" s="13">
        <v>3545</v>
      </c>
      <c r="H74" s="14" t="s">
        <v>337</v>
      </c>
      <c r="I74" s="15" t="s">
        <v>412</v>
      </c>
    </row>
    <row r="75" spans="1:9">
      <c r="A75" t="str">
        <f t="shared" si="1"/>
        <v>BRU.IKE.22</v>
      </c>
      <c r="B75" s="10" t="s">
        <v>108</v>
      </c>
      <c r="C75" s="16">
        <v>43061</v>
      </c>
      <c r="D75" s="10" t="s">
        <v>205</v>
      </c>
      <c r="E75" s="10" t="s">
        <v>299</v>
      </c>
      <c r="F75" s="12">
        <v>22</v>
      </c>
      <c r="G75" s="13">
        <v>3650</v>
      </c>
      <c r="H75" s="14" t="s">
        <v>338</v>
      </c>
      <c r="I75" s="15" t="s">
        <v>413</v>
      </c>
    </row>
    <row r="76" spans="1:9">
      <c r="A76" t="str">
        <f t="shared" si="1"/>
        <v>SOF.AAF.108</v>
      </c>
      <c r="B76" s="10" t="s">
        <v>109</v>
      </c>
      <c r="C76" s="16">
        <v>43307</v>
      </c>
      <c r="D76" s="10" t="s">
        <v>206</v>
      </c>
      <c r="E76" s="10" t="s">
        <v>298</v>
      </c>
      <c r="F76" s="12">
        <v>108</v>
      </c>
      <c r="G76" s="13">
        <v>9000</v>
      </c>
      <c r="H76" s="14" t="s">
        <v>329</v>
      </c>
      <c r="I76" s="15" t="s">
        <v>414</v>
      </c>
    </row>
    <row r="77" spans="1:9">
      <c r="A77" t="str">
        <f t="shared" si="1"/>
        <v>VIN.RTS.96</v>
      </c>
      <c r="B77" s="10" t="s">
        <v>110</v>
      </c>
      <c r="C77" s="16">
        <v>41005</v>
      </c>
      <c r="D77" s="10" t="s">
        <v>207</v>
      </c>
      <c r="E77" s="10" t="s">
        <v>135</v>
      </c>
      <c r="F77" s="12">
        <v>96</v>
      </c>
      <c r="G77" s="13">
        <v>3740</v>
      </c>
      <c r="H77" s="14" t="s">
        <v>330</v>
      </c>
      <c r="I77" s="15" t="s">
        <v>415</v>
      </c>
    </row>
    <row r="78" spans="1:9">
      <c r="A78" t="str">
        <f t="shared" si="1"/>
        <v>KAU.DOU.80</v>
      </c>
      <c r="B78" s="10" t="s">
        <v>111</v>
      </c>
      <c r="C78" s="16">
        <v>41160</v>
      </c>
      <c r="D78" s="10" t="s">
        <v>208</v>
      </c>
      <c r="E78" s="10" t="s">
        <v>297</v>
      </c>
      <c r="F78" s="12">
        <v>80</v>
      </c>
      <c r="G78" s="13">
        <v>3850</v>
      </c>
      <c r="H78" s="14" t="s">
        <v>331</v>
      </c>
      <c r="I78" s="15" t="s">
        <v>416</v>
      </c>
    </row>
    <row r="79" spans="1:9">
      <c r="A79" t="str">
        <f t="shared" si="1"/>
        <v>LAU.ECK.20</v>
      </c>
      <c r="B79" s="10" t="s">
        <v>112</v>
      </c>
      <c r="C79" s="16">
        <v>41324</v>
      </c>
      <c r="D79" s="10" t="s">
        <v>209</v>
      </c>
      <c r="E79" s="10" t="s">
        <v>296</v>
      </c>
      <c r="F79" s="12">
        <v>20</v>
      </c>
      <c r="G79" s="13">
        <v>3930</v>
      </c>
      <c r="H79" s="14" t="s">
        <v>332</v>
      </c>
      <c r="I79" s="15" t="s">
        <v>417</v>
      </c>
    </row>
    <row r="80" spans="1:9">
      <c r="A80" t="str">
        <f t="shared" si="1"/>
        <v>JOE.ERS.126</v>
      </c>
      <c r="B80" s="10" t="s">
        <v>113</v>
      </c>
      <c r="C80" s="16">
        <v>41489</v>
      </c>
      <c r="D80" s="10" t="s">
        <v>210</v>
      </c>
      <c r="E80" s="10" t="s">
        <v>295</v>
      </c>
      <c r="F80" s="12">
        <v>126</v>
      </c>
      <c r="G80" s="13">
        <v>3700</v>
      </c>
      <c r="H80" s="14" t="s">
        <v>333</v>
      </c>
      <c r="I80" s="15" t="s">
        <v>418</v>
      </c>
    </row>
    <row r="81" spans="1:9">
      <c r="A81" t="str">
        <f t="shared" si="1"/>
        <v>YVE.ONT.129</v>
      </c>
      <c r="B81" s="10" t="s">
        <v>114</v>
      </c>
      <c r="C81" s="16">
        <v>41496</v>
      </c>
      <c r="D81" s="10" t="s">
        <v>211</v>
      </c>
      <c r="E81" s="10" t="s">
        <v>294</v>
      </c>
      <c r="F81" s="12">
        <v>129</v>
      </c>
      <c r="G81" s="13">
        <v>8460</v>
      </c>
      <c r="H81" s="14" t="s">
        <v>334</v>
      </c>
      <c r="I81" s="15" t="s">
        <v>419</v>
      </c>
    </row>
    <row r="82" spans="1:9">
      <c r="A82" t="str">
        <f t="shared" si="1"/>
        <v>AND.USE.89</v>
      </c>
      <c r="B82" s="10" t="s">
        <v>115</v>
      </c>
      <c r="C82" s="16">
        <v>41544</v>
      </c>
      <c r="D82" s="10" t="s">
        <v>212</v>
      </c>
      <c r="E82" s="10" t="s">
        <v>293</v>
      </c>
      <c r="F82" s="12">
        <v>89</v>
      </c>
      <c r="G82" s="13">
        <v>8470</v>
      </c>
      <c r="H82" s="14" t="s">
        <v>335</v>
      </c>
      <c r="I82" s="15" t="s">
        <v>420</v>
      </c>
    </row>
    <row r="83" spans="1:9">
      <c r="A83" t="str">
        <f t="shared" si="1"/>
        <v>PIE.LDE.44</v>
      </c>
      <c r="B83" s="10" t="s">
        <v>116</v>
      </c>
      <c r="C83" s="16">
        <v>41579</v>
      </c>
      <c r="D83" s="10" t="s">
        <v>213</v>
      </c>
      <c r="E83" s="10" t="s">
        <v>286</v>
      </c>
      <c r="F83" s="12">
        <v>44</v>
      </c>
      <c r="G83" s="13">
        <v>8600</v>
      </c>
      <c r="H83" s="14" t="s">
        <v>336</v>
      </c>
      <c r="I83" s="15" t="s">
        <v>421</v>
      </c>
    </row>
    <row r="84" spans="1:9">
      <c r="A84" t="str">
        <f t="shared" si="1"/>
        <v>WAR.KER.35</v>
      </c>
      <c r="B84" s="10" t="s">
        <v>117</v>
      </c>
      <c r="C84" s="16">
        <v>41647</v>
      </c>
      <c r="D84" s="10" t="s">
        <v>214</v>
      </c>
      <c r="E84" s="10" t="s">
        <v>285</v>
      </c>
      <c r="F84" s="12">
        <v>35</v>
      </c>
      <c r="G84" s="13">
        <v>3740</v>
      </c>
      <c r="H84" s="14" t="s">
        <v>337</v>
      </c>
      <c r="I84" s="15" t="s">
        <v>422</v>
      </c>
    </row>
    <row r="85" spans="1:9">
      <c r="A85" t="str">
        <f t="shared" si="1"/>
        <v>RON.SEN.99</v>
      </c>
      <c r="B85" s="10" t="s">
        <v>118</v>
      </c>
      <c r="C85" s="16">
        <v>41710</v>
      </c>
      <c r="D85" s="10" t="s">
        <v>215</v>
      </c>
      <c r="E85" s="10" t="s">
        <v>284</v>
      </c>
      <c r="F85" s="12">
        <v>99</v>
      </c>
      <c r="G85" s="13">
        <v>8610</v>
      </c>
      <c r="H85" s="14" t="s">
        <v>338</v>
      </c>
      <c r="I85" s="15" t="s">
        <v>423</v>
      </c>
    </row>
    <row r="86" spans="1:9">
      <c r="A86" t="str">
        <f t="shared" si="1"/>
        <v>BEN.ENS.112</v>
      </c>
      <c r="B86" s="10" t="s">
        <v>119</v>
      </c>
      <c r="C86" s="16">
        <v>41725</v>
      </c>
      <c r="D86" s="10" t="s">
        <v>138</v>
      </c>
      <c r="E86" s="10" t="s">
        <v>283</v>
      </c>
      <c r="F86" s="12">
        <v>112</v>
      </c>
      <c r="G86" s="13">
        <v>8660</v>
      </c>
      <c r="H86" s="14" t="s">
        <v>329</v>
      </c>
      <c r="I86" s="15" t="s">
        <v>424</v>
      </c>
    </row>
    <row r="87" spans="1:9">
      <c r="A87" t="str">
        <f t="shared" si="1"/>
        <v>BRI.NTS.9</v>
      </c>
      <c r="B87" s="10" t="s">
        <v>120</v>
      </c>
      <c r="C87" s="16">
        <v>41774</v>
      </c>
      <c r="D87" s="10" t="s">
        <v>216</v>
      </c>
      <c r="E87" s="10" t="s">
        <v>282</v>
      </c>
      <c r="F87" s="12">
        <v>9</v>
      </c>
      <c r="G87" s="13">
        <v>8830</v>
      </c>
      <c r="H87" s="14" t="s">
        <v>330</v>
      </c>
      <c r="I87" s="15" t="s">
        <v>425</v>
      </c>
    </row>
    <row r="88" spans="1:9">
      <c r="A88" t="str">
        <f t="shared" si="1"/>
        <v>XAV.ENS.6</v>
      </c>
      <c r="B88" s="10" t="s">
        <v>121</v>
      </c>
      <c r="C88" s="16">
        <v>41781</v>
      </c>
      <c r="D88" s="10" t="s">
        <v>217</v>
      </c>
      <c r="E88" s="10" t="s">
        <v>281</v>
      </c>
      <c r="F88" s="12">
        <v>6</v>
      </c>
      <c r="G88" s="13">
        <v>3800</v>
      </c>
      <c r="H88" s="14" t="s">
        <v>331</v>
      </c>
      <c r="I88" s="15" t="s">
        <v>426</v>
      </c>
    </row>
    <row r="89" spans="1:9">
      <c r="A89" t="str">
        <f t="shared" si="1"/>
        <v>PET.HTS.135</v>
      </c>
      <c r="B89" s="10" t="s">
        <v>122</v>
      </c>
      <c r="C89" s="16">
        <v>41849</v>
      </c>
      <c r="D89" s="10" t="s">
        <v>218</v>
      </c>
      <c r="E89" s="10" t="s">
        <v>280</v>
      </c>
      <c r="F89" s="12">
        <v>135</v>
      </c>
      <c r="G89" s="13">
        <v>8930</v>
      </c>
      <c r="H89" s="14" t="s">
        <v>332</v>
      </c>
      <c r="I89" s="15" t="s">
        <v>427</v>
      </c>
    </row>
    <row r="90" spans="1:9">
      <c r="A90" t="str">
        <f t="shared" si="1"/>
        <v>STE.ELS.147</v>
      </c>
      <c r="B90" s="10" t="s">
        <v>123</v>
      </c>
      <c r="C90" s="16">
        <v>42110</v>
      </c>
      <c r="D90" s="10" t="s">
        <v>219</v>
      </c>
      <c r="E90" s="10" t="s">
        <v>279</v>
      </c>
      <c r="F90" s="12">
        <v>147</v>
      </c>
      <c r="G90" s="13">
        <v>8972</v>
      </c>
      <c r="H90" s="14" t="s">
        <v>333</v>
      </c>
      <c r="I90" s="15" t="s">
        <v>428</v>
      </c>
    </row>
    <row r="91" spans="1:9">
      <c r="A91" t="str">
        <f t="shared" si="1"/>
        <v>ERI.ICK.16</v>
      </c>
      <c r="B91" s="10" t="s">
        <v>124</v>
      </c>
      <c r="C91" s="16">
        <v>42124</v>
      </c>
      <c r="D91" s="10" t="s">
        <v>220</v>
      </c>
      <c r="E91" s="10" t="s">
        <v>278</v>
      </c>
      <c r="F91" s="12">
        <v>16</v>
      </c>
      <c r="G91" s="13">
        <v>9060</v>
      </c>
      <c r="H91" s="14" t="s">
        <v>334</v>
      </c>
      <c r="I91" s="15" t="s">
        <v>429</v>
      </c>
    </row>
    <row r="92" spans="1:9">
      <c r="A92" t="str">
        <f t="shared" si="1"/>
        <v>WAR.ELS.110</v>
      </c>
      <c r="B92" s="10" t="s">
        <v>125</v>
      </c>
      <c r="C92" s="16">
        <v>42234</v>
      </c>
      <c r="D92" s="10" t="s">
        <v>221</v>
      </c>
      <c r="E92" s="10" t="s">
        <v>277</v>
      </c>
      <c r="F92" s="12">
        <v>110</v>
      </c>
      <c r="G92" s="13">
        <v>9130</v>
      </c>
      <c r="H92" s="14" t="s">
        <v>339</v>
      </c>
      <c r="I92" s="15" t="s">
        <v>430</v>
      </c>
    </row>
    <row r="93" spans="1:9">
      <c r="A93" t="str">
        <f t="shared" si="1"/>
        <v>VAN.UDO.136</v>
      </c>
      <c r="B93" s="10" t="s">
        <v>126</v>
      </c>
      <c r="C93" s="16">
        <v>42266</v>
      </c>
      <c r="D93" s="10" t="s">
        <v>222</v>
      </c>
      <c r="E93" s="10" t="s">
        <v>276</v>
      </c>
      <c r="F93" s="12">
        <v>136</v>
      </c>
      <c r="G93" s="13">
        <v>3870</v>
      </c>
      <c r="H93" s="14" t="s">
        <v>336</v>
      </c>
      <c r="I93" s="15" t="s">
        <v>431</v>
      </c>
    </row>
    <row r="94" spans="1:9">
      <c r="A94" t="str">
        <f t="shared" si="1"/>
        <v>YAN.ENS.36</v>
      </c>
      <c r="B94" s="10" t="s">
        <v>127</v>
      </c>
      <c r="C94" s="16">
        <v>42367</v>
      </c>
      <c r="D94" s="10" t="s">
        <v>217</v>
      </c>
      <c r="E94" s="10" t="s">
        <v>275</v>
      </c>
      <c r="F94" s="12">
        <v>36</v>
      </c>
      <c r="G94" s="13">
        <v>9300</v>
      </c>
      <c r="H94" s="14" t="s">
        <v>337</v>
      </c>
      <c r="I94" s="15" t="s">
        <v>432</v>
      </c>
    </row>
    <row r="95" spans="1:9">
      <c r="A95" t="str">
        <f t="shared" si="1"/>
        <v>JAS.EYS.146</v>
      </c>
      <c r="B95" s="10" t="s">
        <v>128</v>
      </c>
      <c r="C95" s="16">
        <v>42460</v>
      </c>
      <c r="D95" s="10" t="s">
        <v>223</v>
      </c>
      <c r="E95" s="10" t="s">
        <v>274</v>
      </c>
      <c r="F95" s="12">
        <v>146</v>
      </c>
      <c r="G95" s="13">
        <v>9320</v>
      </c>
      <c r="H95" s="14" t="s">
        <v>338</v>
      </c>
      <c r="I95" s="15" t="s">
        <v>433</v>
      </c>
    </row>
    <row r="96" spans="1:9">
      <c r="A96" t="str">
        <f t="shared" si="1"/>
        <v>ASM.UOI.130</v>
      </c>
      <c r="B96" s="10" t="s">
        <v>129</v>
      </c>
      <c r="C96" s="16">
        <v>42713</v>
      </c>
      <c r="D96" s="10" t="s">
        <v>224</v>
      </c>
      <c r="E96" s="10" t="s">
        <v>273</v>
      </c>
      <c r="F96" s="12">
        <v>130</v>
      </c>
      <c r="G96" s="13">
        <v>9420</v>
      </c>
      <c r="H96" s="14" t="s">
        <v>329</v>
      </c>
      <c r="I96" s="15" t="s">
        <v>434</v>
      </c>
    </row>
    <row r="97" spans="1:9">
      <c r="A97" t="str">
        <f t="shared" si="1"/>
        <v>JAR.RCK.25</v>
      </c>
      <c r="B97" s="10" t="s">
        <v>130</v>
      </c>
      <c r="C97" s="16">
        <v>42837</v>
      </c>
      <c r="D97" s="10" t="s">
        <v>225</v>
      </c>
      <c r="E97" s="10" t="s">
        <v>272</v>
      </c>
      <c r="F97" s="12">
        <v>25</v>
      </c>
      <c r="G97" s="13">
        <v>3910</v>
      </c>
      <c r="H97" s="14" t="s">
        <v>330</v>
      </c>
      <c r="I97" s="15" t="s">
        <v>435</v>
      </c>
    </row>
    <row r="98" spans="1:9">
      <c r="A98" t="str">
        <f t="shared" si="1"/>
        <v>FAI.ELF.56</v>
      </c>
      <c r="B98" s="10" t="s">
        <v>131</v>
      </c>
      <c r="C98" s="16">
        <v>42888</v>
      </c>
      <c r="D98" s="10" t="s">
        <v>226</v>
      </c>
      <c r="E98" s="10" t="s">
        <v>271</v>
      </c>
      <c r="F98" s="12">
        <v>56</v>
      </c>
      <c r="G98" s="10">
        <v>9520</v>
      </c>
      <c r="H98" s="14" t="s">
        <v>331</v>
      </c>
      <c r="I98" s="15" t="s">
        <v>436</v>
      </c>
    </row>
    <row r="99" spans="1:9">
      <c r="A99" t="str">
        <f t="shared" si="1"/>
        <v>JON.NGE.63</v>
      </c>
      <c r="B99" s="10" t="s">
        <v>132</v>
      </c>
      <c r="C99" s="16">
        <v>42983</v>
      </c>
      <c r="D99" s="10" t="s">
        <v>227</v>
      </c>
      <c r="E99" s="10" t="s">
        <v>270</v>
      </c>
      <c r="F99" s="12">
        <v>63</v>
      </c>
      <c r="G99" s="10">
        <v>9630</v>
      </c>
      <c r="H99" s="14" t="s">
        <v>332</v>
      </c>
      <c r="I99" s="15" t="s">
        <v>437</v>
      </c>
    </row>
    <row r="100" spans="1:9">
      <c r="A100" t="str">
        <f t="shared" si="1"/>
        <v>GEO.IER.95</v>
      </c>
      <c r="B100" s="10" t="s">
        <v>133</v>
      </c>
      <c r="C100" s="16">
        <v>43280</v>
      </c>
      <c r="D100" s="10" t="s">
        <v>228</v>
      </c>
      <c r="E100" s="10" t="s">
        <v>269</v>
      </c>
      <c r="F100" s="12">
        <v>95</v>
      </c>
      <c r="G100" s="10">
        <v>9660</v>
      </c>
      <c r="H100" s="14" t="s">
        <v>333</v>
      </c>
      <c r="I100" s="15" t="s">
        <v>438</v>
      </c>
    </row>
    <row r="101" spans="1:9">
      <c r="A101" t="str">
        <f t="shared" si="1"/>
        <v>ROB.OLY.72</v>
      </c>
      <c r="B101" s="10" t="s">
        <v>134</v>
      </c>
      <c r="C101" s="16">
        <v>43327</v>
      </c>
      <c r="D101" s="10" t="s">
        <v>229</v>
      </c>
      <c r="E101" s="10" t="s">
        <v>234</v>
      </c>
      <c r="F101" s="12">
        <v>72</v>
      </c>
      <c r="G101" s="13">
        <v>3945</v>
      </c>
      <c r="H101" s="14" t="s">
        <v>334</v>
      </c>
      <c r="I101" s="15" t="s">
        <v>439</v>
      </c>
    </row>
    <row r="102" spans="1:9">
      <c r="F102" s="11"/>
    </row>
    <row r="103" spans="1:9">
      <c r="F103" s="11"/>
    </row>
    <row r="104" spans="1:9">
      <c r="F104" s="11"/>
    </row>
    <row r="105" spans="1:9">
      <c r="F105" s="11"/>
    </row>
    <row r="106" spans="1:9">
      <c r="F106" s="11"/>
    </row>
    <row r="107" spans="1:9">
      <c r="F107" s="11"/>
    </row>
    <row r="108" spans="1:9">
      <c r="F108" s="11"/>
    </row>
    <row r="109" spans="1:9">
      <c r="F109" s="11"/>
    </row>
    <row r="110" spans="1:9">
      <c r="F110" s="11"/>
    </row>
    <row r="111" spans="1:9">
      <c r="F111" s="11"/>
    </row>
    <row r="112" spans="1:9">
      <c r="F112" s="11"/>
    </row>
    <row r="113" spans="6:6">
      <c r="F113" s="11"/>
    </row>
    <row r="114" spans="6:6">
      <c r="F114" s="11"/>
    </row>
    <row r="115" spans="6:6">
      <c r="F115" s="11"/>
    </row>
    <row r="116" spans="6:6">
      <c r="F116" s="11"/>
    </row>
    <row r="117" spans="6:6">
      <c r="F117" s="11"/>
    </row>
    <row r="118" spans="6:6">
      <c r="F118" s="11"/>
    </row>
    <row r="119" spans="6:6">
      <c r="F119" s="11"/>
    </row>
    <row r="120" spans="6:6">
      <c r="F120" s="11"/>
    </row>
    <row r="121" spans="6:6">
      <c r="F121" s="11"/>
    </row>
    <row r="122" spans="6:6">
      <c r="F122" s="11"/>
    </row>
    <row r="123" spans="6:6">
      <c r="F123" s="11"/>
    </row>
    <row r="124" spans="6:6">
      <c r="F124" s="11"/>
    </row>
    <row r="125" spans="6:6">
      <c r="F125" s="11"/>
    </row>
    <row r="126" spans="6:6">
      <c r="F126" s="11"/>
    </row>
    <row r="127" spans="6:6">
      <c r="F127" s="11"/>
    </row>
    <row r="128" spans="6:6">
      <c r="F128" s="11"/>
    </row>
    <row r="129" spans="6:6">
      <c r="F129" s="11"/>
    </row>
    <row r="130" spans="6:6">
      <c r="F130" s="11"/>
    </row>
    <row r="131" spans="6:6">
      <c r="F131" s="11"/>
    </row>
    <row r="132" spans="6:6">
      <c r="F132" s="11"/>
    </row>
    <row r="133" spans="6:6">
      <c r="F133" s="11"/>
    </row>
    <row r="134" spans="6:6">
      <c r="F134" s="11"/>
    </row>
    <row r="135" spans="6:6">
      <c r="F135" s="11"/>
    </row>
    <row r="136" spans="6:6">
      <c r="F136" s="11"/>
    </row>
    <row r="137" spans="6:6">
      <c r="F137" s="11"/>
    </row>
    <row r="138" spans="6:6">
      <c r="F138" s="11"/>
    </row>
    <row r="139" spans="6:6">
      <c r="F139" s="11"/>
    </row>
    <row r="140" spans="6:6">
      <c r="F140" s="11"/>
    </row>
    <row r="141" spans="6:6">
      <c r="F141" s="11"/>
    </row>
    <row r="142" spans="6:6">
      <c r="F142" s="11"/>
    </row>
    <row r="143" spans="6:6">
      <c r="F143" s="11"/>
    </row>
    <row r="144" spans="6:6">
      <c r="F144" s="11"/>
    </row>
    <row r="145" spans="6:6">
      <c r="F145" s="11"/>
    </row>
    <row r="146" spans="6:6">
      <c r="F146" s="11"/>
    </row>
    <row r="147" spans="6:6">
      <c r="F147" s="11"/>
    </row>
    <row r="148" spans="6:6">
      <c r="F148" s="11"/>
    </row>
    <row r="149" spans="6:6">
      <c r="F149" s="11"/>
    </row>
    <row r="150" spans="6:6">
      <c r="F150" s="11"/>
    </row>
    <row r="151" spans="6:6">
      <c r="F151" s="11"/>
    </row>
  </sheetData>
  <dataValidations count="1">
    <dataValidation type="whole" allowBlank="1" showInputMessage="1" showErrorMessage="1" sqref="G2">
      <formula1>1000</formula1>
      <formula2>9999</formula2>
    </dataValidation>
  </dataValidations>
  <hyperlinks>
    <hyperlink ref="I18" r:id="rId1"/>
    <hyperlink ref="I17" r:id="rId2"/>
    <hyperlink ref="I16" r:id="rId3"/>
    <hyperlink ref="I15" r:id="rId4"/>
    <hyperlink ref="I14" r:id="rId5"/>
    <hyperlink ref="I13" r:id="rId6"/>
    <hyperlink ref="I12" r:id="rId7"/>
    <hyperlink ref="I11" r:id="rId8"/>
    <hyperlink ref="I10" r:id="rId9"/>
    <hyperlink ref="I9" r:id="rId10"/>
    <hyperlink ref="I8" r:id="rId11"/>
    <hyperlink ref="I7" r:id="rId12"/>
    <hyperlink ref="I6" r:id="rId13"/>
    <hyperlink ref="I5" r:id="rId14"/>
    <hyperlink ref="I4" r:id="rId15"/>
    <hyperlink ref="I3" r:id="rId16"/>
    <hyperlink ref="I2" r:id="rId17"/>
    <hyperlink ref="I19" r:id="rId18"/>
    <hyperlink ref="I20" r:id="rId19"/>
    <hyperlink ref="I21" r:id="rId20"/>
    <hyperlink ref="I22" r:id="rId21"/>
    <hyperlink ref="I23" r:id="rId22"/>
    <hyperlink ref="I24" r:id="rId23"/>
    <hyperlink ref="I25" r:id="rId24"/>
    <hyperlink ref="I26" r:id="rId25"/>
    <hyperlink ref="I27" r:id="rId26"/>
    <hyperlink ref="I28" r:id="rId27"/>
    <hyperlink ref="I29" r:id="rId28"/>
    <hyperlink ref="I30" r:id="rId29"/>
    <hyperlink ref="I31" r:id="rId30"/>
    <hyperlink ref="I32" r:id="rId31"/>
    <hyperlink ref="I33" r:id="rId32"/>
    <hyperlink ref="I34" r:id="rId33"/>
    <hyperlink ref="I35" r:id="rId34"/>
    <hyperlink ref="I36" r:id="rId35"/>
    <hyperlink ref="I37" r:id="rId36"/>
    <hyperlink ref="I38" r:id="rId37"/>
    <hyperlink ref="I39" r:id="rId38"/>
    <hyperlink ref="I40" r:id="rId39"/>
    <hyperlink ref="I41" r:id="rId40"/>
    <hyperlink ref="I42" r:id="rId41"/>
    <hyperlink ref="I43" r:id="rId42"/>
    <hyperlink ref="I44" r:id="rId43"/>
    <hyperlink ref="I45" r:id="rId44"/>
    <hyperlink ref="I46" r:id="rId45"/>
    <hyperlink ref="I47" r:id="rId46"/>
    <hyperlink ref="I48" r:id="rId47"/>
    <hyperlink ref="I49" r:id="rId48"/>
    <hyperlink ref="I50" r:id="rId49"/>
    <hyperlink ref="I51" r:id="rId50"/>
    <hyperlink ref="I52" r:id="rId51"/>
    <hyperlink ref="I53" r:id="rId52"/>
    <hyperlink ref="I54" r:id="rId53"/>
    <hyperlink ref="I55" r:id="rId54"/>
    <hyperlink ref="I56" r:id="rId55"/>
    <hyperlink ref="I57" r:id="rId56"/>
    <hyperlink ref="I58" r:id="rId57"/>
    <hyperlink ref="I59" r:id="rId58"/>
    <hyperlink ref="I60" r:id="rId59"/>
    <hyperlink ref="I61" r:id="rId60"/>
    <hyperlink ref="I62" r:id="rId61"/>
    <hyperlink ref="I63" r:id="rId62"/>
    <hyperlink ref="I64" r:id="rId63"/>
    <hyperlink ref="I65" r:id="rId64"/>
    <hyperlink ref="I66" r:id="rId65"/>
    <hyperlink ref="I67" r:id="rId66"/>
    <hyperlink ref="I68" r:id="rId67"/>
    <hyperlink ref="I69" r:id="rId68"/>
    <hyperlink ref="I70" r:id="rId69"/>
    <hyperlink ref="I71" r:id="rId70"/>
    <hyperlink ref="I72" r:id="rId71"/>
    <hyperlink ref="I73" r:id="rId72"/>
    <hyperlink ref="I74" r:id="rId73"/>
    <hyperlink ref="I75" r:id="rId74"/>
    <hyperlink ref="I76" r:id="rId75"/>
    <hyperlink ref="I77" r:id="rId76"/>
    <hyperlink ref="I78" r:id="rId77"/>
    <hyperlink ref="I79" r:id="rId78"/>
    <hyperlink ref="I80" r:id="rId79"/>
    <hyperlink ref="I81" r:id="rId80"/>
    <hyperlink ref="I82" r:id="rId81"/>
    <hyperlink ref="I83" r:id="rId82"/>
    <hyperlink ref="I84" r:id="rId83"/>
    <hyperlink ref="I85" r:id="rId84"/>
    <hyperlink ref="I86" r:id="rId85"/>
    <hyperlink ref="I87" r:id="rId86"/>
    <hyperlink ref="I88" r:id="rId87"/>
    <hyperlink ref="I89" r:id="rId88"/>
    <hyperlink ref="I90" r:id="rId89"/>
    <hyperlink ref="I91" r:id="rId90"/>
    <hyperlink ref="I92" r:id="rId91"/>
    <hyperlink ref="I93" r:id="rId92"/>
    <hyperlink ref="I94" r:id="rId93"/>
    <hyperlink ref="I95" r:id="rId94"/>
    <hyperlink ref="I96" r:id="rId95"/>
    <hyperlink ref="I97" r:id="rId96"/>
    <hyperlink ref="I98" r:id="rId97"/>
    <hyperlink ref="I99" r:id="rId98"/>
    <hyperlink ref="I100" r:id="rId99"/>
    <hyperlink ref="I101" r:id="rId100"/>
  </hyperlinks>
  <pageMargins left="0.7" right="0.7" top="0.75" bottom="0.75" header="0.3" footer="0.3"/>
  <pageSetup paperSize="9" orientation="portrait" r:id="rId10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01"/>
  <sheetViews>
    <sheetView workbookViewId="0">
      <selection activeCell="J6" sqref="J6:K7"/>
    </sheetView>
  </sheetViews>
  <sheetFormatPr defaultRowHeight="15"/>
  <cols>
    <col min="1" max="1" width="18.85546875" bestFit="1" customWidth="1"/>
    <col min="2" max="2" width="10.5703125" bestFit="1" customWidth="1"/>
    <col min="3" max="3" width="17.28515625" bestFit="1" customWidth="1"/>
    <col min="4" max="4" width="15.28515625" bestFit="1" customWidth="1"/>
    <col min="6" max="6" width="11.28515625" customWidth="1"/>
    <col min="11" max="11" width="10.5703125" bestFit="1" customWidth="1"/>
  </cols>
  <sheetData>
    <row r="1" spans="1:11" ht="15.75" thickBot="1">
      <c r="A1" s="9" t="s">
        <v>4</v>
      </c>
      <c r="B1" s="9" t="s">
        <v>6</v>
      </c>
      <c r="C1" t="s">
        <v>455</v>
      </c>
      <c r="D1" t="s">
        <v>533</v>
      </c>
      <c r="F1" s="28" t="s">
        <v>535</v>
      </c>
    </row>
    <row r="2" spans="1:11">
      <c r="A2" s="10" t="s">
        <v>35</v>
      </c>
      <c r="B2" s="16">
        <v>40963</v>
      </c>
      <c r="C2" s="4">
        <f ca="1" xml:space="preserve"> TODAY()</f>
        <v>43430</v>
      </c>
      <c r="D2" s="27">
        <f ca="1">(C2-B2)/365</f>
        <v>6.7589041095890412</v>
      </c>
    </row>
    <row r="3" spans="1:11">
      <c r="A3" s="10" t="s">
        <v>36</v>
      </c>
      <c r="B3" s="16">
        <v>41086</v>
      </c>
      <c r="C3" s="4">
        <f ca="1" xml:space="preserve"> TODAY()</f>
        <v>43430</v>
      </c>
      <c r="D3" s="27">
        <f t="shared" ref="D3:D66" ca="1" si="0">(C3-B3)/365</f>
        <v>6.4219178082191783</v>
      </c>
      <c r="F3" s="29">
        <f ca="1">LARGE(D2:D101,1)</f>
        <v>6.8520547945205479</v>
      </c>
    </row>
    <row r="4" spans="1:11">
      <c r="A4" s="10" t="s">
        <v>37</v>
      </c>
      <c r="B4" s="16">
        <v>41137</v>
      </c>
      <c r="C4" s="4">
        <f t="shared" ref="C4:C67" ca="1" si="1" xml:space="preserve"> TODAY()</f>
        <v>43430</v>
      </c>
      <c r="D4" s="27">
        <f t="shared" ca="1" si="0"/>
        <v>6.2821917808219174</v>
      </c>
      <c r="F4" s="29">
        <f ca="1">LARGE(D2:D101,2)</f>
        <v>6.7589041095890412</v>
      </c>
    </row>
    <row r="5" spans="1:11">
      <c r="A5" s="10" t="s">
        <v>38</v>
      </c>
      <c r="B5" s="16">
        <v>41243</v>
      </c>
      <c r="C5" s="4">
        <f t="shared" ca="1" si="1"/>
        <v>43430</v>
      </c>
      <c r="D5" s="27">
        <f t="shared" ca="1" si="0"/>
        <v>5.9917808219178079</v>
      </c>
      <c r="F5" s="29">
        <f ca="1">LARGE(D2:D101,3)</f>
        <v>6.6876712328767125</v>
      </c>
    </row>
    <row r="6" spans="1:11">
      <c r="A6" s="10" t="s">
        <v>39</v>
      </c>
      <c r="B6" s="16">
        <v>41325</v>
      </c>
      <c r="C6" s="4">
        <f t="shared" ca="1" si="1"/>
        <v>43430</v>
      </c>
      <c r="D6" s="27">
        <f t="shared" ca="1" si="0"/>
        <v>5.7671232876712333</v>
      </c>
      <c r="F6" s="29">
        <f ca="1">LARGE(D2:D101,4)</f>
        <v>6.6684931506849319</v>
      </c>
      <c r="J6" s="30"/>
      <c r="K6" s="30"/>
    </row>
    <row r="7" spans="1:11">
      <c r="A7" s="10" t="s">
        <v>40</v>
      </c>
      <c r="B7" s="16">
        <v>41356</v>
      </c>
      <c r="C7" s="4">
        <f t="shared" ca="1" si="1"/>
        <v>43430</v>
      </c>
      <c r="D7" s="27">
        <f t="shared" ca="1" si="0"/>
        <v>5.6821917808219178</v>
      </c>
    </row>
    <row r="8" spans="1:11">
      <c r="A8" s="10" t="s">
        <v>41</v>
      </c>
      <c r="B8" s="16">
        <v>41489</v>
      </c>
      <c r="C8" s="4">
        <f t="shared" ca="1" si="1"/>
        <v>43430</v>
      </c>
      <c r="D8" s="27">
        <f t="shared" ca="1" si="0"/>
        <v>5.3178082191780822</v>
      </c>
    </row>
    <row r="9" spans="1:11">
      <c r="A9" s="10" t="s">
        <v>42</v>
      </c>
      <c r="B9" s="16">
        <v>41534</v>
      </c>
      <c r="C9" s="4">
        <f t="shared" ca="1" si="1"/>
        <v>43430</v>
      </c>
      <c r="D9" s="27">
        <f t="shared" ca="1" si="0"/>
        <v>5.1945205479452055</v>
      </c>
    </row>
    <row r="10" spans="1:11">
      <c r="A10" s="10" t="s">
        <v>43</v>
      </c>
      <c r="B10" s="16">
        <v>41570</v>
      </c>
      <c r="C10" s="4">
        <f t="shared" ca="1" si="1"/>
        <v>43430</v>
      </c>
      <c r="D10" s="27">
        <f t="shared" ca="1" si="0"/>
        <v>5.095890410958904</v>
      </c>
    </row>
    <row r="11" spans="1:11">
      <c r="A11" s="10" t="s">
        <v>44</v>
      </c>
      <c r="B11" s="16">
        <v>41692</v>
      </c>
      <c r="C11" s="4">
        <f t="shared" ca="1" si="1"/>
        <v>43430</v>
      </c>
      <c r="D11" s="27">
        <f t="shared" ca="1" si="0"/>
        <v>4.7616438356164386</v>
      </c>
    </row>
    <row r="12" spans="1:11">
      <c r="A12" s="10" t="s">
        <v>45</v>
      </c>
      <c r="B12" s="16">
        <v>41696</v>
      </c>
      <c r="C12" s="4">
        <f t="shared" ca="1" si="1"/>
        <v>43430</v>
      </c>
      <c r="D12" s="27">
        <f t="shared" ca="1" si="0"/>
        <v>4.7506849315068491</v>
      </c>
    </row>
    <row r="13" spans="1:11">
      <c r="A13" s="10" t="s">
        <v>46</v>
      </c>
      <c r="B13" s="16">
        <v>41809</v>
      </c>
      <c r="C13" s="4">
        <f t="shared" ca="1" si="1"/>
        <v>43430</v>
      </c>
      <c r="D13" s="27">
        <f t="shared" ca="1" si="0"/>
        <v>4.441095890410959</v>
      </c>
    </row>
    <row r="14" spans="1:11">
      <c r="A14" s="10" t="s">
        <v>47</v>
      </c>
      <c r="B14" s="16">
        <v>41867</v>
      </c>
      <c r="C14" s="4">
        <f t="shared" ca="1" si="1"/>
        <v>43430</v>
      </c>
      <c r="D14" s="27">
        <f t="shared" ca="1" si="0"/>
        <v>4.2821917808219174</v>
      </c>
    </row>
    <row r="15" spans="1:11">
      <c r="A15" s="10" t="s">
        <v>48</v>
      </c>
      <c r="B15" s="16">
        <v>42453</v>
      </c>
      <c r="C15" s="4">
        <f t="shared" ca="1" si="1"/>
        <v>43430</v>
      </c>
      <c r="D15" s="27">
        <f t="shared" ca="1" si="0"/>
        <v>2.6767123287671235</v>
      </c>
    </row>
    <row r="16" spans="1:11">
      <c r="A16" s="10" t="s">
        <v>49</v>
      </c>
      <c r="B16" s="16">
        <v>42476</v>
      </c>
      <c r="C16" s="4">
        <f t="shared" ca="1" si="1"/>
        <v>43430</v>
      </c>
      <c r="D16" s="27">
        <f t="shared" ca="1" si="0"/>
        <v>2.6136986301369864</v>
      </c>
    </row>
    <row r="17" spans="1:4">
      <c r="A17" s="10" t="s">
        <v>50</v>
      </c>
      <c r="B17" s="16">
        <v>42550</v>
      </c>
      <c r="C17" s="4">
        <f t="shared" ca="1" si="1"/>
        <v>43430</v>
      </c>
      <c r="D17" s="27">
        <f t="shared" ca="1" si="0"/>
        <v>2.4109589041095889</v>
      </c>
    </row>
    <row r="18" spans="1:4">
      <c r="A18" s="10" t="s">
        <v>51</v>
      </c>
      <c r="B18" s="16">
        <v>42577</v>
      </c>
      <c r="C18" s="4">
        <f t="shared" ca="1" si="1"/>
        <v>43430</v>
      </c>
      <c r="D18" s="27">
        <f t="shared" ca="1" si="0"/>
        <v>2.3369863013698629</v>
      </c>
    </row>
    <row r="19" spans="1:4">
      <c r="A19" s="10" t="s">
        <v>52</v>
      </c>
      <c r="B19" s="16">
        <v>42588</v>
      </c>
      <c r="C19" s="4">
        <f t="shared" ca="1" si="1"/>
        <v>43430</v>
      </c>
      <c r="D19" s="27">
        <f t="shared" ca="1" si="0"/>
        <v>2.3068493150684932</v>
      </c>
    </row>
    <row r="20" spans="1:4">
      <c r="A20" s="10" t="s">
        <v>53</v>
      </c>
      <c r="B20" s="16">
        <v>42598</v>
      </c>
      <c r="C20" s="4">
        <f t="shared" ca="1" si="1"/>
        <v>43430</v>
      </c>
      <c r="D20" s="27">
        <f t="shared" ca="1" si="0"/>
        <v>2.2794520547945205</v>
      </c>
    </row>
    <row r="21" spans="1:4">
      <c r="A21" s="10" t="s">
        <v>54</v>
      </c>
      <c r="B21" s="16">
        <v>43012</v>
      </c>
      <c r="C21" s="4">
        <f t="shared" ca="1" si="1"/>
        <v>43430</v>
      </c>
      <c r="D21" s="27">
        <f t="shared" ca="1" si="0"/>
        <v>1.1452054794520548</v>
      </c>
    </row>
    <row r="22" spans="1:4">
      <c r="A22" s="10" t="s">
        <v>55</v>
      </c>
      <c r="B22" s="16">
        <v>43025</v>
      </c>
      <c r="C22" s="4">
        <f t="shared" ca="1" si="1"/>
        <v>43430</v>
      </c>
      <c r="D22" s="27">
        <f t="shared" ca="1" si="0"/>
        <v>1.1095890410958904</v>
      </c>
    </row>
    <row r="23" spans="1:4">
      <c r="A23" s="10" t="s">
        <v>56</v>
      </c>
      <c r="B23" s="16">
        <v>43249</v>
      </c>
      <c r="C23" s="4">
        <f t="shared" ca="1" si="1"/>
        <v>43430</v>
      </c>
      <c r="D23" s="27">
        <f t="shared" ca="1" si="0"/>
        <v>0.49589041095890413</v>
      </c>
    </row>
    <row r="24" spans="1:4">
      <c r="A24" s="10" t="s">
        <v>57</v>
      </c>
      <c r="B24" s="16">
        <v>43342</v>
      </c>
      <c r="C24" s="4">
        <f t="shared" ca="1" si="1"/>
        <v>43430</v>
      </c>
      <c r="D24" s="27">
        <f t="shared" ca="1" si="0"/>
        <v>0.24109589041095891</v>
      </c>
    </row>
    <row r="25" spans="1:4">
      <c r="A25" s="10" t="s">
        <v>58</v>
      </c>
      <c r="B25" s="16">
        <v>43404</v>
      </c>
      <c r="C25" s="4">
        <f t="shared" ca="1" si="1"/>
        <v>43430</v>
      </c>
      <c r="D25" s="27">
        <f t="shared" ca="1" si="0"/>
        <v>7.1232876712328766E-2</v>
      </c>
    </row>
    <row r="26" spans="1:4">
      <c r="A26" s="10" t="s">
        <v>59</v>
      </c>
      <c r="B26" s="16">
        <v>43418</v>
      </c>
      <c r="C26" s="4">
        <f t="shared" ca="1" si="1"/>
        <v>43430</v>
      </c>
      <c r="D26" s="27">
        <f t="shared" ca="1" si="0"/>
        <v>3.287671232876712E-2</v>
      </c>
    </row>
    <row r="27" spans="1:4">
      <c r="A27" s="10" t="s">
        <v>60</v>
      </c>
      <c r="B27" s="16">
        <v>40929</v>
      </c>
      <c r="C27" s="4">
        <f t="shared" ca="1" si="1"/>
        <v>43430</v>
      </c>
      <c r="D27" s="27">
        <f t="shared" ca="1" si="0"/>
        <v>6.8520547945205479</v>
      </c>
    </row>
    <row r="28" spans="1:4">
      <c r="A28" s="10" t="s">
        <v>61</v>
      </c>
      <c r="B28" s="16">
        <v>40989</v>
      </c>
      <c r="C28" s="4">
        <f t="shared" ca="1" si="1"/>
        <v>43430</v>
      </c>
      <c r="D28" s="27">
        <f t="shared" ca="1" si="0"/>
        <v>6.6876712328767125</v>
      </c>
    </row>
    <row r="29" spans="1:4">
      <c r="A29" s="10" t="s">
        <v>62</v>
      </c>
      <c r="B29" s="16">
        <v>41153</v>
      </c>
      <c r="C29" s="4">
        <f t="shared" ca="1" si="1"/>
        <v>43430</v>
      </c>
      <c r="D29" s="27">
        <f t="shared" ca="1" si="0"/>
        <v>6.2383561643835614</v>
      </c>
    </row>
    <row r="30" spans="1:4">
      <c r="A30" s="10" t="s">
        <v>63</v>
      </c>
      <c r="B30" s="16">
        <v>41179</v>
      </c>
      <c r="C30" s="4">
        <f t="shared" ca="1" si="1"/>
        <v>43430</v>
      </c>
      <c r="D30" s="27">
        <f t="shared" ca="1" si="0"/>
        <v>6.1671232876712327</v>
      </c>
    </row>
    <row r="31" spans="1:4">
      <c r="A31" s="10" t="s">
        <v>64</v>
      </c>
      <c r="B31" s="16">
        <v>41209</v>
      </c>
      <c r="C31" s="4">
        <f t="shared" ca="1" si="1"/>
        <v>43430</v>
      </c>
      <c r="D31" s="27">
        <f t="shared" ca="1" si="0"/>
        <v>6.0849315068493155</v>
      </c>
    </row>
    <row r="32" spans="1:4">
      <c r="A32" s="10" t="s">
        <v>65</v>
      </c>
      <c r="B32" s="16">
        <v>41243</v>
      </c>
      <c r="C32" s="4">
        <f t="shared" ca="1" si="1"/>
        <v>43430</v>
      </c>
      <c r="D32" s="27">
        <f t="shared" ca="1" si="0"/>
        <v>5.9917808219178079</v>
      </c>
    </row>
    <row r="33" spans="1:4">
      <c r="A33" s="10" t="s">
        <v>66</v>
      </c>
      <c r="B33" s="16">
        <v>41278</v>
      </c>
      <c r="C33" s="4">
        <f t="shared" ca="1" si="1"/>
        <v>43430</v>
      </c>
      <c r="D33" s="27">
        <f t="shared" ca="1" si="0"/>
        <v>5.8958904109589039</v>
      </c>
    </row>
    <row r="34" spans="1:4">
      <c r="A34" s="10" t="s">
        <v>67</v>
      </c>
      <c r="B34" s="16">
        <v>41283</v>
      </c>
      <c r="C34" s="4">
        <f t="shared" ca="1" si="1"/>
        <v>43430</v>
      </c>
      <c r="D34" s="27">
        <f t="shared" ca="1" si="0"/>
        <v>5.882191780821918</v>
      </c>
    </row>
    <row r="35" spans="1:4">
      <c r="A35" s="10" t="s">
        <v>68</v>
      </c>
      <c r="B35" s="16">
        <v>41425</v>
      </c>
      <c r="C35" s="4">
        <f t="shared" ca="1" si="1"/>
        <v>43430</v>
      </c>
      <c r="D35" s="27">
        <f t="shared" ca="1" si="0"/>
        <v>5.493150684931507</v>
      </c>
    </row>
    <row r="36" spans="1:4">
      <c r="A36" s="10" t="s">
        <v>69</v>
      </c>
      <c r="B36" s="16">
        <v>42066</v>
      </c>
      <c r="C36" s="4">
        <f t="shared" ca="1" si="1"/>
        <v>43430</v>
      </c>
      <c r="D36" s="27">
        <f t="shared" ca="1" si="0"/>
        <v>3.7369863013698632</v>
      </c>
    </row>
    <row r="37" spans="1:4">
      <c r="A37" s="10" t="s">
        <v>70</v>
      </c>
      <c r="B37" s="16">
        <v>42256</v>
      </c>
      <c r="C37" s="4">
        <f t="shared" ca="1" si="1"/>
        <v>43430</v>
      </c>
      <c r="D37" s="27">
        <f t="shared" ca="1" si="0"/>
        <v>3.2164383561643834</v>
      </c>
    </row>
    <row r="38" spans="1:4">
      <c r="A38" s="10" t="s">
        <v>71</v>
      </c>
      <c r="B38" s="16">
        <v>42327</v>
      </c>
      <c r="C38" s="4">
        <f t="shared" ca="1" si="1"/>
        <v>43430</v>
      </c>
      <c r="D38" s="27">
        <f t="shared" ca="1" si="0"/>
        <v>3.021917808219178</v>
      </c>
    </row>
    <row r="39" spans="1:4">
      <c r="A39" s="10" t="s">
        <v>72</v>
      </c>
      <c r="B39" s="16">
        <v>42341</v>
      </c>
      <c r="C39" s="4">
        <f t="shared" ca="1" si="1"/>
        <v>43430</v>
      </c>
      <c r="D39" s="27">
        <f t="shared" ca="1" si="0"/>
        <v>2.9835616438356163</v>
      </c>
    </row>
    <row r="40" spans="1:4">
      <c r="A40" s="10" t="s">
        <v>73</v>
      </c>
      <c r="B40" s="16">
        <v>42434</v>
      </c>
      <c r="C40" s="4">
        <f t="shared" ca="1" si="1"/>
        <v>43430</v>
      </c>
      <c r="D40" s="27">
        <f t="shared" ca="1" si="0"/>
        <v>2.7287671232876711</v>
      </c>
    </row>
    <row r="41" spans="1:4">
      <c r="A41" s="10" t="s">
        <v>74</v>
      </c>
      <c r="B41" s="16">
        <v>42444</v>
      </c>
      <c r="C41" s="4">
        <f t="shared" ca="1" si="1"/>
        <v>43430</v>
      </c>
      <c r="D41" s="27">
        <f t="shared" ca="1" si="0"/>
        <v>2.7013698630136984</v>
      </c>
    </row>
    <row r="42" spans="1:4">
      <c r="A42" s="10" t="s">
        <v>75</v>
      </c>
      <c r="B42" s="16">
        <v>42522</v>
      </c>
      <c r="C42" s="4">
        <f t="shared" ca="1" si="1"/>
        <v>43430</v>
      </c>
      <c r="D42" s="27">
        <f t="shared" ca="1" si="0"/>
        <v>2.4876712328767123</v>
      </c>
    </row>
    <row r="43" spans="1:4">
      <c r="A43" s="10" t="s">
        <v>76</v>
      </c>
      <c r="B43" s="16">
        <v>42636</v>
      </c>
      <c r="C43" s="4">
        <f t="shared" ca="1" si="1"/>
        <v>43430</v>
      </c>
      <c r="D43" s="27">
        <f t="shared" ca="1" si="0"/>
        <v>2.1753424657534248</v>
      </c>
    </row>
    <row r="44" spans="1:4">
      <c r="A44" s="10" t="s">
        <v>77</v>
      </c>
      <c r="B44" s="16">
        <v>42682</v>
      </c>
      <c r="C44" s="4">
        <f t="shared" ca="1" si="1"/>
        <v>43430</v>
      </c>
      <c r="D44" s="27">
        <f t="shared" ca="1" si="0"/>
        <v>2.0493150684931507</v>
      </c>
    </row>
    <row r="45" spans="1:4">
      <c r="A45" s="10" t="s">
        <v>78</v>
      </c>
      <c r="B45" s="16">
        <v>42705</v>
      </c>
      <c r="C45" s="4">
        <f t="shared" ca="1" si="1"/>
        <v>43430</v>
      </c>
      <c r="D45" s="27">
        <f t="shared" ca="1" si="0"/>
        <v>1.9863013698630136</v>
      </c>
    </row>
    <row r="46" spans="1:4">
      <c r="A46" s="10" t="s">
        <v>79</v>
      </c>
      <c r="B46" s="16">
        <v>42725</v>
      </c>
      <c r="C46" s="4">
        <f t="shared" ca="1" si="1"/>
        <v>43430</v>
      </c>
      <c r="D46" s="27">
        <f t="shared" ca="1" si="0"/>
        <v>1.9315068493150684</v>
      </c>
    </row>
    <row r="47" spans="1:4">
      <c r="A47" s="10" t="s">
        <v>80</v>
      </c>
      <c r="B47" s="16">
        <v>42768</v>
      </c>
      <c r="C47" s="4">
        <f t="shared" ca="1" si="1"/>
        <v>43430</v>
      </c>
      <c r="D47" s="27">
        <f t="shared" ca="1" si="0"/>
        <v>1.8136986301369864</v>
      </c>
    </row>
    <row r="48" spans="1:4">
      <c r="A48" s="10" t="s">
        <v>81</v>
      </c>
      <c r="B48" s="16">
        <v>42991</v>
      </c>
      <c r="C48" s="4">
        <f t="shared" ca="1" si="1"/>
        <v>43430</v>
      </c>
      <c r="D48" s="27">
        <f t="shared" ca="1" si="0"/>
        <v>1.2027397260273973</v>
      </c>
    </row>
    <row r="49" spans="1:4">
      <c r="A49" s="10" t="s">
        <v>82</v>
      </c>
      <c r="B49" s="16">
        <v>43130</v>
      </c>
      <c r="C49" s="4">
        <f t="shared" ca="1" si="1"/>
        <v>43430</v>
      </c>
      <c r="D49" s="27">
        <f t="shared" ca="1" si="0"/>
        <v>0.82191780821917804</v>
      </c>
    </row>
    <row r="50" spans="1:4">
      <c r="A50" s="10" t="s">
        <v>83</v>
      </c>
      <c r="B50" s="16">
        <v>43284</v>
      </c>
      <c r="C50" s="4">
        <f t="shared" ca="1" si="1"/>
        <v>43430</v>
      </c>
      <c r="D50" s="27">
        <f t="shared" ca="1" si="0"/>
        <v>0.4</v>
      </c>
    </row>
    <row r="51" spans="1:4">
      <c r="A51" s="10" t="s">
        <v>84</v>
      </c>
      <c r="B51" s="16">
        <v>43321</v>
      </c>
      <c r="C51" s="4">
        <f t="shared" ca="1" si="1"/>
        <v>43430</v>
      </c>
      <c r="D51" s="27">
        <f t="shared" ca="1" si="0"/>
        <v>0.29863013698630136</v>
      </c>
    </row>
    <row r="52" spans="1:4">
      <c r="A52" s="10" t="s">
        <v>85</v>
      </c>
      <c r="B52" s="16">
        <v>40996</v>
      </c>
      <c r="C52" s="4">
        <f t="shared" ca="1" si="1"/>
        <v>43430</v>
      </c>
      <c r="D52" s="27">
        <f t="shared" ca="1" si="0"/>
        <v>6.6684931506849319</v>
      </c>
    </row>
    <row r="53" spans="1:4">
      <c r="A53" s="10" t="s">
        <v>86</v>
      </c>
      <c r="B53" s="16">
        <v>41034</v>
      </c>
      <c r="C53" s="4">
        <f t="shared" ca="1" si="1"/>
        <v>43430</v>
      </c>
      <c r="D53" s="27">
        <f t="shared" ca="1" si="0"/>
        <v>6.5643835616438357</v>
      </c>
    </row>
    <row r="54" spans="1:4">
      <c r="A54" s="10" t="s">
        <v>87</v>
      </c>
      <c r="B54" s="16">
        <v>41055</v>
      </c>
      <c r="C54" s="4">
        <f t="shared" ca="1" si="1"/>
        <v>43430</v>
      </c>
      <c r="D54" s="27">
        <f t="shared" ca="1" si="0"/>
        <v>6.506849315068493</v>
      </c>
    </row>
    <row r="55" spans="1:4">
      <c r="A55" s="10" t="s">
        <v>88</v>
      </c>
      <c r="B55" s="16">
        <v>41115</v>
      </c>
      <c r="C55" s="4">
        <f t="shared" ca="1" si="1"/>
        <v>43430</v>
      </c>
      <c r="D55" s="27">
        <f t="shared" ca="1" si="0"/>
        <v>6.3424657534246576</v>
      </c>
    </row>
    <row r="56" spans="1:4">
      <c r="A56" s="10" t="s">
        <v>89</v>
      </c>
      <c r="B56" s="16">
        <v>41146</v>
      </c>
      <c r="C56" s="4">
        <f t="shared" ca="1" si="1"/>
        <v>43430</v>
      </c>
      <c r="D56" s="27">
        <f t="shared" ca="1" si="0"/>
        <v>6.2575342465753421</v>
      </c>
    </row>
    <row r="57" spans="1:4">
      <c r="A57" s="10" t="s">
        <v>90</v>
      </c>
      <c r="B57" s="16">
        <v>41179</v>
      </c>
      <c r="C57" s="4">
        <f t="shared" ca="1" si="1"/>
        <v>43430</v>
      </c>
      <c r="D57" s="27">
        <f t="shared" ca="1" si="0"/>
        <v>6.1671232876712327</v>
      </c>
    </row>
    <row r="58" spans="1:4">
      <c r="A58" s="10" t="s">
        <v>91</v>
      </c>
      <c r="B58" s="16">
        <v>41290</v>
      </c>
      <c r="C58" s="4">
        <f t="shared" ca="1" si="1"/>
        <v>43430</v>
      </c>
      <c r="D58" s="27">
        <f t="shared" ca="1" si="0"/>
        <v>5.8630136986301373</v>
      </c>
    </row>
    <row r="59" spans="1:4">
      <c r="A59" s="10" t="s">
        <v>92</v>
      </c>
      <c r="B59" s="16">
        <v>41349</v>
      </c>
      <c r="C59" s="4">
        <f t="shared" ca="1" si="1"/>
        <v>43430</v>
      </c>
      <c r="D59" s="27">
        <f t="shared" ca="1" si="0"/>
        <v>5.7013698630136984</v>
      </c>
    </row>
    <row r="60" spans="1:4">
      <c r="A60" s="10" t="s">
        <v>93</v>
      </c>
      <c r="B60" s="16">
        <v>41356</v>
      </c>
      <c r="C60" s="4">
        <f t="shared" ca="1" si="1"/>
        <v>43430</v>
      </c>
      <c r="D60" s="27">
        <f t="shared" ca="1" si="0"/>
        <v>5.6821917808219178</v>
      </c>
    </row>
    <row r="61" spans="1:4">
      <c r="A61" s="10" t="s">
        <v>94</v>
      </c>
      <c r="B61" s="16">
        <v>41432</v>
      </c>
      <c r="C61" s="4">
        <f t="shared" ca="1" si="1"/>
        <v>43430</v>
      </c>
      <c r="D61" s="27">
        <f t="shared" ca="1" si="0"/>
        <v>5.4739726027397264</v>
      </c>
    </row>
    <row r="62" spans="1:4">
      <c r="A62" s="10" t="s">
        <v>95</v>
      </c>
      <c r="B62" s="16">
        <v>41530</v>
      </c>
      <c r="C62" s="4">
        <f t="shared" ca="1" si="1"/>
        <v>43430</v>
      </c>
      <c r="D62" s="27">
        <f t="shared" ca="1" si="0"/>
        <v>5.2054794520547949</v>
      </c>
    </row>
    <row r="63" spans="1:4">
      <c r="A63" s="10" t="s">
        <v>96</v>
      </c>
      <c r="B63" s="16">
        <v>41534</v>
      </c>
      <c r="C63" s="4">
        <f t="shared" ca="1" si="1"/>
        <v>43430</v>
      </c>
      <c r="D63" s="27">
        <f t="shared" ca="1" si="0"/>
        <v>5.1945205479452055</v>
      </c>
    </row>
    <row r="64" spans="1:4">
      <c r="A64" s="10" t="s">
        <v>97</v>
      </c>
      <c r="B64" s="16">
        <v>41734</v>
      </c>
      <c r="C64" s="4">
        <f t="shared" ca="1" si="1"/>
        <v>43430</v>
      </c>
      <c r="D64" s="27">
        <f t="shared" ca="1" si="0"/>
        <v>4.646575342465753</v>
      </c>
    </row>
    <row r="65" spans="1:4">
      <c r="A65" s="10" t="s">
        <v>98</v>
      </c>
      <c r="B65" s="16">
        <v>41783</v>
      </c>
      <c r="C65" s="4">
        <f t="shared" ca="1" si="1"/>
        <v>43430</v>
      </c>
      <c r="D65" s="27">
        <f t="shared" ca="1" si="0"/>
        <v>4.5123287671232877</v>
      </c>
    </row>
    <row r="66" spans="1:4">
      <c r="A66" s="10" t="s">
        <v>99</v>
      </c>
      <c r="B66" s="16">
        <v>42326</v>
      </c>
      <c r="C66" s="4">
        <f t="shared" ca="1" si="1"/>
        <v>43430</v>
      </c>
      <c r="D66" s="27">
        <f t="shared" ca="1" si="0"/>
        <v>3.0246575342465754</v>
      </c>
    </row>
    <row r="67" spans="1:4">
      <c r="A67" s="10" t="s">
        <v>100</v>
      </c>
      <c r="B67" s="16">
        <v>42333</v>
      </c>
      <c r="C67" s="4">
        <f t="shared" ca="1" si="1"/>
        <v>43430</v>
      </c>
      <c r="D67" s="27">
        <f t="shared" ref="D67:D101" ca="1" si="2">(C67-B67)/365</f>
        <v>3.0054794520547947</v>
      </c>
    </row>
    <row r="68" spans="1:4">
      <c r="A68" s="10" t="s">
        <v>101</v>
      </c>
      <c r="B68" s="16">
        <v>42460</v>
      </c>
      <c r="C68" s="4">
        <f t="shared" ref="C68:C101" ca="1" si="3" xml:space="preserve"> TODAY()</f>
        <v>43430</v>
      </c>
      <c r="D68" s="27">
        <f t="shared" ca="1" si="2"/>
        <v>2.6575342465753424</v>
      </c>
    </row>
    <row r="69" spans="1:4">
      <c r="A69" s="10" t="s">
        <v>102</v>
      </c>
      <c r="B69" s="16">
        <v>42586</v>
      </c>
      <c r="C69" s="4">
        <f t="shared" ca="1" si="3"/>
        <v>43430</v>
      </c>
      <c r="D69" s="27">
        <f t="shared" ca="1" si="2"/>
        <v>2.3123287671232875</v>
      </c>
    </row>
    <row r="70" spans="1:4">
      <c r="A70" s="10" t="s">
        <v>103</v>
      </c>
      <c r="B70" s="16">
        <v>42612</v>
      </c>
      <c r="C70" s="4">
        <f t="shared" ca="1" si="3"/>
        <v>43430</v>
      </c>
      <c r="D70" s="27">
        <f t="shared" ca="1" si="2"/>
        <v>2.2410958904109588</v>
      </c>
    </row>
    <row r="71" spans="1:4">
      <c r="A71" s="10" t="s">
        <v>104</v>
      </c>
      <c r="B71" s="16">
        <v>42630</v>
      </c>
      <c r="C71" s="4">
        <f t="shared" ca="1" si="3"/>
        <v>43430</v>
      </c>
      <c r="D71" s="27">
        <f t="shared" ca="1" si="2"/>
        <v>2.1917808219178081</v>
      </c>
    </row>
    <row r="72" spans="1:4">
      <c r="A72" s="10" t="s">
        <v>105</v>
      </c>
      <c r="B72" s="16">
        <v>42892</v>
      </c>
      <c r="C72" s="4">
        <f t="shared" ca="1" si="3"/>
        <v>43430</v>
      </c>
      <c r="D72" s="27">
        <f t="shared" ca="1" si="2"/>
        <v>1.473972602739726</v>
      </c>
    </row>
    <row r="73" spans="1:4">
      <c r="A73" s="10" t="s">
        <v>106</v>
      </c>
      <c r="B73" s="16">
        <v>42962</v>
      </c>
      <c r="C73" s="4">
        <f t="shared" ca="1" si="3"/>
        <v>43430</v>
      </c>
      <c r="D73" s="27">
        <f t="shared" ca="1" si="2"/>
        <v>1.2821917808219179</v>
      </c>
    </row>
    <row r="74" spans="1:4">
      <c r="A74" s="10" t="s">
        <v>107</v>
      </c>
      <c r="B74" s="16">
        <v>43036</v>
      </c>
      <c r="C74" s="4">
        <f t="shared" ca="1" si="3"/>
        <v>43430</v>
      </c>
      <c r="D74" s="27">
        <f t="shared" ca="1" si="2"/>
        <v>1.0794520547945206</v>
      </c>
    </row>
    <row r="75" spans="1:4">
      <c r="A75" s="10" t="s">
        <v>108</v>
      </c>
      <c r="B75" s="16">
        <v>43061</v>
      </c>
      <c r="C75" s="4">
        <f t="shared" ca="1" si="3"/>
        <v>43430</v>
      </c>
      <c r="D75" s="27">
        <f t="shared" ca="1" si="2"/>
        <v>1.010958904109589</v>
      </c>
    </row>
    <row r="76" spans="1:4">
      <c r="A76" s="10" t="s">
        <v>109</v>
      </c>
      <c r="B76" s="16">
        <v>43307</v>
      </c>
      <c r="C76" s="4">
        <f t="shared" ca="1" si="3"/>
        <v>43430</v>
      </c>
      <c r="D76" s="27">
        <f t="shared" ca="1" si="2"/>
        <v>0.33698630136986302</v>
      </c>
    </row>
    <row r="77" spans="1:4">
      <c r="A77" s="10" t="s">
        <v>110</v>
      </c>
      <c r="B77" s="16">
        <v>41005</v>
      </c>
      <c r="C77" s="4">
        <f t="shared" ca="1" si="3"/>
        <v>43430</v>
      </c>
      <c r="D77" s="27">
        <f t="shared" ca="1" si="2"/>
        <v>6.6438356164383565</v>
      </c>
    </row>
    <row r="78" spans="1:4">
      <c r="A78" s="10" t="s">
        <v>111</v>
      </c>
      <c r="B78" s="16">
        <v>41160</v>
      </c>
      <c r="C78" s="4">
        <f t="shared" ca="1" si="3"/>
        <v>43430</v>
      </c>
      <c r="D78" s="27">
        <f t="shared" ca="1" si="2"/>
        <v>6.2191780821917808</v>
      </c>
    </row>
    <row r="79" spans="1:4">
      <c r="A79" s="10" t="s">
        <v>112</v>
      </c>
      <c r="B79" s="16">
        <v>41324</v>
      </c>
      <c r="C79" s="4">
        <f t="shared" ca="1" si="3"/>
        <v>43430</v>
      </c>
      <c r="D79" s="27">
        <f t="shared" ca="1" si="2"/>
        <v>5.7698630136986298</v>
      </c>
    </row>
    <row r="80" spans="1:4">
      <c r="A80" s="10" t="s">
        <v>113</v>
      </c>
      <c r="B80" s="16">
        <v>41489</v>
      </c>
      <c r="C80" s="4">
        <f t="shared" ca="1" si="3"/>
        <v>43430</v>
      </c>
      <c r="D80" s="27">
        <f t="shared" ca="1" si="2"/>
        <v>5.3178082191780822</v>
      </c>
    </row>
    <row r="81" spans="1:4">
      <c r="A81" s="10" t="s">
        <v>114</v>
      </c>
      <c r="B81" s="16">
        <v>41496</v>
      </c>
      <c r="C81" s="4">
        <f t="shared" ca="1" si="3"/>
        <v>43430</v>
      </c>
      <c r="D81" s="27">
        <f t="shared" ca="1" si="2"/>
        <v>5.2986301369863016</v>
      </c>
    </row>
    <row r="82" spans="1:4">
      <c r="A82" s="10" t="s">
        <v>115</v>
      </c>
      <c r="B82" s="16">
        <v>41544</v>
      </c>
      <c r="C82" s="4">
        <f t="shared" ca="1" si="3"/>
        <v>43430</v>
      </c>
      <c r="D82" s="27">
        <f t="shared" ca="1" si="2"/>
        <v>5.1671232876712327</v>
      </c>
    </row>
    <row r="83" spans="1:4">
      <c r="A83" s="10" t="s">
        <v>116</v>
      </c>
      <c r="B83" s="16">
        <v>41579</v>
      </c>
      <c r="C83" s="4">
        <f t="shared" ca="1" si="3"/>
        <v>43430</v>
      </c>
      <c r="D83" s="27">
        <f t="shared" ca="1" si="2"/>
        <v>5.0712328767123287</v>
      </c>
    </row>
    <row r="84" spans="1:4">
      <c r="A84" s="10" t="s">
        <v>117</v>
      </c>
      <c r="B84" s="16">
        <v>41647</v>
      </c>
      <c r="C84" s="4">
        <f t="shared" ca="1" si="3"/>
        <v>43430</v>
      </c>
      <c r="D84" s="27">
        <f t="shared" ca="1" si="2"/>
        <v>4.8849315068493153</v>
      </c>
    </row>
    <row r="85" spans="1:4">
      <c r="A85" s="10" t="s">
        <v>118</v>
      </c>
      <c r="B85" s="16">
        <v>41710</v>
      </c>
      <c r="C85" s="4">
        <f t="shared" ca="1" si="3"/>
        <v>43430</v>
      </c>
      <c r="D85" s="27">
        <f t="shared" ca="1" si="2"/>
        <v>4.7123287671232879</v>
      </c>
    </row>
    <row r="86" spans="1:4">
      <c r="A86" s="10" t="s">
        <v>119</v>
      </c>
      <c r="B86" s="16">
        <v>41725</v>
      </c>
      <c r="C86" s="4">
        <f t="shared" ca="1" si="3"/>
        <v>43430</v>
      </c>
      <c r="D86" s="27">
        <f t="shared" ca="1" si="2"/>
        <v>4.6712328767123283</v>
      </c>
    </row>
    <row r="87" spans="1:4">
      <c r="A87" s="10" t="s">
        <v>120</v>
      </c>
      <c r="B87" s="16">
        <v>41774</v>
      </c>
      <c r="C87" s="4">
        <f t="shared" ca="1" si="3"/>
        <v>43430</v>
      </c>
      <c r="D87" s="27">
        <f t="shared" ca="1" si="2"/>
        <v>4.536986301369863</v>
      </c>
    </row>
    <row r="88" spans="1:4">
      <c r="A88" s="10" t="s">
        <v>121</v>
      </c>
      <c r="B88" s="16">
        <v>41781</v>
      </c>
      <c r="C88" s="4">
        <f t="shared" ca="1" si="3"/>
        <v>43430</v>
      </c>
      <c r="D88" s="27">
        <f t="shared" ca="1" si="2"/>
        <v>4.5178082191780824</v>
      </c>
    </row>
    <row r="89" spans="1:4">
      <c r="A89" s="10" t="s">
        <v>122</v>
      </c>
      <c r="B89" s="16">
        <v>41849</v>
      </c>
      <c r="C89" s="4">
        <f t="shared" ca="1" si="3"/>
        <v>43430</v>
      </c>
      <c r="D89" s="27">
        <f t="shared" ca="1" si="2"/>
        <v>4.3315068493150681</v>
      </c>
    </row>
    <row r="90" spans="1:4">
      <c r="A90" s="10" t="s">
        <v>123</v>
      </c>
      <c r="B90" s="16">
        <v>42110</v>
      </c>
      <c r="C90" s="4">
        <f t="shared" ca="1" si="3"/>
        <v>43430</v>
      </c>
      <c r="D90" s="27">
        <f t="shared" ca="1" si="2"/>
        <v>3.6164383561643834</v>
      </c>
    </row>
    <row r="91" spans="1:4">
      <c r="A91" s="10" t="s">
        <v>124</v>
      </c>
      <c r="B91" s="16">
        <v>42124</v>
      </c>
      <c r="C91" s="4">
        <f t="shared" ca="1" si="3"/>
        <v>43430</v>
      </c>
      <c r="D91" s="27">
        <f t="shared" ca="1" si="2"/>
        <v>3.5780821917808221</v>
      </c>
    </row>
    <row r="92" spans="1:4">
      <c r="A92" s="10" t="s">
        <v>125</v>
      </c>
      <c r="B92" s="16">
        <v>42234</v>
      </c>
      <c r="C92" s="4">
        <f t="shared" ca="1" si="3"/>
        <v>43430</v>
      </c>
      <c r="D92" s="27">
        <f t="shared" ca="1" si="2"/>
        <v>3.2767123287671232</v>
      </c>
    </row>
    <row r="93" spans="1:4">
      <c r="A93" s="10" t="s">
        <v>126</v>
      </c>
      <c r="B93" s="16">
        <v>42266</v>
      </c>
      <c r="C93" s="4">
        <f t="shared" ca="1" si="3"/>
        <v>43430</v>
      </c>
      <c r="D93" s="27">
        <f t="shared" ca="1" si="2"/>
        <v>3.1890410958904107</v>
      </c>
    </row>
    <row r="94" spans="1:4">
      <c r="A94" s="10" t="s">
        <v>127</v>
      </c>
      <c r="B94" s="16">
        <v>42367</v>
      </c>
      <c r="C94" s="4">
        <f t="shared" ca="1" si="3"/>
        <v>43430</v>
      </c>
      <c r="D94" s="27">
        <f t="shared" ca="1" si="2"/>
        <v>2.9123287671232876</v>
      </c>
    </row>
    <row r="95" spans="1:4">
      <c r="A95" s="10" t="s">
        <v>128</v>
      </c>
      <c r="B95" s="16">
        <v>42460</v>
      </c>
      <c r="C95" s="4">
        <f t="shared" ca="1" si="3"/>
        <v>43430</v>
      </c>
      <c r="D95" s="27">
        <f t="shared" ca="1" si="2"/>
        <v>2.6575342465753424</v>
      </c>
    </row>
    <row r="96" spans="1:4">
      <c r="A96" s="10" t="s">
        <v>129</v>
      </c>
      <c r="B96" s="16">
        <v>42713</v>
      </c>
      <c r="C96" s="4">
        <f t="shared" ca="1" si="3"/>
        <v>43430</v>
      </c>
      <c r="D96" s="27">
        <f t="shared" ca="1" si="2"/>
        <v>1.9643835616438357</v>
      </c>
    </row>
    <row r="97" spans="1:4">
      <c r="A97" s="10" t="s">
        <v>130</v>
      </c>
      <c r="B97" s="16">
        <v>42837</v>
      </c>
      <c r="C97" s="4">
        <f t="shared" ca="1" si="3"/>
        <v>43430</v>
      </c>
      <c r="D97" s="27">
        <f t="shared" ca="1" si="2"/>
        <v>1.6246575342465754</v>
      </c>
    </row>
    <row r="98" spans="1:4">
      <c r="A98" s="10" t="s">
        <v>131</v>
      </c>
      <c r="B98" s="16">
        <v>42888</v>
      </c>
      <c r="C98" s="4">
        <f t="shared" ca="1" si="3"/>
        <v>43430</v>
      </c>
      <c r="D98" s="27">
        <f t="shared" ca="1" si="2"/>
        <v>1.484931506849315</v>
      </c>
    </row>
    <row r="99" spans="1:4">
      <c r="A99" s="10" t="s">
        <v>132</v>
      </c>
      <c r="B99" s="16">
        <v>42983</v>
      </c>
      <c r="C99" s="4">
        <f t="shared" ca="1" si="3"/>
        <v>43430</v>
      </c>
      <c r="D99" s="27">
        <f t="shared" ca="1" si="2"/>
        <v>1.2246575342465753</v>
      </c>
    </row>
    <row r="100" spans="1:4">
      <c r="A100" s="10" t="s">
        <v>133</v>
      </c>
      <c r="B100" s="16">
        <v>43280</v>
      </c>
      <c r="C100" s="4">
        <f t="shared" ca="1" si="3"/>
        <v>43430</v>
      </c>
      <c r="D100" s="27">
        <f t="shared" ca="1" si="2"/>
        <v>0.41095890410958902</v>
      </c>
    </row>
    <row r="101" spans="1:4">
      <c r="A101" s="10" t="s">
        <v>134</v>
      </c>
      <c r="B101" s="16">
        <v>43327</v>
      </c>
      <c r="C101" s="4">
        <f t="shared" ca="1" si="3"/>
        <v>43430</v>
      </c>
      <c r="D101" s="27">
        <f t="shared" ca="1" si="2"/>
        <v>0.28219178082191781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8"/>
  <sheetViews>
    <sheetView zoomScale="130" zoomScaleNormal="130" workbookViewId="0">
      <selection activeCell="H19" sqref="H19"/>
    </sheetView>
  </sheetViews>
  <sheetFormatPr defaultRowHeight="15"/>
  <cols>
    <col min="1" max="1" width="9.7109375" bestFit="1" customWidth="1"/>
    <col min="2" max="2" width="9.28515625" customWidth="1"/>
    <col min="3" max="3" width="11.28515625" bestFit="1" customWidth="1"/>
    <col min="4" max="4" width="22" bestFit="1" customWidth="1"/>
  </cols>
  <sheetData>
    <row r="1" spans="1:4">
      <c r="A1" t="s">
        <v>15</v>
      </c>
      <c r="B1" t="s">
        <v>17</v>
      </c>
      <c r="C1" t="s">
        <v>18</v>
      </c>
      <c r="D1" t="s">
        <v>16</v>
      </c>
    </row>
    <row r="2" spans="1:4">
      <c r="A2" t="s">
        <v>19</v>
      </c>
      <c r="B2" t="s">
        <v>22</v>
      </c>
      <c r="C2" t="s">
        <v>29</v>
      </c>
      <c r="D2">
        <v>6</v>
      </c>
    </row>
    <row r="3" spans="1:4">
      <c r="A3" t="s">
        <v>20</v>
      </c>
      <c r="B3" t="s">
        <v>23</v>
      </c>
      <c r="C3" t="s">
        <v>29</v>
      </c>
      <c r="D3">
        <v>10</v>
      </c>
    </row>
    <row r="4" spans="1:4">
      <c r="A4" t="s">
        <v>21</v>
      </c>
      <c r="B4" t="s">
        <v>24</v>
      </c>
      <c r="C4" t="s">
        <v>30</v>
      </c>
      <c r="D4">
        <v>15</v>
      </c>
    </row>
    <row r="5" spans="1:4">
      <c r="A5" t="s">
        <v>19</v>
      </c>
      <c r="B5" t="s">
        <v>25</v>
      </c>
      <c r="C5" t="s">
        <v>30</v>
      </c>
      <c r="D5">
        <v>2</v>
      </c>
    </row>
    <row r="6" spans="1:4">
      <c r="A6" t="s">
        <v>20</v>
      </c>
      <c r="B6" t="s">
        <v>26</v>
      </c>
      <c r="C6" t="s">
        <v>29</v>
      </c>
      <c r="D6">
        <v>4</v>
      </c>
    </row>
    <row r="7" spans="1:4">
      <c r="A7" t="s">
        <v>21</v>
      </c>
      <c r="B7" t="s">
        <v>27</v>
      </c>
      <c r="C7" t="s">
        <v>30</v>
      </c>
      <c r="D7">
        <v>8</v>
      </c>
    </row>
    <row r="8" spans="1:4">
      <c r="A8" t="s">
        <v>19</v>
      </c>
      <c r="B8" t="s">
        <v>28</v>
      </c>
      <c r="C8" t="s">
        <v>30</v>
      </c>
      <c r="D8">
        <v>9</v>
      </c>
    </row>
  </sheetData>
  <pageMargins left="0.7" right="0.7" top="0.75" bottom="0.75" header="0.3" footer="0.3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60804D-8F4D-4BAB-A6D9-052F59F207DE}">
          <x14:formula1>
            <xm:f>Bestelbon!$A$1:$A$2</xm:f>
          </x14:formula1>
          <xm:sqref>C2:C8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3:D11"/>
  <sheetViews>
    <sheetView workbookViewId="0">
      <selection activeCell="C11" sqref="C11"/>
    </sheetView>
  </sheetViews>
  <sheetFormatPr defaultRowHeight="15"/>
  <cols>
    <col min="1" max="1" width="30.28515625" bestFit="1" customWidth="1"/>
    <col min="2" max="2" width="13.42578125" bestFit="1" customWidth="1"/>
    <col min="3" max="3" width="6.7109375" bestFit="1" customWidth="1"/>
    <col min="4" max="4" width="10" bestFit="1" customWidth="1"/>
    <col min="5" max="5" width="9.5703125" bestFit="1" customWidth="1"/>
    <col min="6" max="6" width="5" bestFit="1" customWidth="1"/>
    <col min="7" max="7" width="5.5703125" bestFit="1" customWidth="1"/>
    <col min="8" max="8" width="6.28515625" bestFit="1" customWidth="1"/>
    <col min="9" max="9" width="9.5703125" bestFit="1" customWidth="1"/>
  </cols>
  <sheetData>
    <row r="3" spans="1:4">
      <c r="A3" s="7" t="s">
        <v>32</v>
      </c>
      <c r="B3" s="7" t="s">
        <v>31</v>
      </c>
    </row>
    <row r="4" spans="1:4">
      <c r="A4" s="7" t="s">
        <v>33</v>
      </c>
      <c r="B4" t="s">
        <v>21</v>
      </c>
      <c r="C4" t="s">
        <v>19</v>
      </c>
      <c r="D4" t="s">
        <v>20</v>
      </c>
    </row>
    <row r="5" spans="1:4">
      <c r="A5" s="8" t="s">
        <v>26</v>
      </c>
      <c r="B5" s="5"/>
      <c r="C5" s="5"/>
      <c r="D5" s="5">
        <v>4</v>
      </c>
    </row>
    <row r="6" spans="1:4">
      <c r="A6" s="8" t="s">
        <v>25</v>
      </c>
      <c r="B6" s="5"/>
      <c r="C6" s="5">
        <v>2</v>
      </c>
      <c r="D6" s="5"/>
    </row>
    <row r="7" spans="1:4">
      <c r="A7" s="8" t="s">
        <v>22</v>
      </c>
      <c r="B7" s="5"/>
      <c r="C7" s="5">
        <v>6</v>
      </c>
      <c r="D7" s="5"/>
    </row>
    <row r="8" spans="1:4">
      <c r="A8" s="8" t="s">
        <v>24</v>
      </c>
      <c r="B8" s="5">
        <v>15</v>
      </c>
      <c r="C8" s="5"/>
      <c r="D8" s="5"/>
    </row>
    <row r="9" spans="1:4">
      <c r="A9" s="8" t="s">
        <v>23</v>
      </c>
      <c r="B9" s="5"/>
      <c r="C9" s="5"/>
      <c r="D9" s="5">
        <v>10</v>
      </c>
    </row>
    <row r="10" spans="1:4">
      <c r="A10" s="8" t="s">
        <v>27</v>
      </c>
      <c r="B10" s="5">
        <v>8</v>
      </c>
      <c r="C10" s="5"/>
      <c r="D10" s="5"/>
    </row>
    <row r="11" spans="1:4">
      <c r="A11" s="8" t="s">
        <v>28</v>
      </c>
      <c r="B11" s="5"/>
      <c r="C11" s="5">
        <v>9</v>
      </c>
      <c r="D11" s="5"/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3:B103"/>
  <sheetViews>
    <sheetView topLeftCell="A80" workbookViewId="0">
      <selection activeCell="D94" sqref="D94"/>
    </sheetView>
  </sheetViews>
  <sheetFormatPr defaultRowHeight="15"/>
  <cols>
    <col min="1" max="1" width="18.85546875" bestFit="1" customWidth="1"/>
    <col min="2" max="2" width="24" bestFit="1" customWidth="1"/>
    <col min="3" max="37" width="12" bestFit="1" customWidth="1"/>
    <col min="38" max="38" width="11" bestFit="1" customWidth="1"/>
    <col min="39" max="56" width="12" bestFit="1" customWidth="1"/>
    <col min="57" max="57" width="7.85546875" bestFit="1" customWidth="1"/>
    <col min="58" max="67" width="12" bestFit="1" customWidth="1"/>
    <col min="68" max="68" width="7.85546875" bestFit="1" customWidth="1"/>
    <col min="69" max="69" width="11.5703125" bestFit="1" customWidth="1"/>
    <col min="70" max="92" width="12" bestFit="1" customWidth="1"/>
    <col min="93" max="93" width="11" bestFit="1" customWidth="1"/>
    <col min="94" max="96" width="12" bestFit="1" customWidth="1"/>
    <col min="97" max="100" width="19.5703125" bestFit="1" customWidth="1"/>
    <col min="101" max="101" width="9.5703125" bestFit="1" customWidth="1"/>
  </cols>
  <sheetData>
    <row r="3" spans="1:2">
      <c r="A3" s="7" t="s">
        <v>33</v>
      </c>
      <c r="B3" t="s">
        <v>534</v>
      </c>
    </row>
    <row r="4" spans="1:2">
      <c r="A4" s="8" t="s">
        <v>59</v>
      </c>
      <c r="B4" s="27">
        <v>1.9178082191780823E-2</v>
      </c>
    </row>
    <row r="5" spans="1:2">
      <c r="A5" s="8" t="s">
        <v>58</v>
      </c>
      <c r="B5" s="27">
        <v>5.7534246575342465E-2</v>
      </c>
    </row>
    <row r="6" spans="1:2">
      <c r="A6" s="8" t="s">
        <v>57</v>
      </c>
      <c r="B6" s="27">
        <v>0.22739726027397261</v>
      </c>
    </row>
    <row r="7" spans="1:2">
      <c r="A7" s="8" t="s">
        <v>134</v>
      </c>
      <c r="B7" s="27">
        <v>0.26849315068493151</v>
      </c>
    </row>
    <row r="8" spans="1:2">
      <c r="A8" s="8" t="s">
        <v>84</v>
      </c>
      <c r="B8" s="27">
        <v>0.28493150684931506</v>
      </c>
    </row>
    <row r="9" spans="1:2">
      <c r="A9" s="8" t="s">
        <v>109</v>
      </c>
      <c r="B9" s="27">
        <v>0.32328767123287672</v>
      </c>
    </row>
    <row r="10" spans="1:2">
      <c r="A10" s="8" t="s">
        <v>83</v>
      </c>
      <c r="B10" s="27">
        <v>0.38630136986301372</v>
      </c>
    </row>
    <row r="11" spans="1:2">
      <c r="A11" s="8" t="s">
        <v>133</v>
      </c>
      <c r="B11" s="27">
        <v>0.39726027397260272</v>
      </c>
    </row>
    <row r="12" spans="1:2">
      <c r="A12" s="8" t="s">
        <v>56</v>
      </c>
      <c r="B12" s="27">
        <v>0.48219178082191783</v>
      </c>
    </row>
    <row r="13" spans="1:2">
      <c r="A13" s="8" t="s">
        <v>82</v>
      </c>
      <c r="B13" s="27">
        <v>0.80821917808219179</v>
      </c>
    </row>
    <row r="14" spans="1:2">
      <c r="A14" s="8" t="s">
        <v>108</v>
      </c>
      <c r="B14" s="27">
        <v>0.99726027397260275</v>
      </c>
    </row>
    <row r="15" spans="1:2">
      <c r="A15" s="8" t="s">
        <v>107</v>
      </c>
      <c r="B15" s="27">
        <v>1.0657534246575342</v>
      </c>
    </row>
    <row r="16" spans="1:2">
      <c r="A16" s="8" t="s">
        <v>55</v>
      </c>
      <c r="B16" s="27">
        <v>1.095890410958904</v>
      </c>
    </row>
    <row r="17" spans="1:2">
      <c r="A17" s="8" t="s">
        <v>54</v>
      </c>
      <c r="B17" s="27">
        <v>1.1315068493150684</v>
      </c>
    </row>
    <row r="18" spans="1:2">
      <c r="A18" s="8" t="s">
        <v>81</v>
      </c>
      <c r="B18" s="27">
        <v>1.189041095890411</v>
      </c>
    </row>
    <row r="19" spans="1:2">
      <c r="A19" s="8" t="s">
        <v>132</v>
      </c>
      <c r="B19" s="27">
        <v>1.210958904109589</v>
      </c>
    </row>
    <row r="20" spans="1:2">
      <c r="A20" s="8" t="s">
        <v>106</v>
      </c>
      <c r="B20" s="27">
        <v>1.2684931506849315</v>
      </c>
    </row>
    <row r="21" spans="1:2">
      <c r="A21" s="8" t="s">
        <v>105</v>
      </c>
      <c r="B21" s="27">
        <v>1.4602739726027398</v>
      </c>
    </row>
    <row r="22" spans="1:2">
      <c r="A22" s="8" t="s">
        <v>131</v>
      </c>
      <c r="B22" s="27">
        <v>1.4712328767123288</v>
      </c>
    </row>
    <row r="23" spans="1:2">
      <c r="A23" s="8" t="s">
        <v>130</v>
      </c>
      <c r="B23" s="27">
        <v>1.6109589041095891</v>
      </c>
    </row>
    <row r="24" spans="1:2">
      <c r="A24" s="8" t="s">
        <v>80</v>
      </c>
      <c r="B24" s="27">
        <v>1.8</v>
      </c>
    </row>
    <row r="25" spans="1:2">
      <c r="A25" s="8" t="s">
        <v>79</v>
      </c>
      <c r="B25" s="27">
        <v>1.9178082191780821</v>
      </c>
    </row>
    <row r="26" spans="1:2">
      <c r="A26" s="8" t="s">
        <v>129</v>
      </c>
      <c r="B26" s="27">
        <v>1.9506849315068493</v>
      </c>
    </row>
    <row r="27" spans="1:2">
      <c r="A27" s="8" t="s">
        <v>78</v>
      </c>
      <c r="B27" s="27">
        <v>1.9726027397260273</v>
      </c>
    </row>
    <row r="28" spans="1:2">
      <c r="A28" s="8" t="s">
        <v>77</v>
      </c>
      <c r="B28" s="27">
        <v>2.0356164383561643</v>
      </c>
    </row>
    <row r="29" spans="1:2">
      <c r="A29" s="8" t="s">
        <v>76</v>
      </c>
      <c r="B29" s="27">
        <v>2.1616438356164385</v>
      </c>
    </row>
    <row r="30" spans="1:2">
      <c r="A30" s="8" t="s">
        <v>104</v>
      </c>
      <c r="B30" s="27">
        <v>2.1780821917808217</v>
      </c>
    </row>
    <row r="31" spans="1:2">
      <c r="A31" s="8" t="s">
        <v>103</v>
      </c>
      <c r="B31" s="27">
        <v>2.2273972602739724</v>
      </c>
    </row>
    <row r="32" spans="1:2">
      <c r="A32" s="8" t="s">
        <v>53</v>
      </c>
      <c r="B32" s="27">
        <v>2.2657534246575342</v>
      </c>
    </row>
    <row r="33" spans="1:2">
      <c r="A33" s="8" t="s">
        <v>52</v>
      </c>
      <c r="B33" s="27">
        <v>2.2931506849315069</v>
      </c>
    </row>
    <row r="34" spans="1:2">
      <c r="A34" s="8" t="s">
        <v>102</v>
      </c>
      <c r="B34" s="27">
        <v>2.2986301369863016</v>
      </c>
    </row>
    <row r="35" spans="1:2">
      <c r="A35" s="8" t="s">
        <v>51</v>
      </c>
      <c r="B35" s="27">
        <v>2.3232876712328765</v>
      </c>
    </row>
    <row r="36" spans="1:2">
      <c r="A36" s="8" t="s">
        <v>50</v>
      </c>
      <c r="B36" s="27">
        <v>2.3972602739726026</v>
      </c>
    </row>
    <row r="37" spans="1:2">
      <c r="A37" s="8" t="s">
        <v>75</v>
      </c>
      <c r="B37" s="27">
        <v>2.473972602739726</v>
      </c>
    </row>
    <row r="38" spans="1:2">
      <c r="A38" s="8" t="s">
        <v>49</v>
      </c>
      <c r="B38" s="27">
        <v>2.6</v>
      </c>
    </row>
    <row r="39" spans="1:2">
      <c r="A39" s="8" t="s">
        <v>101</v>
      </c>
      <c r="B39" s="27">
        <v>2.6438356164383561</v>
      </c>
    </row>
    <row r="40" spans="1:2">
      <c r="A40" s="8" t="s">
        <v>128</v>
      </c>
      <c r="B40" s="27">
        <v>2.6438356164383561</v>
      </c>
    </row>
    <row r="41" spans="1:2">
      <c r="A41" s="8" t="s">
        <v>48</v>
      </c>
      <c r="B41" s="27">
        <v>2.6630136986301371</v>
      </c>
    </row>
    <row r="42" spans="1:2">
      <c r="A42" s="8" t="s">
        <v>74</v>
      </c>
      <c r="B42" s="27">
        <v>2.6876712328767125</v>
      </c>
    </row>
    <row r="43" spans="1:2">
      <c r="A43" s="8" t="s">
        <v>73</v>
      </c>
      <c r="B43" s="27">
        <v>2.7150684931506848</v>
      </c>
    </row>
    <row r="44" spans="1:2">
      <c r="A44" s="8" t="s">
        <v>127</v>
      </c>
      <c r="B44" s="27">
        <v>2.8986301369863012</v>
      </c>
    </row>
    <row r="45" spans="1:2">
      <c r="A45" s="8" t="s">
        <v>72</v>
      </c>
      <c r="B45" s="27">
        <v>2.9698630136986299</v>
      </c>
    </row>
    <row r="46" spans="1:2">
      <c r="A46" s="8" t="s">
        <v>100</v>
      </c>
      <c r="B46" s="27">
        <v>2.9917808219178084</v>
      </c>
    </row>
    <row r="47" spans="1:2">
      <c r="A47" s="8" t="s">
        <v>71</v>
      </c>
      <c r="B47" s="27">
        <v>3.0082191780821916</v>
      </c>
    </row>
    <row r="48" spans="1:2">
      <c r="A48" s="8" t="s">
        <v>99</v>
      </c>
      <c r="B48" s="27">
        <v>3.010958904109589</v>
      </c>
    </row>
    <row r="49" spans="1:2">
      <c r="A49" s="8" t="s">
        <v>126</v>
      </c>
      <c r="B49" s="27">
        <v>3.1753424657534248</v>
      </c>
    </row>
    <row r="50" spans="1:2">
      <c r="A50" s="8" t="s">
        <v>70</v>
      </c>
      <c r="B50" s="27">
        <v>3.2027397260273971</v>
      </c>
    </row>
    <row r="51" spans="1:2">
      <c r="A51" s="8" t="s">
        <v>125</v>
      </c>
      <c r="B51" s="27">
        <v>3.2630136986301368</v>
      </c>
    </row>
    <row r="52" spans="1:2">
      <c r="A52" s="8" t="s">
        <v>124</v>
      </c>
      <c r="B52" s="27">
        <v>3.5643835616438357</v>
      </c>
    </row>
    <row r="53" spans="1:2">
      <c r="A53" s="8" t="s">
        <v>123</v>
      </c>
      <c r="B53" s="27">
        <v>3.6027397260273974</v>
      </c>
    </row>
    <row r="54" spans="1:2">
      <c r="A54" s="8" t="s">
        <v>69</v>
      </c>
      <c r="B54" s="27">
        <v>3.7232876712328768</v>
      </c>
    </row>
    <row r="55" spans="1:2">
      <c r="A55" s="8" t="s">
        <v>47</v>
      </c>
      <c r="B55" s="27">
        <v>4.2684931506849315</v>
      </c>
    </row>
    <row r="56" spans="1:2">
      <c r="A56" s="8" t="s">
        <v>122</v>
      </c>
      <c r="B56" s="27">
        <v>4.3178082191780822</v>
      </c>
    </row>
    <row r="57" spans="1:2">
      <c r="A57" s="8" t="s">
        <v>46</v>
      </c>
      <c r="B57" s="27">
        <v>4.4273972602739722</v>
      </c>
    </row>
    <row r="58" spans="1:2">
      <c r="A58" s="8" t="s">
        <v>98</v>
      </c>
      <c r="B58" s="27">
        <v>4.4986301369863018</v>
      </c>
    </row>
    <row r="59" spans="1:2">
      <c r="A59" s="8" t="s">
        <v>121</v>
      </c>
      <c r="B59" s="27">
        <v>4.5041095890410956</v>
      </c>
    </row>
    <row r="60" spans="1:2">
      <c r="A60" s="8" t="s">
        <v>120</v>
      </c>
      <c r="B60" s="27">
        <v>4.5232876712328771</v>
      </c>
    </row>
    <row r="61" spans="1:2">
      <c r="A61" s="8" t="s">
        <v>97</v>
      </c>
      <c r="B61" s="27">
        <v>4.6328767123287671</v>
      </c>
    </row>
    <row r="62" spans="1:2">
      <c r="A62" s="8" t="s">
        <v>119</v>
      </c>
      <c r="B62" s="27">
        <v>4.6575342465753424</v>
      </c>
    </row>
    <row r="63" spans="1:2">
      <c r="A63" s="8" t="s">
        <v>118</v>
      </c>
      <c r="B63" s="27">
        <v>4.6986301369863011</v>
      </c>
    </row>
    <row r="64" spans="1:2">
      <c r="A64" s="8" t="s">
        <v>45</v>
      </c>
      <c r="B64" s="27">
        <v>4.7369863013698632</v>
      </c>
    </row>
    <row r="65" spans="1:2">
      <c r="A65" s="8" t="s">
        <v>44</v>
      </c>
      <c r="B65" s="27">
        <v>4.7479452054794518</v>
      </c>
    </row>
    <row r="66" spans="1:2">
      <c r="A66" s="8" t="s">
        <v>117</v>
      </c>
      <c r="B66" s="27">
        <v>4.8712328767123285</v>
      </c>
    </row>
    <row r="67" spans="1:2">
      <c r="A67" s="8" t="s">
        <v>116</v>
      </c>
      <c r="B67" s="27">
        <v>5.0575342465753428</v>
      </c>
    </row>
    <row r="68" spans="1:2">
      <c r="A68" s="8" t="s">
        <v>43</v>
      </c>
      <c r="B68" s="27">
        <v>5.0821917808219181</v>
      </c>
    </row>
    <row r="69" spans="1:2">
      <c r="A69" s="8" t="s">
        <v>115</v>
      </c>
      <c r="B69" s="27">
        <v>5.1534246575342468</v>
      </c>
    </row>
    <row r="70" spans="1:2">
      <c r="A70" s="8" t="s">
        <v>42</v>
      </c>
      <c r="B70" s="27">
        <v>5.1808219178082195</v>
      </c>
    </row>
    <row r="71" spans="1:2">
      <c r="A71" s="8" t="s">
        <v>96</v>
      </c>
      <c r="B71" s="27">
        <v>5.1808219178082195</v>
      </c>
    </row>
    <row r="72" spans="1:2">
      <c r="A72" s="8" t="s">
        <v>95</v>
      </c>
      <c r="B72" s="27">
        <v>5.1917808219178081</v>
      </c>
    </row>
    <row r="73" spans="1:2">
      <c r="A73" s="8" t="s">
        <v>114</v>
      </c>
      <c r="B73" s="27">
        <v>5.2849315068493148</v>
      </c>
    </row>
    <row r="74" spans="1:2">
      <c r="A74" s="8" t="s">
        <v>41</v>
      </c>
      <c r="B74" s="27">
        <v>5.3041095890410963</v>
      </c>
    </row>
    <row r="75" spans="1:2">
      <c r="A75" s="8" t="s">
        <v>113</v>
      </c>
      <c r="B75" s="27">
        <v>5.3041095890410963</v>
      </c>
    </row>
    <row r="76" spans="1:2">
      <c r="A76" s="8" t="s">
        <v>94</v>
      </c>
      <c r="B76" s="27">
        <v>5.4602739726027396</v>
      </c>
    </row>
    <row r="77" spans="1:2">
      <c r="A77" s="8" t="s">
        <v>68</v>
      </c>
      <c r="B77" s="27">
        <v>5.4794520547945202</v>
      </c>
    </row>
    <row r="78" spans="1:2">
      <c r="A78" s="8" t="s">
        <v>93</v>
      </c>
      <c r="B78" s="27">
        <v>5.6684931506849319</v>
      </c>
    </row>
    <row r="79" spans="1:2">
      <c r="A79" s="8" t="s">
        <v>40</v>
      </c>
      <c r="B79" s="27">
        <v>5.6684931506849319</v>
      </c>
    </row>
    <row r="80" spans="1:2">
      <c r="A80" s="8" t="s">
        <v>92</v>
      </c>
      <c r="B80" s="27">
        <v>5.6876712328767125</v>
      </c>
    </row>
    <row r="81" spans="1:2">
      <c r="A81" s="8" t="s">
        <v>39</v>
      </c>
      <c r="B81" s="27">
        <v>5.7534246575342465</v>
      </c>
    </row>
    <row r="82" spans="1:2">
      <c r="A82" s="8" t="s">
        <v>112</v>
      </c>
      <c r="B82" s="27">
        <v>5.7561643835616438</v>
      </c>
    </row>
    <row r="83" spans="1:2">
      <c r="A83" s="8" t="s">
        <v>91</v>
      </c>
      <c r="B83" s="27">
        <v>5.8493150684931505</v>
      </c>
    </row>
    <row r="84" spans="1:2">
      <c r="A84" s="8" t="s">
        <v>67</v>
      </c>
      <c r="B84" s="27">
        <v>5.8684931506849312</v>
      </c>
    </row>
    <row r="85" spans="1:2">
      <c r="A85" s="8" t="s">
        <v>66</v>
      </c>
      <c r="B85" s="27">
        <v>5.882191780821918</v>
      </c>
    </row>
    <row r="86" spans="1:2">
      <c r="A86" s="8" t="s">
        <v>65</v>
      </c>
      <c r="B86" s="27">
        <v>5.978082191780822</v>
      </c>
    </row>
    <row r="87" spans="1:2">
      <c r="A87" s="8" t="s">
        <v>38</v>
      </c>
      <c r="B87" s="27">
        <v>5.978082191780822</v>
      </c>
    </row>
    <row r="88" spans="1:2">
      <c r="A88" s="8" t="s">
        <v>64</v>
      </c>
      <c r="B88" s="27">
        <v>6.0712328767123287</v>
      </c>
    </row>
    <row r="89" spans="1:2">
      <c r="A89" s="8" t="s">
        <v>63</v>
      </c>
      <c r="B89" s="27">
        <v>6.1534246575342468</v>
      </c>
    </row>
    <row r="90" spans="1:2">
      <c r="A90" s="8" t="s">
        <v>90</v>
      </c>
      <c r="B90" s="27">
        <v>6.1534246575342468</v>
      </c>
    </row>
    <row r="91" spans="1:2">
      <c r="A91" s="8" t="s">
        <v>111</v>
      </c>
      <c r="B91" s="27">
        <v>6.2054794520547949</v>
      </c>
    </row>
    <row r="92" spans="1:2">
      <c r="A92" s="8" t="s">
        <v>62</v>
      </c>
      <c r="B92" s="27">
        <v>6.2246575342465755</v>
      </c>
    </row>
    <row r="93" spans="1:2">
      <c r="A93" s="8" t="s">
        <v>89</v>
      </c>
      <c r="B93" s="27">
        <v>6.2438356164383562</v>
      </c>
    </row>
    <row r="94" spans="1:2">
      <c r="A94" s="8" t="s">
        <v>37</v>
      </c>
      <c r="B94" s="27">
        <v>6.2684931506849315</v>
      </c>
    </row>
    <row r="95" spans="1:2">
      <c r="A95" s="8" t="s">
        <v>88</v>
      </c>
      <c r="B95" s="27">
        <v>6.3287671232876717</v>
      </c>
    </row>
    <row r="96" spans="1:2">
      <c r="A96" s="8" t="s">
        <v>36</v>
      </c>
      <c r="B96" s="27">
        <v>6.4082191780821915</v>
      </c>
    </row>
    <row r="97" spans="1:2">
      <c r="A97" s="8" t="s">
        <v>87</v>
      </c>
      <c r="B97" s="27">
        <v>6.493150684931507</v>
      </c>
    </row>
    <row r="98" spans="1:2">
      <c r="A98" s="8" t="s">
        <v>86</v>
      </c>
      <c r="B98" s="27">
        <v>6.5506849315068489</v>
      </c>
    </row>
    <row r="99" spans="1:2">
      <c r="A99" s="8" t="s">
        <v>110</v>
      </c>
      <c r="B99" s="27">
        <v>6.6301369863013697</v>
      </c>
    </row>
    <row r="100" spans="1:2">
      <c r="A100" s="8" t="s">
        <v>85</v>
      </c>
      <c r="B100" s="27">
        <v>6.6547945205479451</v>
      </c>
    </row>
    <row r="101" spans="1:2">
      <c r="A101" s="8" t="s">
        <v>61</v>
      </c>
      <c r="B101" s="27">
        <v>6.6739726027397257</v>
      </c>
    </row>
    <row r="102" spans="1:2">
      <c r="A102" s="8" t="s">
        <v>35</v>
      </c>
      <c r="B102" s="27">
        <v>6.7452054794520544</v>
      </c>
    </row>
    <row r="103" spans="1:2">
      <c r="A103" s="8" t="s">
        <v>60</v>
      </c>
      <c r="B103" s="27">
        <v>6.838356164383562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1</vt:i4>
      </vt:variant>
    </vt:vector>
  </HeadingPairs>
  <TitlesOfParts>
    <vt:vector size="10" baseType="lpstr">
      <vt:lpstr>Voorblad</vt:lpstr>
      <vt:lpstr>Sjabloon Factuur</vt:lpstr>
      <vt:lpstr>Producten</vt:lpstr>
      <vt:lpstr>Klantenlijst</vt:lpstr>
      <vt:lpstr>Berekeningen </vt:lpstr>
      <vt:lpstr>Gegevens Grafiek Tabel</vt:lpstr>
      <vt:lpstr>Draaitabel en Grafiek</vt:lpstr>
      <vt:lpstr>Bestelbon</vt:lpstr>
      <vt:lpstr>Draaitabel langste klanten </vt:lpstr>
      <vt:lpstr>klanten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2015-06-05T18:19:34Z</dcterms:created>
  <dcterms:modified xsi:type="dcterms:W3CDTF">2018-11-26T15:58:25Z</dcterms:modified>
</cp:coreProperties>
</file>