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288" yWindow="84" windowWidth="19140" windowHeight="8760"/>
  </bookViews>
  <sheets>
    <sheet name="Aankoop Netto - Leverancier" sheetId="2" r:id="rId1"/>
    <sheet name="Lists &amp; Formulas" sheetId="3" r:id="rId2"/>
    <sheet name="DT - 1" sheetId="7" r:id="rId3"/>
  </sheets>
  <definedNames>
    <definedName name="_xlnm._FilterDatabase" localSheetId="0" hidden="1">'Aankoop Netto - Leverancier'!$B$6:$AS$73</definedName>
    <definedName name="Allready_Netto_M3">'Aankoop Netto - Leverancier'!XEW1</definedName>
    <definedName name="Calculate_Netto_M3_Scenarios">IF(AND('Aankoop Netto - Leverancier'!XEX1="Netto",'Aankoop Netto - Leverancier'!XEY1="M3"),Allready_Netto_M3,IF(AND('Aankoop Netto - Leverancier'!XEX1="Bruto",'Aankoop Netto - Leverancier'!XEY1="M3"),Convert_M3_Bruto_to_Netto, IF(AND('Aankoop Netto - Leverancier'!XEX1="Netto",'Aankoop Netto - Leverancier'!XEY1="LM"), Convert_LM_Netto_to_M3_Netto, IF(AND('Aankoop Netto - Leverancier'!XEX1="Bruto",'Aankoop Netto - Leverancier'!XEY1="LM"), Convert_LM_Bruto_to_M3_Netto, "ERROR VALUE"))))</definedName>
    <definedName name="Convert_LM_Bruto_to_M3_Netto">('Aankoop Netto - Leverancier'!XEW1*'Aankoop Netto - Leverancier'!XFA1)*('Aankoop Netto - Leverancier'!XFC1/'Aankoop Netto - Leverancier'!XFD1)</definedName>
    <definedName name="Convert_LM_Netto_to_M3_Netto">'Aankoop Netto - Leverancier'!XEW1*'Aankoop Netto - Leverancier'!XFB1</definedName>
    <definedName name="Convert_M3_Bruto_to_Netto">('Aankoop Netto - Leverancier'!XFC1/'Aankoop Netto - Leverancier'!XFD1)*'Aankoop Netto - Leverancier'!XEW1</definedName>
    <definedName name="Leveranciers">'Lists &amp; Formulas'!#REF!</definedName>
    <definedName name="Slicer_Art._ZH">#N/A</definedName>
    <definedName name="Slicer_Factuur___Jaar">#N/A</definedName>
    <definedName name="Slicer_Factuur___Maand">#N/A</definedName>
    <definedName name="Slicer_Leverancier">#N/A</definedName>
    <definedName name="Slicer_N_Breedte">#N/A</definedName>
    <definedName name="Slicer_N_Dikte">#N/A</definedName>
  </definedNames>
  <calcPr calcId="145621"/>
  <pivotCaches>
    <pivotCache cacheId="8" r:id="rId4"/>
  </pivotCaches>
  <extLst>
    <ext xmlns:x14="http://schemas.microsoft.com/office/spreadsheetml/2009/9/main" uri="{BBE1A952-AA13-448e-AADC-164F8A28A991}">
      <x14:slicerCaches>
        <x14:slicerCache r:id="rId5"/>
        <x14:slicerCache r:id="rId6"/>
        <x14:slicerCache r:id="rId7"/>
        <x14:slicerCache r:id="rId8"/>
        <x14:slicerCache r:id="rId9"/>
        <x14:slicerCache r:id="rId10"/>
      </x14:slicerCaches>
    </ext>
    <ext xmlns:x14="http://schemas.microsoft.com/office/spreadsheetml/2009/9/main" uri="{79F54976-1DA5-4618-B147-4CDE4B953A38}">
      <x14:workbookPr/>
    </ext>
  </extLst>
</workbook>
</file>

<file path=xl/calcChain.xml><?xml version="1.0" encoding="utf-8"?>
<calcChain xmlns="http://schemas.openxmlformats.org/spreadsheetml/2006/main">
  <c r="H71" i="2" l="1"/>
  <c r="I71" i="2"/>
  <c r="J71" i="2"/>
  <c r="AG71" i="2"/>
  <c r="AI71" i="2"/>
  <c r="AP71" i="2" s="1"/>
  <c r="AR71" i="2" s="1"/>
  <c r="AJ71" i="2"/>
  <c r="AK71" i="2"/>
  <c r="AO71" i="2" s="1"/>
  <c r="AL71" i="2"/>
  <c r="AM71" i="2"/>
  <c r="H72" i="2"/>
  <c r="I72" i="2"/>
  <c r="J72" i="2"/>
  <c r="AG72" i="2"/>
  <c r="AI72" i="2"/>
  <c r="AJ72" i="2"/>
  <c r="AK72" i="2"/>
  <c r="AN72" i="2" s="1"/>
  <c r="AL72" i="2"/>
  <c r="AM72" i="2"/>
  <c r="H68" i="2"/>
  <c r="I68" i="2"/>
  <c r="J68" i="2"/>
  <c r="AG68" i="2"/>
  <c r="AI68" i="2"/>
  <c r="AJ68" i="2"/>
  <c r="AK68" i="2"/>
  <c r="AN68" i="2" s="1"/>
  <c r="AL68" i="2"/>
  <c r="AM68" i="2"/>
  <c r="H69" i="2"/>
  <c r="I69" i="2"/>
  <c r="J69" i="2"/>
  <c r="AG69" i="2"/>
  <c r="AI69" i="2"/>
  <c r="AJ69" i="2"/>
  <c r="AK69" i="2"/>
  <c r="AN69" i="2" s="1"/>
  <c r="AL69" i="2"/>
  <c r="AM69" i="2"/>
  <c r="AO72" i="2" l="1"/>
  <c r="AN71" i="2"/>
  <c r="AS71" i="2"/>
  <c r="AP72" i="2"/>
  <c r="AR72" i="2" s="1"/>
  <c r="AP68" i="2"/>
  <c r="AR68" i="2" s="1"/>
  <c r="AO68" i="2"/>
  <c r="AP69" i="2"/>
  <c r="AR69" i="2" s="1"/>
  <c r="AO69" i="2"/>
  <c r="H70" i="2"/>
  <c r="I70" i="2"/>
  <c r="J70" i="2"/>
  <c r="AG70" i="2"/>
  <c r="AI70" i="2"/>
  <c r="AJ70" i="2"/>
  <c r="AK70" i="2"/>
  <c r="AN70" i="2" s="1"/>
  <c r="AL70" i="2"/>
  <c r="AM70" i="2"/>
  <c r="H67" i="2"/>
  <c r="I67" i="2"/>
  <c r="J67" i="2"/>
  <c r="AG67" i="2"/>
  <c r="AI67" i="2"/>
  <c r="AJ67" i="2"/>
  <c r="AK67" i="2"/>
  <c r="AN67" i="2" s="1"/>
  <c r="AL67" i="2"/>
  <c r="AM67" i="2"/>
  <c r="H66" i="2"/>
  <c r="I66" i="2"/>
  <c r="J66" i="2"/>
  <c r="AG66" i="2"/>
  <c r="AI66" i="2"/>
  <c r="AJ66" i="2"/>
  <c r="AK66" i="2"/>
  <c r="AN66" i="2" s="1"/>
  <c r="AL66" i="2"/>
  <c r="AM66" i="2"/>
  <c r="H65" i="2"/>
  <c r="I65" i="2"/>
  <c r="J65" i="2"/>
  <c r="AG65" i="2"/>
  <c r="AI65" i="2"/>
  <c r="AJ65" i="2"/>
  <c r="AK65" i="2"/>
  <c r="AN65" i="2" s="1"/>
  <c r="AL65" i="2"/>
  <c r="AM65" i="2"/>
  <c r="H64" i="2"/>
  <c r="I64" i="2"/>
  <c r="J64" i="2"/>
  <c r="AG64" i="2"/>
  <c r="AI64" i="2"/>
  <c r="AJ64" i="2"/>
  <c r="AK64" i="2"/>
  <c r="AO64" i="2" s="1"/>
  <c r="AL64" i="2"/>
  <c r="AM64" i="2"/>
  <c r="H61" i="2"/>
  <c r="I61" i="2"/>
  <c r="J61" i="2"/>
  <c r="AG61" i="2"/>
  <c r="AI61" i="2"/>
  <c r="AJ61" i="2"/>
  <c r="AK61" i="2"/>
  <c r="AN61" i="2" s="1"/>
  <c r="AL61" i="2"/>
  <c r="AM61" i="2"/>
  <c r="H62" i="2"/>
  <c r="I62" i="2"/>
  <c r="J62" i="2"/>
  <c r="AG62" i="2"/>
  <c r="AI62" i="2"/>
  <c r="AJ62" i="2"/>
  <c r="AK62" i="2"/>
  <c r="AN62" i="2" s="1"/>
  <c r="AL62" i="2"/>
  <c r="AM62" i="2"/>
  <c r="H63" i="2"/>
  <c r="I63" i="2"/>
  <c r="J63" i="2"/>
  <c r="AG63" i="2"/>
  <c r="AI63" i="2"/>
  <c r="AJ63" i="2"/>
  <c r="AK63" i="2"/>
  <c r="AO63" i="2" s="1"/>
  <c r="AL63" i="2"/>
  <c r="AM63" i="2"/>
  <c r="H59" i="2"/>
  <c r="I59" i="2"/>
  <c r="J59" i="2"/>
  <c r="AG59" i="2"/>
  <c r="AI59" i="2"/>
  <c r="AJ59" i="2"/>
  <c r="AK59" i="2"/>
  <c r="AN59" i="2" s="1"/>
  <c r="AL59" i="2"/>
  <c r="AM59" i="2"/>
  <c r="H60" i="2"/>
  <c r="I60" i="2"/>
  <c r="J60" i="2"/>
  <c r="AG60" i="2"/>
  <c r="AI60" i="2"/>
  <c r="AJ60" i="2"/>
  <c r="AK60" i="2"/>
  <c r="AN60" i="2" s="1"/>
  <c r="AL60" i="2"/>
  <c r="AM60" i="2"/>
  <c r="H58" i="2"/>
  <c r="I58" i="2"/>
  <c r="J58" i="2"/>
  <c r="AG58" i="2"/>
  <c r="AI58" i="2"/>
  <c r="AJ58" i="2"/>
  <c r="AK58" i="2"/>
  <c r="AO58" i="2" s="1"/>
  <c r="AL58" i="2"/>
  <c r="AM58" i="2"/>
  <c r="AS72" i="2" l="1"/>
  <c r="AS68" i="2"/>
  <c r="AP58" i="2"/>
  <c r="AR58" i="2" s="1"/>
  <c r="AS69" i="2"/>
  <c r="AP70" i="2"/>
  <c r="AR70" i="2" s="1"/>
  <c r="AO70" i="2"/>
  <c r="AP67" i="2"/>
  <c r="AR67" i="2" s="1"/>
  <c r="AO67" i="2"/>
  <c r="AP65" i="2"/>
  <c r="AR65" i="2" s="1"/>
  <c r="AP66" i="2"/>
  <c r="AR66" i="2" s="1"/>
  <c r="AO66" i="2"/>
  <c r="AO65" i="2"/>
  <c r="AN64" i="2"/>
  <c r="AO61" i="2"/>
  <c r="AP64" i="2"/>
  <c r="AR64" i="2" s="1"/>
  <c r="AP61" i="2"/>
  <c r="AR61" i="2" s="1"/>
  <c r="AP62" i="2"/>
  <c r="AR62" i="2" s="1"/>
  <c r="AO62" i="2"/>
  <c r="AP63" i="2"/>
  <c r="AR63" i="2" s="1"/>
  <c r="AN63" i="2"/>
  <c r="AP60" i="2"/>
  <c r="AR60" i="2" s="1"/>
  <c r="AP59" i="2"/>
  <c r="AR59" i="2" s="1"/>
  <c r="AO59" i="2"/>
  <c r="AN58" i="2"/>
  <c r="AO60" i="2"/>
  <c r="AS58" i="2"/>
  <c r="I57" i="2"/>
  <c r="I56" i="2"/>
  <c r="I55" i="2"/>
  <c r="I54" i="2"/>
  <c r="I53" i="2"/>
  <c r="I52" i="2"/>
  <c r="I51" i="2"/>
  <c r="I50" i="2"/>
  <c r="I49" i="2"/>
  <c r="I48" i="2"/>
  <c r="I47" i="2"/>
  <c r="I46" i="2"/>
  <c r="I45" i="2"/>
  <c r="I44" i="2"/>
  <c r="I11" i="2"/>
  <c r="I10" i="2"/>
  <c r="I8" i="2"/>
  <c r="I9" i="2"/>
  <c r="I7" i="2"/>
  <c r="I35" i="2"/>
  <c r="I34" i="2"/>
  <c r="I21" i="2"/>
  <c r="I20" i="2"/>
  <c r="I19" i="2"/>
  <c r="I73" i="2"/>
  <c r="I43" i="2"/>
  <c r="I41" i="2"/>
  <c r="I40" i="2"/>
  <c r="I39" i="2"/>
  <c r="I38" i="2"/>
  <c r="I37" i="2"/>
  <c r="I36" i="2"/>
  <c r="I33" i="2"/>
  <c r="I32" i="2"/>
  <c r="I31" i="2"/>
  <c r="I30" i="2"/>
  <c r="I29" i="2"/>
  <c r="I28" i="2"/>
  <c r="I27" i="2"/>
  <c r="I26" i="2"/>
  <c r="I25" i="2"/>
  <c r="I24" i="2"/>
  <c r="I23" i="2"/>
  <c r="I22" i="2"/>
  <c r="I42" i="2"/>
  <c r="I18" i="2"/>
  <c r="I17" i="2"/>
  <c r="I16" i="2"/>
  <c r="I15" i="2"/>
  <c r="I14" i="2"/>
  <c r="I13" i="2"/>
  <c r="I12" i="2"/>
  <c r="H57" i="2"/>
  <c r="H56" i="2"/>
  <c r="H55" i="2"/>
  <c r="H54" i="2"/>
  <c r="H53" i="2"/>
  <c r="H52" i="2"/>
  <c r="H51" i="2"/>
  <c r="H50" i="2"/>
  <c r="H49" i="2"/>
  <c r="H48" i="2"/>
  <c r="H47" i="2"/>
  <c r="H46" i="2"/>
  <c r="H45" i="2"/>
  <c r="H44" i="2"/>
  <c r="H11" i="2"/>
  <c r="H10" i="2"/>
  <c r="H8" i="2"/>
  <c r="H9" i="2"/>
  <c r="H7" i="2"/>
  <c r="H35" i="2"/>
  <c r="H34" i="2"/>
  <c r="H21" i="2"/>
  <c r="H20" i="2"/>
  <c r="H19" i="2"/>
  <c r="H73" i="2"/>
  <c r="H43" i="2"/>
  <c r="H41" i="2"/>
  <c r="H40" i="2"/>
  <c r="H39" i="2"/>
  <c r="H38" i="2"/>
  <c r="H37" i="2"/>
  <c r="H36" i="2"/>
  <c r="H33" i="2"/>
  <c r="H32" i="2"/>
  <c r="H31" i="2"/>
  <c r="H30" i="2"/>
  <c r="H29" i="2"/>
  <c r="H28" i="2"/>
  <c r="H27" i="2"/>
  <c r="H26" i="2"/>
  <c r="H25" i="2"/>
  <c r="H24" i="2"/>
  <c r="H23" i="2"/>
  <c r="H22" i="2"/>
  <c r="H42" i="2"/>
  <c r="H18" i="2"/>
  <c r="H17" i="2"/>
  <c r="H16" i="2"/>
  <c r="H15" i="2"/>
  <c r="H14" i="2"/>
  <c r="H13" i="2"/>
  <c r="H12" i="2"/>
  <c r="AS67" i="2" l="1"/>
  <c r="AS70" i="2"/>
  <c r="AS65" i="2"/>
  <c r="AS66" i="2"/>
  <c r="AS64" i="2"/>
  <c r="AS61" i="2"/>
  <c r="AS62" i="2"/>
  <c r="AS63" i="2"/>
  <c r="AS60" i="2"/>
  <c r="AS59" i="2"/>
  <c r="AK57" i="2" l="1"/>
  <c r="AK56" i="2"/>
  <c r="AK55" i="2"/>
  <c r="AK54" i="2"/>
  <c r="AK53" i="2"/>
  <c r="AK52" i="2"/>
  <c r="AK51" i="2"/>
  <c r="AK50" i="2"/>
  <c r="AK49" i="2"/>
  <c r="AK48" i="2"/>
  <c r="AK47" i="2"/>
  <c r="AK46" i="2"/>
  <c r="AK45" i="2"/>
  <c r="AK44" i="2"/>
  <c r="AK11" i="2"/>
  <c r="AK10" i="2"/>
  <c r="AK8" i="2"/>
  <c r="AK9" i="2"/>
  <c r="AK7" i="2"/>
  <c r="AK35" i="2"/>
  <c r="AK34" i="2"/>
  <c r="AK21" i="2"/>
  <c r="AK20" i="2"/>
  <c r="AK19" i="2"/>
  <c r="AK73" i="2"/>
  <c r="AK43" i="2"/>
  <c r="AK41" i="2"/>
  <c r="AK40" i="2"/>
  <c r="AK39" i="2"/>
  <c r="AK38" i="2"/>
  <c r="AK37" i="2"/>
  <c r="AK36" i="2"/>
  <c r="AK33" i="2"/>
  <c r="AK32" i="2"/>
  <c r="AK31" i="2"/>
  <c r="AK30" i="2"/>
  <c r="AK29" i="2"/>
  <c r="AK28" i="2"/>
  <c r="AK27" i="2"/>
  <c r="AK26" i="2"/>
  <c r="AK25" i="2"/>
  <c r="AK24" i="2"/>
  <c r="AK23" i="2"/>
  <c r="AK22" i="2"/>
  <c r="AK42" i="2"/>
  <c r="AK18" i="2"/>
  <c r="AK17" i="2"/>
  <c r="AK16" i="2"/>
  <c r="AK15" i="2"/>
  <c r="AK14" i="2"/>
  <c r="AK13" i="2"/>
  <c r="AK12" i="2"/>
  <c r="AM57" i="2" l="1"/>
  <c r="AL57" i="2"/>
  <c r="AJ57" i="2"/>
  <c r="AI57" i="2"/>
  <c r="AG57" i="2"/>
  <c r="J57" i="2"/>
  <c r="AM56" i="2"/>
  <c r="AL56" i="2"/>
  <c r="AN56" i="2"/>
  <c r="AJ56" i="2"/>
  <c r="AI56" i="2"/>
  <c r="AG56" i="2"/>
  <c r="J56" i="2"/>
  <c r="AM55" i="2"/>
  <c r="AL55" i="2"/>
  <c r="AN55" i="2"/>
  <c r="AJ55" i="2"/>
  <c r="AI55" i="2"/>
  <c r="AG55" i="2"/>
  <c r="J55" i="2"/>
  <c r="AM54" i="2"/>
  <c r="AL54" i="2"/>
  <c r="AN54" i="2"/>
  <c r="AJ54" i="2"/>
  <c r="AI54" i="2"/>
  <c r="AG54" i="2"/>
  <c r="J54" i="2"/>
  <c r="AM53" i="2"/>
  <c r="AL53" i="2"/>
  <c r="AJ53" i="2"/>
  <c r="AI53" i="2"/>
  <c r="AG53" i="2"/>
  <c r="J53" i="2"/>
  <c r="AM52" i="2"/>
  <c r="AL52" i="2"/>
  <c r="AN52" i="2"/>
  <c r="AJ52" i="2"/>
  <c r="AI52" i="2"/>
  <c r="AG52" i="2"/>
  <c r="J52" i="2"/>
  <c r="AM51" i="2"/>
  <c r="AL51" i="2"/>
  <c r="AO51" i="2"/>
  <c r="AJ51" i="2"/>
  <c r="AI51" i="2"/>
  <c r="AG51" i="2"/>
  <c r="J51" i="2"/>
  <c r="AM50" i="2"/>
  <c r="AL50" i="2"/>
  <c r="AN50" i="2"/>
  <c r="AJ50" i="2"/>
  <c r="AI50" i="2"/>
  <c r="AG50" i="2"/>
  <c r="J50" i="2"/>
  <c r="AM49" i="2"/>
  <c r="AL49" i="2"/>
  <c r="AO49" i="2"/>
  <c r="AJ49" i="2"/>
  <c r="AI49" i="2"/>
  <c r="AG49" i="2"/>
  <c r="J49" i="2"/>
  <c r="AM48" i="2"/>
  <c r="AL48" i="2"/>
  <c r="AJ48" i="2"/>
  <c r="AI48" i="2"/>
  <c r="AG48" i="2"/>
  <c r="J48" i="2"/>
  <c r="AM47" i="2"/>
  <c r="AL47" i="2"/>
  <c r="AO47" i="2"/>
  <c r="AJ47" i="2"/>
  <c r="AI47" i="2"/>
  <c r="AG47" i="2"/>
  <c r="J47" i="2"/>
  <c r="AM46" i="2"/>
  <c r="AL46" i="2"/>
  <c r="AN46" i="2"/>
  <c r="AJ46" i="2"/>
  <c r="AI46" i="2"/>
  <c r="AG46" i="2"/>
  <c r="J46" i="2"/>
  <c r="AM45" i="2"/>
  <c r="AL45" i="2"/>
  <c r="AO45" i="2"/>
  <c r="AJ45" i="2"/>
  <c r="AI45" i="2"/>
  <c r="AG45" i="2"/>
  <c r="J45" i="2"/>
  <c r="AM44" i="2"/>
  <c r="AL44" i="2"/>
  <c r="AN44" i="2"/>
  <c r="AJ44" i="2"/>
  <c r="AI44" i="2"/>
  <c r="AG44" i="2"/>
  <c r="J44" i="2"/>
  <c r="AM11" i="2"/>
  <c r="AL11" i="2"/>
  <c r="AO11" i="2"/>
  <c r="AJ11" i="2"/>
  <c r="AI11" i="2"/>
  <c r="AG11" i="2"/>
  <c r="J11" i="2"/>
  <c r="AM10" i="2"/>
  <c r="AL10" i="2"/>
  <c r="AO10" i="2"/>
  <c r="AJ10" i="2"/>
  <c r="AI10" i="2"/>
  <c r="AG10" i="2"/>
  <c r="J10" i="2"/>
  <c r="AM8" i="2"/>
  <c r="AL8" i="2"/>
  <c r="AO8" i="2"/>
  <c r="AJ8" i="2"/>
  <c r="AI8" i="2"/>
  <c r="AG8" i="2"/>
  <c r="J8" i="2"/>
  <c r="AM9" i="2"/>
  <c r="AL9" i="2"/>
  <c r="AN9" i="2"/>
  <c r="AJ9" i="2"/>
  <c r="AI9" i="2"/>
  <c r="AG9" i="2"/>
  <c r="J9" i="2"/>
  <c r="AM7" i="2"/>
  <c r="AL7" i="2"/>
  <c r="AO7" i="2"/>
  <c r="AJ7" i="2"/>
  <c r="AI7" i="2"/>
  <c r="AG7" i="2"/>
  <c r="J7" i="2"/>
  <c r="AM42" i="2"/>
  <c r="AL42" i="2"/>
  <c r="AO42" i="2"/>
  <c r="AJ42" i="2"/>
  <c r="AI42" i="2"/>
  <c r="AG42" i="2"/>
  <c r="J42" i="2"/>
  <c r="AM43" i="2"/>
  <c r="AL43" i="2"/>
  <c r="AO43" i="2"/>
  <c r="AJ43" i="2"/>
  <c r="AI43" i="2"/>
  <c r="AG43" i="2"/>
  <c r="J43" i="2"/>
  <c r="AM41" i="2"/>
  <c r="AL41" i="2"/>
  <c r="AO41" i="2"/>
  <c r="AJ41" i="2"/>
  <c r="AI41" i="2"/>
  <c r="AG41" i="2"/>
  <c r="J41" i="2"/>
  <c r="AM40" i="2"/>
  <c r="AL40" i="2"/>
  <c r="AO40" i="2"/>
  <c r="AJ40" i="2"/>
  <c r="AI40" i="2"/>
  <c r="AG40" i="2"/>
  <c r="J40" i="2"/>
  <c r="AM39" i="2"/>
  <c r="AL39" i="2"/>
  <c r="AN39" i="2"/>
  <c r="AJ39" i="2"/>
  <c r="AI39" i="2"/>
  <c r="AG39" i="2"/>
  <c r="J39" i="2"/>
  <c r="AM73" i="2"/>
  <c r="AL73" i="2"/>
  <c r="AO73" i="2"/>
  <c r="AJ73" i="2"/>
  <c r="AI73" i="2"/>
  <c r="AG73" i="2"/>
  <c r="J73" i="2"/>
  <c r="AM38" i="2"/>
  <c r="AL38" i="2"/>
  <c r="AN38" i="2"/>
  <c r="AJ38" i="2"/>
  <c r="AI38" i="2"/>
  <c r="AG38" i="2"/>
  <c r="J38" i="2"/>
  <c r="AM37" i="2"/>
  <c r="AL37" i="2"/>
  <c r="AO37" i="2"/>
  <c r="AJ37" i="2"/>
  <c r="AI37" i="2"/>
  <c r="AG37" i="2"/>
  <c r="J37" i="2"/>
  <c r="AM36" i="2"/>
  <c r="AL36" i="2"/>
  <c r="AO36" i="2"/>
  <c r="AJ36" i="2"/>
  <c r="AI36" i="2"/>
  <c r="AG36" i="2"/>
  <c r="J36" i="2"/>
  <c r="AM35" i="2"/>
  <c r="AL35" i="2"/>
  <c r="AN35" i="2"/>
  <c r="AJ35" i="2"/>
  <c r="AI35" i="2"/>
  <c r="AG35" i="2"/>
  <c r="J35" i="2"/>
  <c r="AM34" i="2"/>
  <c r="AL34" i="2"/>
  <c r="AO34" i="2"/>
  <c r="AJ34" i="2"/>
  <c r="AI34" i="2"/>
  <c r="AG34" i="2"/>
  <c r="J34" i="2"/>
  <c r="AM33" i="2"/>
  <c r="AL33" i="2"/>
  <c r="AJ33" i="2"/>
  <c r="AI33" i="2"/>
  <c r="AG33" i="2"/>
  <c r="J33" i="2"/>
  <c r="AM32" i="2"/>
  <c r="AL32" i="2"/>
  <c r="AO32" i="2"/>
  <c r="AJ32" i="2"/>
  <c r="AI32" i="2"/>
  <c r="AG32" i="2"/>
  <c r="J32" i="2"/>
  <c r="AM31" i="2"/>
  <c r="AL31" i="2"/>
  <c r="AO31" i="2"/>
  <c r="AJ31" i="2"/>
  <c r="AI31" i="2"/>
  <c r="AG31" i="2"/>
  <c r="J31" i="2"/>
  <c r="AM30" i="2"/>
  <c r="AL30" i="2"/>
  <c r="AO30" i="2"/>
  <c r="AJ30" i="2"/>
  <c r="AI30" i="2"/>
  <c r="AG30" i="2"/>
  <c r="J30" i="2"/>
  <c r="AM29" i="2"/>
  <c r="AL29" i="2"/>
  <c r="AO29" i="2"/>
  <c r="AJ29" i="2"/>
  <c r="AI29" i="2"/>
  <c r="AG29" i="2"/>
  <c r="J29" i="2"/>
  <c r="AM28" i="2"/>
  <c r="AL28" i="2"/>
  <c r="AN28" i="2"/>
  <c r="AJ28" i="2"/>
  <c r="AI28" i="2"/>
  <c r="AG28" i="2"/>
  <c r="J28" i="2"/>
  <c r="AM27" i="2"/>
  <c r="AL27" i="2"/>
  <c r="AO27" i="2"/>
  <c r="AJ27" i="2"/>
  <c r="AI27" i="2"/>
  <c r="AG27" i="2"/>
  <c r="J27" i="2"/>
  <c r="AM26" i="2"/>
  <c r="AL26" i="2"/>
  <c r="AN26" i="2"/>
  <c r="AJ26" i="2"/>
  <c r="AI26" i="2"/>
  <c r="AG26" i="2"/>
  <c r="J26" i="2"/>
  <c r="AM25" i="2"/>
  <c r="AL25" i="2"/>
  <c r="AO25" i="2"/>
  <c r="AJ25" i="2"/>
  <c r="AI25" i="2"/>
  <c r="AG25" i="2"/>
  <c r="J25" i="2"/>
  <c r="AM24" i="2"/>
  <c r="AL24" i="2"/>
  <c r="AN24" i="2"/>
  <c r="AJ24" i="2"/>
  <c r="AI24" i="2"/>
  <c r="AG24" i="2"/>
  <c r="J24" i="2"/>
  <c r="AM23" i="2"/>
  <c r="AL23" i="2"/>
  <c r="AN23" i="2"/>
  <c r="AJ23" i="2"/>
  <c r="AI23" i="2"/>
  <c r="AG23" i="2"/>
  <c r="J23" i="2"/>
  <c r="AM22" i="2"/>
  <c r="AL22" i="2"/>
  <c r="AN22" i="2"/>
  <c r="AJ22" i="2"/>
  <c r="AI22" i="2"/>
  <c r="AG22" i="2"/>
  <c r="J22" i="2"/>
  <c r="AM21" i="2"/>
  <c r="AL21" i="2"/>
  <c r="AO21" i="2"/>
  <c r="AJ21" i="2"/>
  <c r="AI21" i="2"/>
  <c r="AG21" i="2"/>
  <c r="J21" i="2"/>
  <c r="AM20" i="2"/>
  <c r="AL20" i="2"/>
  <c r="AO20" i="2"/>
  <c r="AJ20" i="2"/>
  <c r="AI20" i="2"/>
  <c r="AG20" i="2"/>
  <c r="J20" i="2"/>
  <c r="AP42" i="2" l="1"/>
  <c r="AO24" i="2"/>
  <c r="AO56" i="2"/>
  <c r="AP33" i="2"/>
  <c r="AR33" i="2" s="1"/>
  <c r="AP53" i="2"/>
  <c r="AR53" i="2" s="1"/>
  <c r="AP37" i="2"/>
  <c r="AR37" i="2" s="1"/>
  <c r="AP51" i="2"/>
  <c r="AP49" i="2"/>
  <c r="AP39" i="2"/>
  <c r="AR39" i="2" s="1"/>
  <c r="AP34" i="2"/>
  <c r="AP73" i="2"/>
  <c r="AP22" i="2"/>
  <c r="AR22" i="2" s="1"/>
  <c r="AP27" i="2"/>
  <c r="AP30" i="2"/>
  <c r="AP43" i="2"/>
  <c r="AN73" i="2"/>
  <c r="AP23" i="2"/>
  <c r="AR23" i="2" s="1"/>
  <c r="AP55" i="2"/>
  <c r="AR55" i="2" s="1"/>
  <c r="AP57" i="2"/>
  <c r="AR57" i="2" s="1"/>
  <c r="AO35" i="2"/>
  <c r="AN45" i="2"/>
  <c r="AP47" i="2"/>
  <c r="AR47" i="2" s="1"/>
  <c r="AP26" i="2"/>
  <c r="AR26" i="2" s="1"/>
  <c r="AP40" i="2"/>
  <c r="AP28" i="2"/>
  <c r="AR28" i="2" s="1"/>
  <c r="AP35" i="2"/>
  <c r="AR35" i="2" s="1"/>
  <c r="AP46" i="2"/>
  <c r="AR46" i="2" s="1"/>
  <c r="AO54" i="2"/>
  <c r="AP24" i="2"/>
  <c r="AR24" i="2" s="1"/>
  <c r="AO38" i="2"/>
  <c r="AP31" i="2"/>
  <c r="AO9" i="2"/>
  <c r="AP9" i="2" s="1"/>
  <c r="AR9" i="2" s="1"/>
  <c r="AN8" i="2"/>
  <c r="AN10" i="2"/>
  <c r="AP10" i="2" s="1"/>
  <c r="AR10" i="2" s="1"/>
  <c r="AN11" i="2"/>
  <c r="AP11" i="2" s="1"/>
  <c r="AP45" i="2"/>
  <c r="AN49" i="2"/>
  <c r="AN53" i="2"/>
  <c r="AO53" i="2"/>
  <c r="AP38" i="2"/>
  <c r="AR38" i="2" s="1"/>
  <c r="AP44" i="2"/>
  <c r="AR44" i="2" s="1"/>
  <c r="AP21" i="2"/>
  <c r="AP25" i="2"/>
  <c r="AP29" i="2"/>
  <c r="AN47" i="2"/>
  <c r="AO50" i="2"/>
  <c r="AN51" i="2"/>
  <c r="AO52" i="2"/>
  <c r="AP56" i="2"/>
  <c r="AR56" i="2" s="1"/>
  <c r="AP48" i="2"/>
  <c r="AR48" i="2" s="1"/>
  <c r="AP52" i="2"/>
  <c r="AR52" i="2" s="1"/>
  <c r="AN42" i="2"/>
  <c r="AN41" i="2"/>
  <c r="AO39" i="2"/>
  <c r="AP41" i="2"/>
  <c r="AN36" i="2"/>
  <c r="AP36" i="2"/>
  <c r="AN34" i="2"/>
  <c r="AN32" i="2"/>
  <c r="AN31" i="2"/>
  <c r="AN30" i="2"/>
  <c r="AN29" i="2"/>
  <c r="AP32" i="2"/>
  <c r="AO28" i="2"/>
  <c r="AN27" i="2"/>
  <c r="AO26" i="2"/>
  <c r="AN25" i="2"/>
  <c r="AO23" i="2"/>
  <c r="AO22" i="2"/>
  <c r="AN20" i="2"/>
  <c r="AP20" i="2"/>
  <c r="AO33" i="2"/>
  <c r="AN33" i="2"/>
  <c r="AN57" i="2"/>
  <c r="AO57" i="2"/>
  <c r="AN21" i="2"/>
  <c r="AN43" i="2"/>
  <c r="AN7" i="2"/>
  <c r="AP7" i="2" s="1"/>
  <c r="AN37" i="2"/>
  <c r="AN40" i="2"/>
  <c r="AN48" i="2"/>
  <c r="AO48" i="2"/>
  <c r="AP50" i="2"/>
  <c r="AR50" i="2" s="1"/>
  <c r="AO44" i="2"/>
  <c r="AO46" i="2"/>
  <c r="AP54" i="2"/>
  <c r="AR54" i="2" s="1"/>
  <c r="AO55" i="2"/>
  <c r="AS37" i="2" l="1"/>
  <c r="AS47" i="2"/>
  <c r="AS11" i="2"/>
  <c r="AR11" i="2"/>
  <c r="AS30" i="2"/>
  <c r="AR30" i="2"/>
  <c r="AS27" i="2"/>
  <c r="AR27" i="2"/>
  <c r="AS29" i="2"/>
  <c r="AR29" i="2"/>
  <c r="AS7" i="2"/>
  <c r="AR7" i="2"/>
  <c r="AS31" i="2"/>
  <c r="AR31" i="2"/>
  <c r="AS45" i="2"/>
  <c r="AR45" i="2"/>
  <c r="AS49" i="2"/>
  <c r="AR49" i="2"/>
  <c r="AS25" i="2"/>
  <c r="AR25" i="2"/>
  <c r="AS40" i="2"/>
  <c r="AR40" i="2"/>
  <c r="AS73" i="2"/>
  <c r="AR73" i="2"/>
  <c r="AS42" i="2"/>
  <c r="AR42" i="2"/>
  <c r="AP8" i="2"/>
  <c r="AR8" i="2" s="1"/>
  <c r="AS20" i="2"/>
  <c r="AR20" i="2"/>
  <c r="AS36" i="2"/>
  <c r="AR36" i="2"/>
  <c r="AS21" i="2"/>
  <c r="AR21" i="2"/>
  <c r="AS10" i="2"/>
  <c r="AS34" i="2"/>
  <c r="AR34" i="2"/>
  <c r="AS32" i="2"/>
  <c r="AR32" i="2"/>
  <c r="AS41" i="2"/>
  <c r="AR41" i="2"/>
  <c r="AS43" i="2"/>
  <c r="AR43" i="2"/>
  <c r="AS51" i="2"/>
  <c r="AR51" i="2"/>
  <c r="AS22" i="2"/>
  <c r="AS24" i="2"/>
  <c r="AS39" i="2"/>
  <c r="AS9" i="2"/>
  <c r="AS56" i="2"/>
  <c r="AS53" i="2"/>
  <c r="AS26" i="2"/>
  <c r="AS55" i="2"/>
  <c r="AS33" i="2"/>
  <c r="AS23" i="2"/>
  <c r="AS28" i="2"/>
  <c r="AS35" i="2"/>
  <c r="AS44" i="2"/>
  <c r="AS57" i="2"/>
  <c r="AS54" i="2"/>
  <c r="AS38" i="2"/>
  <c r="AS50" i="2"/>
  <c r="AS46" i="2"/>
  <c r="AS48" i="2"/>
  <c r="AS52" i="2"/>
  <c r="AS8" i="2" l="1"/>
  <c r="AM19" i="2" l="1"/>
  <c r="AM18" i="2"/>
  <c r="AM17" i="2"/>
  <c r="AM16" i="2"/>
  <c r="AM15" i="2"/>
  <c r="AM14" i="2"/>
  <c r="AM13" i="2"/>
  <c r="AM12" i="2"/>
  <c r="AL19" i="2"/>
  <c r="AL18" i="2"/>
  <c r="AL17" i="2"/>
  <c r="AL16" i="2"/>
  <c r="AL15" i="2"/>
  <c r="AL14" i="2"/>
  <c r="AL13" i="2"/>
  <c r="AL12" i="2"/>
  <c r="AN19" i="2"/>
  <c r="AN18" i="2"/>
  <c r="AN17" i="2"/>
  <c r="AO16" i="2"/>
  <c r="AO15" i="2"/>
  <c r="AO14" i="2"/>
  <c r="AO13" i="2"/>
  <c r="AN12" i="2"/>
  <c r="AG19" i="2"/>
  <c r="AG18" i="2"/>
  <c r="AG17" i="2"/>
  <c r="AG16" i="2"/>
  <c r="AG15" i="2"/>
  <c r="AG14" i="2"/>
  <c r="AG13" i="2"/>
  <c r="AG12" i="2"/>
  <c r="AJ19" i="2"/>
  <c r="AJ18" i="2"/>
  <c r="AJ17" i="2"/>
  <c r="AJ16" i="2"/>
  <c r="AJ15" i="2"/>
  <c r="AJ14" i="2"/>
  <c r="AJ13" i="2"/>
  <c r="AJ12" i="2"/>
  <c r="AI19" i="2"/>
  <c r="AI18" i="2"/>
  <c r="AI17" i="2"/>
  <c r="AI16" i="2"/>
  <c r="AI15" i="2"/>
  <c r="AI14" i="2"/>
  <c r="AI13" i="2"/>
  <c r="AI12" i="2"/>
  <c r="J19" i="2"/>
  <c r="J18" i="2"/>
  <c r="J17" i="2"/>
  <c r="J16" i="2"/>
  <c r="J15" i="2"/>
  <c r="J14" i="2"/>
  <c r="J13" i="2"/>
  <c r="J12" i="2"/>
  <c r="AP17" i="2" l="1"/>
  <c r="AR17" i="2" s="1"/>
  <c r="AN16" i="2"/>
  <c r="AP12" i="2"/>
  <c r="AR12" i="2" s="1"/>
  <c r="AP18" i="2"/>
  <c r="AR18" i="2" s="1"/>
  <c r="AP13" i="2"/>
  <c r="AP14" i="2"/>
  <c r="AO18" i="2"/>
  <c r="AN13" i="2"/>
  <c r="AP19" i="2"/>
  <c r="AR19" i="2" s="1"/>
  <c r="AO19" i="2"/>
  <c r="AP15" i="2"/>
  <c r="AP16" i="2"/>
  <c r="AN14" i="2"/>
  <c r="AO17" i="2"/>
  <c r="AN15" i="2"/>
  <c r="AO12" i="2"/>
  <c r="AS14" i="2" l="1"/>
  <c r="AR14" i="2"/>
  <c r="AS16" i="2"/>
  <c r="AR16" i="2"/>
  <c r="AS13" i="2"/>
  <c r="AR13" i="2"/>
  <c r="AS15" i="2"/>
  <c r="AR15" i="2"/>
  <c r="AS17" i="2"/>
  <c r="AS19" i="2"/>
  <c r="AS18" i="2"/>
  <c r="AS12" i="2"/>
</calcChain>
</file>

<file path=xl/sharedStrings.xml><?xml version="1.0" encoding="utf-8"?>
<sst xmlns="http://schemas.openxmlformats.org/spreadsheetml/2006/main" count="386" uniqueCount="92">
  <si>
    <t>LM</t>
  </si>
  <si>
    <t>M3</t>
  </si>
  <si>
    <t>Bruto</t>
  </si>
  <si>
    <t>Netto</t>
  </si>
  <si>
    <t>Leverancier</t>
  </si>
  <si>
    <t>Bruto-maat</t>
  </si>
  <si>
    <t>Netto-maat</t>
  </si>
  <si>
    <t>AB Timber</t>
  </si>
  <si>
    <t>Totaal aantal stuks</t>
  </si>
  <si>
    <t>Aantal Stuks Per Lengte</t>
  </si>
  <si>
    <t>M3 Bruto</t>
  </si>
  <si>
    <t>M3 Netto</t>
  </si>
  <si>
    <t>Prijs M3/Netto</t>
  </si>
  <si>
    <t>Totaal Prijs netto</t>
  </si>
  <si>
    <t>Besteldatum</t>
  </si>
  <si>
    <t>Levertijd/Dagen</t>
  </si>
  <si>
    <t>Lemahieu</t>
  </si>
  <si>
    <t>Kwaliteit</t>
  </si>
  <si>
    <t>Van Steenberge</t>
  </si>
  <si>
    <t>Simon &amp; Zonen</t>
  </si>
  <si>
    <t>Stuks/m3 - Bruto</t>
  </si>
  <si>
    <t>Stuks/m3 - Netto</t>
  </si>
  <si>
    <t>Eenheidprijs factuur</t>
  </si>
  <si>
    <t>Eenheid factuur</t>
  </si>
  <si>
    <t>Bruto/Netto</t>
  </si>
  <si>
    <t>Convert_M3_Bruto_to_Netto</t>
  </si>
  <si>
    <t>Allready_Netto_M3</t>
  </si>
  <si>
    <t>Art. ZH</t>
  </si>
  <si>
    <t>Art. Leverancier</t>
  </si>
  <si>
    <t>Omschrijving: =AE9 --&gt; (Eenheidsprijs factuur)</t>
  </si>
  <si>
    <t>Omschrijving: (AK9/AL9)*AO9 --&gt; (M3 Bruto/M3 Netto)*Prijs M3/Bruto</t>
  </si>
  <si>
    <t>Leveranciers</t>
  </si>
  <si>
    <t>Solid</t>
  </si>
  <si>
    <t>Van Horebeke</t>
  </si>
  <si>
    <t>Bruto of Netto Prijzen</t>
  </si>
  <si>
    <t>M3 of LM</t>
  </si>
  <si>
    <t>LISTS AND FORMULAS</t>
  </si>
  <si>
    <t>Omschrijving: AN14*AJ14 --&gt; PrijsL/M Netto * Stuks/m3 Netto</t>
  </si>
  <si>
    <t>Convert_LM_Netto_to_M3_Netto</t>
  </si>
  <si>
    <t>Volume Lijst</t>
  </si>
  <si>
    <t>Prijs</t>
  </si>
  <si>
    <t>Convert_LM_Bruto_to_M3_Netto</t>
  </si>
  <si>
    <t xml:space="preserve">Omschrijving:  =(AE21*AI21)*(AK21/AL21) --&gt; Eenheidsprijs factuur * Stuks/m3 - Bruto) * (M3 Bruto / M3 Netto) </t>
  </si>
  <si>
    <t>Omschrijving: =ALS(EN(AF23="Netto";AG23="M3");Allready_Netto_M3;ALS(EN(AF23="Bruto";AG23="M3");Convert_M3_Bruto_to_Netto; ALS(EN(AF23="Netto";AG23="LM"); Convert_LM_Netto_to_M3_Netto; ALS(EN(AF23="Bruto";AG23="LM"); Convert_LM_Bruto_to_M3_Netto; "ERROR VALUE"))))</t>
  </si>
  <si>
    <t>Calculate_Netto_M3_Scenarios</t>
  </si>
  <si>
    <t>Main Formula</t>
  </si>
  <si>
    <t>Sub-Formulas</t>
  </si>
  <si>
    <t>AANKOOPPRIJZEN - VUREN HOUT</t>
  </si>
  <si>
    <t>V+</t>
  </si>
  <si>
    <t>???</t>
  </si>
  <si>
    <t>WW010x100</t>
  </si>
  <si>
    <t>SF</t>
  </si>
  <si>
    <t>WW012x095-4FA-000-1</t>
  </si>
  <si>
    <t>Factuurdatum</t>
  </si>
  <si>
    <t>B-Dikte</t>
  </si>
  <si>
    <t>B-Breedte</t>
  </si>
  <si>
    <t>N-Dikte</t>
  </si>
  <si>
    <t>N-Breedte</t>
  </si>
  <si>
    <t>Bandsawn</t>
  </si>
  <si>
    <t>Prijs M3/Netto, incl. KM-heffing</t>
  </si>
  <si>
    <t>KM per M3</t>
  </si>
  <si>
    <t>TEST</t>
  </si>
  <si>
    <t>HT-A</t>
  </si>
  <si>
    <t>Rijlabels</t>
  </si>
  <si>
    <t>Eindtotaal</t>
  </si>
  <si>
    <t>Factuur - Jaar</t>
  </si>
  <si>
    <t>Factuur - Maand</t>
  </si>
  <si>
    <t>Totaal Aankoop in €</t>
  </si>
  <si>
    <t>Totaal M3</t>
  </si>
  <si>
    <t>AVG Prijs/M3</t>
  </si>
  <si>
    <t>18</t>
  </si>
  <si>
    <t>18,4</t>
  </si>
  <si>
    <t>19,4</t>
  </si>
  <si>
    <t>21</t>
  </si>
  <si>
    <t>24</t>
  </si>
  <si>
    <t>27</t>
  </si>
  <si>
    <t>30</t>
  </si>
  <si>
    <t>33</t>
  </si>
  <si>
    <t>36</t>
  </si>
  <si>
    <t>39</t>
  </si>
  <si>
    <t>40</t>
  </si>
  <si>
    <t>42</t>
  </si>
  <si>
    <t>45</t>
  </si>
  <si>
    <t>48</t>
  </si>
  <si>
    <t>51</t>
  </si>
  <si>
    <t>54</t>
  </si>
  <si>
    <t>57</t>
  </si>
  <si>
    <t>60</t>
  </si>
  <si>
    <t>Laatste Factuur</t>
  </si>
  <si>
    <t>% Totale Aankoop</t>
  </si>
  <si>
    <t>Max Prijs/M3</t>
  </si>
  <si>
    <t>Min Prijs/M3</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</si>
</sst>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0.00\ &quot;€&quot;"/>
    <numFmt numFmtId="165" formatCode="0.000"/>
    <numFmt numFmtId="166" formatCode="#,##0.000\ &quot;€&quot;"/>
    <numFmt numFmtId="167" formatCode="yyyy"/>
    <numFmt numFmtId="168" formatCode="#,##0.000"/>
  </numFmts>
  <fonts count="13">
    <font>
      <sz val="11"/>
      <color theme="1"/>
      <name val="Calibri"/>
      <family val="2"/>
      <scheme val="minor"/>
    </font>
    <font>
      <b/>
      <sz val="11"/>
      <color theme="1"/>
      <name val="Calibri"/>
      <family val="2"/>
      <scheme val="minor"/>
    </font>
    <font>
      <b/>
      <sz val="11"/>
      <color rgb="FF7030A0"/>
      <name val="Calibri"/>
      <family val="2"/>
      <scheme val="minor"/>
    </font>
    <font>
      <b/>
      <sz val="11"/>
      <color rgb="FFFF0000"/>
      <name val="Calibri"/>
      <family val="2"/>
      <scheme val="minor"/>
    </font>
    <font>
      <b/>
      <sz val="11"/>
      <color rgb="FF00B0F0"/>
      <name val="Calibri"/>
      <family val="2"/>
      <scheme val="minor"/>
    </font>
    <font>
      <b/>
      <sz val="11"/>
      <color theme="2" tint="-0.499984740745262"/>
      <name val="Calibri"/>
      <family val="2"/>
      <scheme val="minor"/>
    </font>
    <font>
      <b/>
      <sz val="11"/>
      <color rgb="FF00B050"/>
      <name val="Calibri"/>
      <family val="2"/>
      <scheme val="minor"/>
    </font>
    <font>
      <sz val="11"/>
      <name val="Calibri"/>
      <family val="2"/>
      <scheme val="minor"/>
    </font>
    <font>
      <sz val="11"/>
      <color rgb="FFFF0000"/>
      <name val="Calibri"/>
      <family val="2"/>
      <scheme val="minor"/>
    </font>
    <font>
      <b/>
      <sz val="11"/>
      <name val="Calibri"/>
      <family val="2"/>
      <scheme val="minor"/>
    </font>
    <font>
      <b/>
      <sz val="12"/>
      <color theme="1"/>
      <name val="Calibri"/>
      <family val="2"/>
      <scheme val="minor"/>
    </font>
    <font>
      <sz val="12"/>
      <color theme="1"/>
      <name val="Calibri"/>
      <family val="2"/>
      <scheme val="minor"/>
    </font>
    <font>
      <sz val="11"/>
      <name val="Calibri"/>
      <scheme val="minor"/>
    </font>
  </fonts>
  <fills count="5">
    <fill>
      <patternFill patternType="none"/>
    </fill>
    <fill>
      <patternFill patternType="gray125"/>
    </fill>
    <fill>
      <patternFill patternType="solid">
        <fgColor theme="4" tint="0.79998168889431442"/>
        <bgColor indexed="64"/>
      </patternFill>
    </fill>
    <fill>
      <patternFill patternType="solid">
        <fgColor theme="8" tint="0.79998168889431442"/>
        <bgColor indexed="64"/>
      </patternFill>
    </fill>
    <fill>
      <patternFill patternType="solid">
        <fgColor theme="0" tint="-0.34998626667073579"/>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0" fillId="0" borderId="1" xfId="0" applyBorder="1"/>
    <xf numFmtId="0" fontId="1" fillId="0" borderId="0" xfId="0" applyFont="1"/>
    <xf numFmtId="0" fontId="0" fillId="2" borderId="1" xfId="0" applyFill="1" applyBorder="1"/>
    <xf numFmtId="0" fontId="2" fillId="0" borderId="0" xfId="0" applyFont="1"/>
    <xf numFmtId="0" fontId="3" fillId="0" borderId="0" xfId="0" applyFont="1"/>
    <xf numFmtId="0" fontId="0" fillId="0" borderId="1" xfId="0" applyFill="1" applyBorder="1"/>
    <xf numFmtId="0" fontId="1" fillId="2" borderId="1" xfId="0" applyFont="1" applyFill="1" applyBorder="1"/>
    <xf numFmtId="0" fontId="1" fillId="2" borderId="3" xfId="0" applyFont="1" applyFill="1" applyBorder="1"/>
    <xf numFmtId="0" fontId="1" fillId="2" borderId="4" xfId="0" applyFont="1" applyFill="1" applyBorder="1"/>
    <xf numFmtId="0" fontId="4" fillId="0" borderId="0" xfId="0" applyFont="1"/>
    <xf numFmtId="0" fontId="5" fillId="0" borderId="0" xfId="0" applyFont="1"/>
    <xf numFmtId="0" fontId="6" fillId="0" borderId="0" xfId="0" applyFont="1"/>
    <xf numFmtId="0" fontId="1" fillId="0" borderId="3" xfId="0" applyFont="1" applyBorder="1"/>
    <xf numFmtId="0" fontId="0" fillId="0" borderId="4" xfId="0" applyBorder="1"/>
    <xf numFmtId="0" fontId="0" fillId="2" borderId="4" xfId="0" applyFill="1" applyBorder="1"/>
    <xf numFmtId="0" fontId="0" fillId="0" borderId="1" xfId="0" applyBorder="1" applyProtection="1">
      <protection locked="0"/>
    </xf>
    <xf numFmtId="14" fontId="0" fillId="0" borderId="1" xfId="0" applyNumberFormat="1" applyBorder="1" applyProtection="1">
      <protection locked="0"/>
    </xf>
    <xf numFmtId="3" fontId="0" fillId="3" borderId="1" xfId="0" applyNumberFormat="1" applyFill="1" applyBorder="1" applyProtection="1">
      <protection hidden="1"/>
    </xf>
    <xf numFmtId="166" fontId="0" fillId="3" borderId="1" xfId="0" applyNumberFormat="1" applyFill="1" applyBorder="1" applyProtection="1">
      <protection locked="0"/>
    </xf>
    <xf numFmtId="3" fontId="0" fillId="3" borderId="1" xfId="0" applyNumberFormat="1" applyFill="1" applyBorder="1"/>
    <xf numFmtId="4" fontId="0" fillId="3" borderId="1" xfId="0" applyNumberFormat="1" applyFill="1" applyBorder="1"/>
    <xf numFmtId="165" fontId="0" fillId="3" borderId="1" xfId="0" applyNumberFormat="1" applyFill="1" applyBorder="1"/>
    <xf numFmtId="164" fontId="7" fillId="3" borderId="1" xfId="0" applyNumberFormat="1" applyFont="1" applyFill="1" applyBorder="1" applyProtection="1"/>
    <xf numFmtId="164" fontId="0" fillId="3" borderId="1" xfId="0" applyNumberFormat="1" applyFill="1" applyBorder="1" applyProtection="1"/>
    <xf numFmtId="164" fontId="8" fillId="3" borderId="1" xfId="0" applyNumberFormat="1" applyFont="1" applyFill="1" applyBorder="1" applyProtection="1"/>
    <xf numFmtId="0" fontId="0" fillId="0" borderId="0" xfId="0" applyAlignment="1">
      <alignment horizontal="left"/>
    </xf>
    <xf numFmtId="0" fontId="0" fillId="0" borderId="0" xfId="0" applyAlignment="1">
      <alignment horizontal="left" indent="1"/>
    </xf>
    <xf numFmtId="4" fontId="0" fillId="0" borderId="0" xfId="0" applyNumberFormat="1"/>
    <xf numFmtId="1" fontId="0" fillId="0" borderId="1" xfId="0" applyNumberFormat="1" applyBorder="1" applyProtection="1"/>
    <xf numFmtId="0" fontId="0" fillId="3" borderId="4" xfId="0" applyFill="1" applyBorder="1" applyProtection="1">
      <protection locked="0"/>
    </xf>
    <xf numFmtId="164" fontId="0" fillId="3" borderId="3" xfId="0" applyNumberFormat="1" applyFill="1" applyBorder="1"/>
    <xf numFmtId="0" fontId="0" fillId="2" borderId="6" xfId="0" applyFill="1" applyBorder="1" applyAlignment="1">
      <alignment vertical="top" wrapText="1"/>
    </xf>
    <xf numFmtId="0" fontId="3" fillId="2" borderId="6" xfId="0" applyFont="1" applyFill="1" applyBorder="1" applyAlignment="1">
      <alignment vertical="top" wrapText="1"/>
    </xf>
    <xf numFmtId="0" fontId="9" fillId="2" borderId="6" xfId="0" applyFont="1" applyFill="1" applyBorder="1" applyAlignment="1">
      <alignment vertical="top" wrapText="1"/>
    </xf>
    <xf numFmtId="0" fontId="7" fillId="2" borderId="5" xfId="0" applyFont="1" applyFill="1" applyBorder="1" applyAlignment="1">
      <alignment vertical="top" wrapText="1"/>
    </xf>
    <xf numFmtId="0" fontId="7" fillId="2" borderId="6" xfId="0" applyFont="1" applyFill="1" applyBorder="1" applyAlignment="1">
      <alignment vertical="top" wrapText="1"/>
    </xf>
    <xf numFmtId="0" fontId="7" fillId="2" borderId="7" xfId="0" applyFont="1" applyFill="1" applyBorder="1" applyAlignment="1">
      <alignment vertical="top" wrapText="1"/>
    </xf>
    <xf numFmtId="14" fontId="0" fillId="0" borderId="0" xfId="0" applyNumberFormat="1"/>
    <xf numFmtId="10" fontId="0" fillId="0" borderId="0" xfId="0" applyNumberFormat="1"/>
    <xf numFmtId="0" fontId="0" fillId="4" borderId="0" xfId="0" applyFill="1"/>
    <xf numFmtId="0" fontId="10" fillId="2" borderId="3" xfId="0" applyFont="1" applyFill="1" applyBorder="1"/>
    <xf numFmtId="0" fontId="11" fillId="2" borderId="8" xfId="0" applyFont="1" applyFill="1" applyBorder="1"/>
    <xf numFmtId="0" fontId="11" fillId="2" borderId="4" xfId="0" applyFont="1" applyFill="1" applyBorder="1"/>
    <xf numFmtId="164" fontId="12" fillId="3" borderId="1" xfId="0" applyNumberFormat="1" applyFont="1" applyFill="1" applyBorder="1" applyProtection="1"/>
    <xf numFmtId="168" fontId="0" fillId="0" borderId="0" xfId="0" applyNumberFormat="1"/>
    <xf numFmtId="0" fontId="0" fillId="2" borderId="3" xfId="0" applyFill="1" applyBorder="1" applyAlignment="1">
      <alignment horizontal="center"/>
    </xf>
    <xf numFmtId="0" fontId="0" fillId="2" borderId="4" xfId="0" applyFill="1" applyBorder="1" applyAlignment="1">
      <alignment horizontal="center"/>
    </xf>
    <xf numFmtId="0" fontId="0" fillId="2" borderId="2" xfId="0" applyFill="1" applyBorder="1" applyAlignment="1">
      <alignment horizontal="center"/>
    </xf>
  </cellXfs>
  <cellStyles count="1">
    <cellStyle name="Standaard" xfId="0" builtinId="0"/>
  </cellStyles>
  <dxfs count="63">
    <dxf>
      <numFmt numFmtId="4" formatCode="#,##0.00"/>
    </dxf>
    <dxf>
      <numFmt numFmtId="0" formatCode="General"/>
    </dxf>
    <dxf>
      <numFmt numFmtId="4" formatCode="#,##0.00"/>
    </dxf>
    <dxf>
      <fill>
        <patternFill patternType="solid">
          <bgColor theme="0" tint="-0.34998626667073579"/>
        </patternFill>
      </fill>
    </dxf>
    <dxf>
      <fill>
        <patternFill patternType="solid">
          <bgColor theme="0" tint="-0.34998626667073579"/>
        </patternFill>
      </fill>
    </dxf>
    <dxf>
      <numFmt numFmtId="14" formatCode="0.00%"/>
    </dxf>
    <dxf>
      <numFmt numFmtId="19" formatCode="d/mm/yyyy"/>
    </dxf>
    <dxf>
      <numFmt numFmtId="168" formatCode="#,##0.000"/>
    </dxf>
    <dxf>
      <numFmt numFmtId="168" formatCode="#,##0.000"/>
    </dxf>
    <dxf>
      <numFmt numFmtId="19" formatCode="d/mm/yyyy"/>
    </dxf>
    <dxf>
      <numFmt numFmtId="14" formatCode="0.00%"/>
    </dxf>
    <dxf>
      <fill>
        <patternFill patternType="solid">
          <bgColor theme="0" tint="-0.34998626667073579"/>
        </patternFill>
      </fill>
    </dxf>
    <dxf>
      <fill>
        <patternFill patternType="solid">
          <bgColor theme="0" tint="-0.34998626667073579"/>
        </patternFill>
      </fill>
    </dxf>
    <dxf>
      <numFmt numFmtId="4" formatCode="#,##0.00"/>
    </dxf>
    <dxf>
      <numFmt numFmtId="0" formatCode="General"/>
    </dxf>
    <dxf>
      <numFmt numFmtId="4" formatCode="#,##0.00"/>
    </dxf>
    <dxf>
      <numFmt numFmtId="164" formatCode="#,##0.00\ &quot;€&quot;"/>
      <fill>
        <patternFill patternType="solid">
          <fgColor indexed="64"/>
          <bgColor theme="8" tint="0.79998168889431442"/>
        </patternFill>
      </fill>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auto="1"/>
        <name val="Calibri"/>
        <scheme val="minor"/>
      </font>
      <numFmt numFmtId="164" formatCode="#,##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numFmt numFmtId="164" formatCode="#,##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numFmt numFmtId="164" formatCode="#,##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0"/>
    </dxf>
    <dxf>
      <numFmt numFmtId="165" formatCode="0.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4" formatCode="#,##0.0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3" formatCode="#,##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dxf>
    <dxf>
      <numFmt numFmtId="166" formatCode="#,##0.000\ &quot;€&quot;"/>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0" hidden="0"/>
    </dxf>
    <dxf>
      <numFmt numFmtId="3" formatCode="#,##0"/>
      <fill>
        <patternFill patternType="solid">
          <fgColor indexed="64"/>
          <bgColor theme="8" tint="0.79998168889431442"/>
        </patternFill>
      </fill>
      <border diagonalUp="0" diagonalDown="0">
        <left style="thin">
          <color indexed="64"/>
        </left>
        <right style="thin">
          <color indexed="64"/>
        </right>
        <top style="thin">
          <color indexed="64"/>
        </top>
        <bottom style="thin">
          <color indexed="64"/>
        </bottom>
        <vertical/>
        <horizontal/>
      </border>
      <protection locked="1" hidden="1"/>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numFmt numFmtId="1" formatCode="0"/>
      <border diagonalUp="0" diagonalDown="0">
        <left style="thin">
          <color indexed="64"/>
        </left>
        <right style="thin">
          <color indexed="64"/>
        </right>
        <top style="thin">
          <color indexed="64"/>
        </top>
        <bottom style="thin">
          <color indexed="64"/>
        </bottom>
        <vertical/>
        <horizontal/>
      </border>
      <protection locked="1" hidden="0"/>
    </dxf>
    <dxf>
      <numFmt numFmtId="1" formatCode="0"/>
      <border diagonalUp="0" diagonalDown="0">
        <left style="thin">
          <color indexed="64"/>
        </left>
        <right style="thin">
          <color indexed="64"/>
        </right>
        <top style="thin">
          <color indexed="64"/>
        </top>
        <bottom style="thin">
          <color indexed="64"/>
        </bottom>
        <vertical/>
        <horizontal/>
      </border>
      <protection locked="1" hidden="0"/>
    </dxf>
    <dxf>
      <numFmt numFmtId="19" formatCode="d/mm/yyyy"/>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border diagonalUp="0" diagonalDown="0">
        <left style="thin">
          <color indexed="64"/>
        </left>
        <right style="thin">
          <color indexed="64"/>
        </right>
        <top style="thin">
          <color indexed="64"/>
        </top>
        <bottom style="thin">
          <color indexed="64"/>
        </bottom>
        <vertical/>
        <horizontal/>
      </border>
      <protection locked="0" hidden="0"/>
    </dxf>
    <dxf>
      <fill>
        <patternFill patternType="solid">
          <fgColor indexed="64"/>
          <bgColor theme="8" tint="0.79998168889431442"/>
        </patternFill>
      </fill>
      <border diagonalUp="0" diagonalDown="0">
        <left/>
        <right style="thin">
          <color indexed="64"/>
        </right>
        <top style="thin">
          <color indexed="64"/>
        </top>
        <bottom style="thin">
          <color indexed="64"/>
        </bottom>
        <vertical/>
        <horizontal/>
      </border>
      <protection locked="0" hidden="0"/>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13" Type="http://schemas.openxmlformats.org/officeDocument/2006/relationships/sharedStrings" Target="sharedStrings.xml"/><Relationship Id="rId3" Type="http://schemas.openxmlformats.org/officeDocument/2006/relationships/worksheet" Target="worksheets/sheet3.xml"/><Relationship Id="rId7" Type="http://schemas.microsoft.com/office/2007/relationships/slicerCache" Target="slicerCaches/slicerCache3.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theme" Target="theme/theme1.xml"/><Relationship Id="rId5" Type="http://schemas.microsoft.com/office/2007/relationships/slicerCache" Target="slicerCaches/slicerCache1.xml"/><Relationship Id="rId10" Type="http://schemas.microsoft.com/office/2007/relationships/slicerCache" Target="slicerCaches/slicerCache6.xml"/><Relationship Id="rId4" Type="http://schemas.openxmlformats.org/officeDocument/2006/relationships/pivotCacheDefinition" Target="pivotCache/pivotCacheDefinition1.xml"/><Relationship Id="rId9" Type="http://schemas.microsoft.com/office/2007/relationships/slicerCache" Target="slicerCaches/slicerCache5.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68580</xdr:rowOff>
    </xdr:from>
    <xdr:to>
      <xdr:col>1</xdr:col>
      <xdr:colOff>381000</xdr:colOff>
      <xdr:row>13</xdr:row>
      <xdr:rowOff>158115</xdr:rowOff>
    </xdr:to>
    <mc:AlternateContent xmlns:mc="http://schemas.openxmlformats.org/markup-compatibility/2006" xmlns:a14="http://schemas.microsoft.com/office/drawing/2010/main">
      <mc:Choice Requires="a14">
        <xdr:graphicFrame macro="">
          <xdr:nvGraphicFramePr>
            <xdr:cNvPr id="2" name="Leverancier"/>
            <xdr:cNvGraphicFramePr/>
          </xdr:nvGraphicFramePr>
          <xdr:xfrm>
            <a:off x="0" y="0"/>
            <a:ext cx="0" cy="0"/>
          </xdr:xfrm>
          <a:graphic>
            <a:graphicData uri="http://schemas.microsoft.com/office/drawing/2010/slicer">
              <sle:slicer xmlns:sle="http://schemas.microsoft.com/office/drawing/2010/slicer" name="Leverancier"/>
            </a:graphicData>
          </a:graphic>
        </xdr:graphicFrame>
      </mc:Choice>
      <mc:Fallback xmlns="">
        <xdr:sp macro="" textlink="">
          <xdr:nvSpPr>
            <xdr:cNvPr id="0" name=""/>
            <xdr:cNvSpPr>
              <a:spLocks noTextEdit="1"/>
            </xdr:cNvSpPr>
          </xdr:nvSpPr>
          <xdr:spPr>
            <a:xfrm>
              <a:off x="114300" y="6858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1</xdr:col>
      <xdr:colOff>441960</xdr:colOff>
      <xdr:row>0</xdr:row>
      <xdr:rowOff>76200</xdr:rowOff>
    </xdr:from>
    <xdr:to>
      <xdr:col>2</xdr:col>
      <xdr:colOff>1036320</xdr:colOff>
      <xdr:row>13</xdr:row>
      <xdr:rowOff>165735</xdr:rowOff>
    </xdr:to>
    <mc:AlternateContent xmlns:mc="http://schemas.openxmlformats.org/markup-compatibility/2006" xmlns:a14="http://schemas.microsoft.com/office/drawing/2010/main">
      <mc:Choice Requires="a14">
        <xdr:graphicFrame macro="">
          <xdr:nvGraphicFramePr>
            <xdr:cNvPr id="3" name="Factuur - Jaar"/>
            <xdr:cNvGraphicFramePr/>
          </xdr:nvGraphicFramePr>
          <xdr:xfrm>
            <a:off x="0" y="0"/>
            <a:ext cx="0" cy="0"/>
          </xdr:xfrm>
          <a:graphic>
            <a:graphicData uri="http://schemas.microsoft.com/office/drawing/2010/slicer">
              <sle:slicer xmlns:sle="http://schemas.microsoft.com/office/drawing/2010/slicer" name="Factuur - Jaar"/>
            </a:graphicData>
          </a:graphic>
        </xdr:graphicFrame>
      </mc:Choice>
      <mc:Fallback xmlns="">
        <xdr:sp macro="" textlink="">
          <xdr:nvSpPr>
            <xdr:cNvPr id="0" name=""/>
            <xdr:cNvSpPr>
              <a:spLocks noTextEdit="1"/>
            </xdr:cNvSpPr>
          </xdr:nvSpPr>
          <xdr:spPr>
            <a:xfrm>
              <a:off x="2095500" y="7620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3</xdr:col>
      <xdr:colOff>106680</xdr:colOff>
      <xdr:row>0</xdr:row>
      <xdr:rowOff>76200</xdr:rowOff>
    </xdr:from>
    <xdr:to>
      <xdr:col>5</xdr:col>
      <xdr:colOff>441960</xdr:colOff>
      <xdr:row>13</xdr:row>
      <xdr:rowOff>165735</xdr:rowOff>
    </xdr:to>
    <mc:AlternateContent xmlns:mc="http://schemas.openxmlformats.org/markup-compatibility/2006" xmlns:a14="http://schemas.microsoft.com/office/drawing/2010/main">
      <mc:Choice Requires="a14">
        <xdr:graphicFrame macro="">
          <xdr:nvGraphicFramePr>
            <xdr:cNvPr id="4" name="Factuur - Maand"/>
            <xdr:cNvGraphicFramePr/>
          </xdr:nvGraphicFramePr>
          <xdr:xfrm>
            <a:off x="0" y="0"/>
            <a:ext cx="0" cy="0"/>
          </xdr:xfrm>
          <a:graphic>
            <a:graphicData uri="http://schemas.microsoft.com/office/drawing/2010/slicer">
              <sle:slicer xmlns:sle="http://schemas.microsoft.com/office/drawing/2010/slicer" name="Factuur - Maand"/>
            </a:graphicData>
          </a:graphic>
        </xdr:graphicFrame>
      </mc:Choice>
      <mc:Fallback xmlns="">
        <xdr:sp macro="" textlink="">
          <xdr:nvSpPr>
            <xdr:cNvPr id="0" name=""/>
            <xdr:cNvSpPr>
              <a:spLocks noTextEdit="1"/>
            </xdr:cNvSpPr>
          </xdr:nvSpPr>
          <xdr:spPr>
            <a:xfrm>
              <a:off x="4114800" y="7620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8</xdr:col>
      <xdr:colOff>68580</xdr:colOff>
      <xdr:row>0</xdr:row>
      <xdr:rowOff>76200</xdr:rowOff>
    </xdr:from>
    <xdr:to>
      <xdr:col>8</xdr:col>
      <xdr:colOff>1897380</xdr:colOff>
      <xdr:row>13</xdr:row>
      <xdr:rowOff>165735</xdr:rowOff>
    </xdr:to>
    <mc:AlternateContent xmlns:mc="http://schemas.openxmlformats.org/markup-compatibility/2006" xmlns:a14="http://schemas.microsoft.com/office/drawing/2010/main">
      <mc:Choice Requires="a14">
        <xdr:graphicFrame macro="">
          <xdr:nvGraphicFramePr>
            <xdr:cNvPr id="5" name="N-Dikte"/>
            <xdr:cNvGraphicFramePr/>
          </xdr:nvGraphicFramePr>
          <xdr:xfrm>
            <a:off x="0" y="0"/>
            <a:ext cx="0" cy="0"/>
          </xdr:xfrm>
          <a:graphic>
            <a:graphicData uri="http://schemas.microsoft.com/office/drawing/2010/slicer">
              <sle:slicer xmlns:sle="http://schemas.microsoft.com/office/drawing/2010/slicer" name="N-Dikte"/>
            </a:graphicData>
          </a:graphic>
        </xdr:graphicFrame>
      </mc:Choice>
      <mc:Fallback xmlns="">
        <xdr:sp macro="" textlink="">
          <xdr:nvSpPr>
            <xdr:cNvPr id="0" name=""/>
            <xdr:cNvSpPr>
              <a:spLocks noTextEdit="1"/>
            </xdr:cNvSpPr>
          </xdr:nvSpPr>
          <xdr:spPr>
            <a:xfrm>
              <a:off x="8191500" y="7620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9</xdr:col>
      <xdr:colOff>53340</xdr:colOff>
      <xdr:row>0</xdr:row>
      <xdr:rowOff>106680</xdr:rowOff>
    </xdr:from>
    <xdr:to>
      <xdr:col>9</xdr:col>
      <xdr:colOff>1882140</xdr:colOff>
      <xdr:row>14</xdr:row>
      <xdr:rowOff>13335</xdr:rowOff>
    </xdr:to>
    <mc:AlternateContent xmlns:mc="http://schemas.openxmlformats.org/markup-compatibility/2006" xmlns:a14="http://schemas.microsoft.com/office/drawing/2010/main">
      <mc:Choice Requires="a14">
        <xdr:graphicFrame macro="">
          <xdr:nvGraphicFramePr>
            <xdr:cNvPr id="6" name="N-Breedte"/>
            <xdr:cNvGraphicFramePr/>
          </xdr:nvGraphicFramePr>
          <xdr:xfrm>
            <a:off x="0" y="0"/>
            <a:ext cx="0" cy="0"/>
          </xdr:xfrm>
          <a:graphic>
            <a:graphicData uri="http://schemas.microsoft.com/office/drawing/2010/slicer">
              <sle:slicer xmlns:sle="http://schemas.microsoft.com/office/drawing/2010/slicer" name="N-Breedte"/>
            </a:graphicData>
          </a:graphic>
        </xdr:graphicFrame>
      </mc:Choice>
      <mc:Fallback xmlns="">
        <xdr:sp macro="" textlink="">
          <xdr:nvSpPr>
            <xdr:cNvPr id="0" name=""/>
            <xdr:cNvSpPr>
              <a:spLocks noTextEdit="1"/>
            </xdr:cNvSpPr>
          </xdr:nvSpPr>
          <xdr:spPr>
            <a:xfrm>
              <a:off x="10096500" y="10668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twoCellAnchor editAs="oneCell">
    <xdr:from>
      <xdr:col>5</xdr:col>
      <xdr:colOff>601980</xdr:colOff>
      <xdr:row>0</xdr:row>
      <xdr:rowOff>83820</xdr:rowOff>
    </xdr:from>
    <xdr:to>
      <xdr:col>7</xdr:col>
      <xdr:colOff>762000</xdr:colOff>
      <xdr:row>13</xdr:row>
      <xdr:rowOff>173355</xdr:rowOff>
    </xdr:to>
    <mc:AlternateContent xmlns:mc="http://schemas.openxmlformats.org/markup-compatibility/2006" xmlns:a14="http://schemas.microsoft.com/office/drawing/2010/main">
      <mc:Choice Requires="a14">
        <xdr:graphicFrame macro="">
          <xdr:nvGraphicFramePr>
            <xdr:cNvPr id="7" name="Art. ZH"/>
            <xdr:cNvGraphicFramePr/>
          </xdr:nvGraphicFramePr>
          <xdr:xfrm>
            <a:off x="0" y="0"/>
            <a:ext cx="0" cy="0"/>
          </xdr:xfrm>
          <a:graphic>
            <a:graphicData uri="http://schemas.microsoft.com/office/drawing/2010/slicer">
              <sle:slicer xmlns:sle="http://schemas.microsoft.com/office/drawing/2010/slicer" name="Art. ZH"/>
            </a:graphicData>
          </a:graphic>
        </xdr:graphicFrame>
      </mc:Choice>
      <mc:Fallback xmlns="">
        <xdr:sp macro="" textlink="">
          <xdr:nvSpPr>
            <xdr:cNvPr id="0" name=""/>
            <xdr:cNvSpPr>
              <a:spLocks noTextEdit="1"/>
            </xdr:cNvSpPr>
          </xdr:nvSpPr>
          <xdr:spPr>
            <a:xfrm>
              <a:off x="6103620" y="83820"/>
              <a:ext cx="1828800" cy="2466975"/>
            </a:xfrm>
            <a:prstGeom prst="rect">
              <a:avLst/>
            </a:prstGeom>
            <a:solidFill>
              <a:prstClr val="white"/>
            </a:solidFill>
            <a:ln w="1">
              <a:solidFill>
                <a:prstClr val="green"/>
              </a:solidFill>
            </a:ln>
          </xdr:spPr>
          <xdr:txBody>
            <a:bodyPr vertOverflow="clip" horzOverflow="clip"/>
            <a:lstStyle/>
            <a:p>
              <a:r>
                <a:rPr lang="nl-BE" sz="1100"/>
                <a:t>Deze shape vertegenwoordigt een slicer. Slicers kunnen in Excel 2010 worden gebruikt.
De slicer kan niet worden gebruikt als de shape in een eerdere versie van Excel is gewijzigd, of als de werkmap is opgeslagen in Excel 2003 of eerder.</a:t>
              </a:r>
            </a:p>
          </xdr:txBody>
        </xdr:sp>
      </mc:Fallback>
    </mc:AlternateContent>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Gijs Himpe" refreshedDate="43522.331304398147" createdVersion="4" refreshedVersion="4" minRefreshableVersion="3" recordCount="67">
  <cacheSource type="worksheet">
    <worksheetSource name="Tbl_Prijzen_WhiteWood"/>
  </cacheSource>
  <cacheFields count="47">
    <cacheField name="Leverancier" numFmtId="0">
      <sharedItems containsBlank="1" count="7">
        <s v="AB Timber"/>
        <s v="Simon &amp; Zonen"/>
        <s v="Solid"/>
        <s v="Van Steenberge"/>
        <m u="1"/>
        <s v="Lemahieu" u="1"/>
        <s v="Van Horebeke" u="1"/>
      </sharedItems>
    </cacheField>
    <cacheField name="Kwaliteit" numFmtId="0">
      <sharedItems containsBlank="1"/>
    </cacheField>
    <cacheField name="Art. ZH" numFmtId="0">
      <sharedItems containsBlank="1" count="33">
        <s v="WW010x100"/>
        <s v="WW012x095-4FA-000-1"/>
        <m u="1"/>
        <s v="WW20/5-10/10F020x070" u="1"/>
        <s v="WW020x040-4FA-000-0" u="1"/>
        <s v="WW020x044-4FA-000-0" u="1"/>
        <s v="WW020x070-4FA-000-0" u="1"/>
        <s v="WW020x095-4FA-000-0" u="1"/>
        <s v="WW020x120-4FA-000-0" u="1"/>
        <s v="WW020x140-2R8-RAI-0" u="1"/>
        <s v="WW015x075" u="1"/>
        <s v="WWFSI020x140" u="1"/>
        <s v="WW020x120-KIT-000-0" u="1"/>
        <s v="WW020x160-KIT-000-0" u="1"/>
        <s v="WW020x120-KIT-IF1-0" u="1"/>
        <s v="WW015x120-2G4-000-0" u="1"/>
        <s v="WW038x058-4G4-000-0" u="1"/>
        <s v="WW038x089-4G4-000-0" u="1"/>
        <s v="WW020x045" u="1"/>
        <s v="WW020x058-4FA-000-1" u="1"/>
        <s v="WW020x070-4FA-000-1" u="1"/>
        <s v="WW020x120-4FA-000-1" u="1"/>
        <s v="WW020x140-2R8-000-0" u="1"/>
        <s v="WW028x040-4FA-000-1" u="1"/>
        <s v="WW015x095-4FA-000-1" u="1"/>
        <s v="WW015x120-2R8-000-0" u="1"/>
        <s v="WW20/5-10/10F020x140" u="1"/>
        <s v="WW020x95-4FA-000-0" u="1"/>
        <s v="WW020x120-KIT-Z" u="1"/>
        <s v="WW020x095-Z" u="1"/>
        <s v="WW20/5-10/10F020x090" u="1"/>
        <s v="WW040x058-4FA-000-0" u="1"/>
        <s v="WW020x100" u="1"/>
      </sharedItems>
    </cacheField>
    <cacheField name="Art. Leverancier" numFmtId="0">
      <sharedItems containsBlank="1"/>
    </cacheField>
    <cacheField name="Besteldatum" numFmtId="0">
      <sharedItems containsDate="1" containsMixedTypes="1" minDate="2016-12-20T00:00:00" maxDate="2019-01-15T00:00:00"/>
    </cacheField>
    <cacheField name="Factuurdatum" numFmtId="14">
      <sharedItems containsSemiMixedTypes="0" containsNonDate="0" containsDate="1" containsString="0" minDate="2017-01-13T00:00:00" maxDate="2019-01-30T00:00:00"/>
    </cacheField>
    <cacheField name="Factuur - Jaar" numFmtId="1">
      <sharedItems containsSemiMixedTypes="0" containsString="0" containsNumber="1" containsInteger="1" minValue="1900" maxValue="2019" count="5">
        <n v="2017"/>
        <n v="2018"/>
        <n v="2019"/>
        <n v="1900" u="1"/>
        <n v="2015" u="1"/>
      </sharedItems>
    </cacheField>
    <cacheField name="Factuur - Maand" numFmtId="1">
      <sharedItems containsSemiMixedTypes="0" containsString="0" containsNumber="1" containsInteger="1" minValue="1" maxValue="12" count="12">
        <n v="5"/>
        <n v="2"/>
        <n v="1"/>
        <n v="3"/>
        <n v="6"/>
        <n v="7"/>
        <n v="9"/>
        <n v="10"/>
        <n v="11"/>
        <n v="12"/>
        <n v="8"/>
        <n v="4"/>
      </sharedItems>
    </cacheField>
    <cacheField name="Levertijd/Dagen" numFmtId="0">
      <sharedItems containsMixedTypes="1" containsNumber="1" containsInteger="1" minValue="3" maxValue="56"/>
    </cacheField>
    <cacheField name="B-Dikte" numFmtId="0">
      <sharedItems containsString="0" containsBlank="1" containsNumber="1" containsInteger="1" minValue="11" maxValue="22"/>
    </cacheField>
    <cacheField name="B-Breedte" numFmtId="0">
      <sharedItems containsString="0" containsBlank="1" containsNumber="1" containsInteger="1" minValue="100" maxValue="100"/>
    </cacheField>
    <cacheField name="N-Dikte" numFmtId="0">
      <sharedItems containsSemiMixedTypes="0" containsString="0" containsNumber="1" minValue="10" maxValue="40" count="9">
        <n v="10"/>
        <n v="12"/>
        <n v="19.5" u="1"/>
        <n v="28" u="1"/>
        <n v="15" u="1"/>
        <n v="38" u="1"/>
        <n v="40" u="1"/>
        <n v="20" u="1"/>
        <n v="22" u="1"/>
      </sharedItems>
    </cacheField>
    <cacheField name="N-Breedte" numFmtId="0">
      <sharedItems containsSemiMixedTypes="0" containsString="0" containsNumber="1" containsInteger="1" minValue="39" maxValue="160" count="14">
        <n v="100"/>
        <n v="95"/>
        <n v="75" u="1"/>
        <n v="40" u="1"/>
        <n v="70" u="1"/>
        <n v="44" u="1"/>
        <n v="120" u="1"/>
        <n v="90" u="1"/>
        <n v="160" u="1"/>
        <n v="58" u="1"/>
        <n v="39" u="1"/>
        <n v="89" u="1"/>
        <n v="45" u="1"/>
        <n v="140" u="1"/>
      </sharedItems>
    </cacheField>
    <cacheField name="18" numFmtId="0">
      <sharedItems containsNonDate="0" containsString="0" containsBlank="1"/>
    </cacheField>
    <cacheField name="18,4" numFmtId="0">
      <sharedItems containsNonDate="0" containsString="0" containsBlank="1"/>
    </cacheField>
    <cacheField name="19,4" numFmtId="0">
      <sharedItems containsNonDate="0" containsString="0" containsBlank="1"/>
    </cacheField>
    <cacheField name="21" numFmtId="0">
      <sharedItems containsNonDate="0" containsString="0" containsBlank="1"/>
    </cacheField>
    <cacheField name="24" numFmtId="0">
      <sharedItems containsNonDate="0" containsString="0" containsBlank="1"/>
    </cacheField>
    <cacheField name="27" numFmtId="0">
      <sharedItems containsString="0" containsBlank="1" containsNumber="1" containsInteger="1" minValue="414" maxValue="3633"/>
    </cacheField>
    <cacheField name="30" numFmtId="0">
      <sharedItems containsString="0" containsBlank="1" containsNumber="1" containsInteger="1" minValue="2" maxValue="2068"/>
    </cacheField>
    <cacheField name="33" numFmtId="0">
      <sharedItems containsString="0" containsBlank="1" containsNumber="1" containsInteger="1" minValue="638" maxValue="4042"/>
    </cacheField>
    <cacheField name="36" numFmtId="0">
      <sharedItems containsString="0" containsBlank="1" containsNumber="1" containsInteger="1" minValue="332" maxValue="3874"/>
    </cacheField>
    <cacheField name="39" numFmtId="0">
      <sharedItems containsString="0" containsBlank="1" containsNumber="1" containsInteger="1" minValue="438" maxValue="3158"/>
    </cacheField>
    <cacheField name="40" numFmtId="0">
      <sharedItems containsString="0" containsBlank="1" containsNumber="1" containsInteger="1" minValue="1079" maxValue="1079"/>
    </cacheField>
    <cacheField name="42" numFmtId="0">
      <sharedItems containsString="0" containsBlank="1" containsNumber="1" containsInteger="1" minValue="458" maxValue="4946"/>
    </cacheField>
    <cacheField name="45" numFmtId="0">
      <sharedItems containsString="0" containsBlank="1" containsNumber="1" containsInteger="1" minValue="164" maxValue="5680"/>
    </cacheField>
    <cacheField name="48" numFmtId="0">
      <sharedItems containsString="0" containsBlank="1" containsNumber="1" containsInteger="1" minValue="216" maxValue="5516"/>
    </cacheField>
    <cacheField name="51" numFmtId="0">
      <sharedItems containsString="0" containsBlank="1" containsNumber="1" containsInteger="1" minValue="250" maxValue="6160"/>
    </cacheField>
    <cacheField name="54" numFmtId="0">
      <sharedItems containsString="0" containsBlank="1" containsNumber="1" containsInteger="1" minValue="410" maxValue="7920"/>
    </cacheField>
    <cacheField name="57" numFmtId="0">
      <sharedItems containsString="0" containsBlank="1" containsNumber="1" containsInteger="1" minValue="156" maxValue="4820"/>
    </cacheField>
    <cacheField name="60" numFmtId="0">
      <sharedItems containsString="0" containsBlank="1" containsNumber="1" containsInteger="1" minValue="395" maxValue="4820"/>
    </cacheField>
    <cacheField name="Totaal aantal stuks" numFmtId="3">
      <sharedItems containsSemiMixedTypes="0" containsString="0" containsNumber="1" containsInteger="1" minValue="430" maxValue="14182"/>
    </cacheField>
    <cacheField name="Eenheidprijs factuur" numFmtId="166">
      <sharedItems containsSemiMixedTypes="0" containsString="0" containsNumber="1" minValue="0.28000000000000003" maxValue="380.07"/>
    </cacheField>
    <cacheField name="Bruto/Netto" numFmtId="3">
      <sharedItems/>
    </cacheField>
    <cacheField name="Eenheid factuur" numFmtId="3">
      <sharedItems/>
    </cacheField>
    <cacheField name="LM" numFmtId="4">
      <sharedItems containsSemiMixedTypes="0" containsString="0" containsNumber="1" minValue="1794" maxValue="71947.8"/>
    </cacheField>
    <cacheField name="Stuks/m3 - Bruto" numFmtId="4">
      <sharedItems containsMixedTypes="1" containsNumber="1" minValue="454.54545454545456" maxValue="909.09090909090912"/>
    </cacheField>
    <cacheField name="Stuks/m3 - Netto" numFmtId="4">
      <sharedItems containsSemiMixedTypes="0" containsString="0" containsNumber="1" minValue="877.19298245614027" maxValue="1000"/>
    </cacheField>
    <cacheField name="M3 Bruto" numFmtId="4">
      <sharedItems containsSemiMixedTypes="0" containsString="0" containsNumber="1" minValue="0" maxValue="94.559520000000006"/>
    </cacheField>
    <cacheField name="M3 Netto" numFmtId="165">
      <sharedItems containsSemiMixedTypes="0" containsString="0" containsNumber="1" minValue="1.794" maxValue="71.947800000000001"/>
    </cacheField>
    <cacheField name="Prijs M3/Netto" numFmtId="164">
      <sharedItems containsSemiMixedTypes="0" containsString="0" containsNumber="1" minValue="239.58" maxValue="380.07"/>
    </cacheField>
    <cacheField name="KM per M3" numFmtId="164">
      <sharedItems containsSemiMixedTypes="0" containsString="0" containsNumber="1" minValue="0" maxValue="1.2"/>
    </cacheField>
    <cacheField name="Prijs M3/Netto, incl. KM-heffing" numFmtId="164">
      <sharedItems containsSemiMixedTypes="0" containsString="0" containsNumber="1" minValue="239.58" maxValue="380.07"/>
    </cacheField>
    <cacheField name="Totaal Prijs netto" numFmtId="164">
      <sharedItems containsSemiMixedTypes="0" containsString="0" containsNumber="1" minValue="429.80652000000003" maxValue="19231.646940000002"/>
    </cacheField>
    <cacheField name="AVG Prijs" numFmtId="0" formula="'Totaal Prijs netto'/'M3 Netto'" databaseField="0"/>
    <cacheField name="Factuur - Jaar2" numFmtId="0" formula=" YEAR(Factuurdatum)" databaseField="0"/>
    <cacheField name="Laatste prijs" numFmtId="0" formula="'Prijs M3/Netto, incl. KM-heffing'" databaseField="0"/>
  </cacheFields>
  <extLst>
    <ext xmlns:x14="http://schemas.microsoft.com/office/spreadsheetml/2009/9/main" uri="{725AE2AE-9491-48be-B2B4-4EB974FC3084}">
      <x14:pivotCacheDefinition pivotCacheId="2"/>
    </ext>
  </extLst>
</pivotCacheDefinition>
</file>

<file path=xl/pivotCache/pivotCacheRecords1.xml><?xml version="1.0" encoding="utf-8"?>
<pivotCacheRecords xmlns="http://schemas.openxmlformats.org/spreadsheetml/2006/main" xmlns:r="http://schemas.openxmlformats.org/officeDocument/2006/relationships" count="67">
  <r>
    <x v="0"/>
    <s v="V+"/>
    <x v="0"/>
    <s v="Bandsawn"/>
    <s v="???"/>
    <d v="2017-05-09T00:00:00"/>
    <x v="0"/>
    <x v="0"/>
    <e v="#VALUE!"/>
    <n v="11"/>
    <n v="100"/>
    <x v="0"/>
    <x v="0"/>
    <m/>
    <m/>
    <m/>
    <m/>
    <m/>
    <m/>
    <m/>
    <m/>
    <m/>
    <n v="1078"/>
    <m/>
    <m/>
    <n v="1078"/>
    <m/>
    <m/>
    <m/>
    <m/>
    <m/>
    <n v="2156"/>
    <n v="258"/>
    <s v="Bruto"/>
    <s v="M3"/>
    <n v="9055.2000000000007"/>
    <n v="909.09090909090912"/>
    <n v="1000"/>
    <n v="9.9607200000000002"/>
    <n v="9.0551999999999992"/>
    <n v="283.8"/>
    <n v="0"/>
    <n v="283.8"/>
    <n v="2569.8657599999997"/>
  </r>
  <r>
    <x v="1"/>
    <m/>
    <x v="0"/>
    <m/>
    <s v="???"/>
    <d v="2017-02-21T00:00:00"/>
    <x v="0"/>
    <x v="1"/>
    <e v="#VALUE!"/>
    <n v="22"/>
    <n v="100"/>
    <x v="0"/>
    <x v="0"/>
    <m/>
    <m/>
    <m/>
    <m/>
    <m/>
    <m/>
    <m/>
    <m/>
    <m/>
    <m/>
    <m/>
    <m/>
    <n v="468"/>
    <m/>
    <n v="430"/>
    <m/>
    <m/>
    <m/>
    <n v="898"/>
    <n v="0.6"/>
    <s v="Bruto"/>
    <s v="LM"/>
    <n v="4299"/>
    <n v="454.54545454545456"/>
    <n v="1000"/>
    <n v="9.4578000000000007"/>
    <n v="4.2990000000000004"/>
    <n v="300.00000000000006"/>
    <n v="1.2"/>
    <n v="301.20000000000005"/>
    <n v="1289.7000000000003"/>
  </r>
  <r>
    <x v="1"/>
    <m/>
    <x v="0"/>
    <m/>
    <s v="???"/>
    <d v="2017-02-28T00:00:00"/>
    <x v="0"/>
    <x v="1"/>
    <e v="#VALUE!"/>
    <n v="22"/>
    <n v="100"/>
    <x v="0"/>
    <x v="0"/>
    <m/>
    <m/>
    <m/>
    <m/>
    <m/>
    <m/>
    <m/>
    <m/>
    <m/>
    <m/>
    <m/>
    <m/>
    <m/>
    <m/>
    <n v="430"/>
    <m/>
    <m/>
    <m/>
    <n v="430"/>
    <n v="0.6"/>
    <s v="Bruto"/>
    <s v="LM"/>
    <n v="2193"/>
    <n v="454.54545454545456"/>
    <n v="1000"/>
    <n v="4.8246000000000002"/>
    <n v="2.1930000000000001"/>
    <n v="300.00000000000006"/>
    <n v="1.2"/>
    <n v="301.20000000000005"/>
    <n v="657.90000000000009"/>
  </r>
  <r>
    <x v="1"/>
    <m/>
    <x v="0"/>
    <m/>
    <s v="???"/>
    <d v="2018-01-23T00:00:00"/>
    <x v="1"/>
    <x v="2"/>
    <e v="#VALUE!"/>
    <n v="22"/>
    <n v="100"/>
    <x v="0"/>
    <x v="0"/>
    <m/>
    <m/>
    <m/>
    <m/>
    <m/>
    <m/>
    <n v="2"/>
    <m/>
    <m/>
    <n v="742"/>
    <n v="1079"/>
    <m/>
    <n v="463"/>
    <m/>
    <m/>
    <m/>
    <m/>
    <m/>
    <n v="2286"/>
    <n v="0.65"/>
    <s v="Bruto"/>
    <s v="LM"/>
    <n v="9299.2999999999993"/>
    <n v="454.54545454545456"/>
    <n v="1000"/>
    <n v="20.458459999999999"/>
    <n v="9.2993000000000006"/>
    <n v="325"/>
    <n v="1.2"/>
    <n v="326.2"/>
    <n v="3022.2725"/>
  </r>
  <r>
    <x v="1"/>
    <m/>
    <x v="0"/>
    <m/>
    <s v="???"/>
    <d v="2019-01-29T00:00:00"/>
    <x v="2"/>
    <x v="2"/>
    <e v="#VALUE!"/>
    <n v="22"/>
    <n v="100"/>
    <x v="0"/>
    <x v="0"/>
    <m/>
    <m/>
    <m/>
    <m/>
    <m/>
    <m/>
    <m/>
    <m/>
    <m/>
    <n v="1160"/>
    <m/>
    <m/>
    <m/>
    <m/>
    <n v="704"/>
    <n v="704"/>
    <n v="2688"/>
    <n v="2624"/>
    <n v="7880"/>
    <n v="0.29599999999999999"/>
    <s v="Bruto"/>
    <s v="LM"/>
    <n v="42981.599999999999"/>
    <n v="454.54545454545456"/>
    <n v="1000"/>
    <n v="94.559520000000006"/>
    <n v="42.9816"/>
    <n v="296"/>
    <n v="1.2"/>
    <n v="297.2"/>
    <n v="12722.553599999999"/>
  </r>
  <r>
    <x v="2"/>
    <s v="SF"/>
    <x v="0"/>
    <s v="WW010x100"/>
    <d v="2016-12-20T00:00:00"/>
    <d v="2017-01-20T00:00:00"/>
    <x v="0"/>
    <x v="2"/>
    <n v="31"/>
    <m/>
    <m/>
    <x v="0"/>
    <x v="0"/>
    <m/>
    <m/>
    <m/>
    <m/>
    <m/>
    <m/>
    <m/>
    <m/>
    <m/>
    <m/>
    <m/>
    <m/>
    <m/>
    <m/>
    <m/>
    <m/>
    <n v="4820"/>
    <m/>
    <n v="4820"/>
    <n v="239.58"/>
    <s v="Netto"/>
    <s v="M3"/>
    <n v="27474"/>
    <e v="#DIV/0!"/>
    <n v="1000"/>
    <n v="0"/>
    <n v="27.474"/>
    <n v="239.58"/>
    <n v="0"/>
    <n v="239.58"/>
    <n v="6582.2209200000007"/>
  </r>
  <r>
    <x v="2"/>
    <s v="SF"/>
    <x v="0"/>
    <s v="WW010x100"/>
    <d v="2017-01-27T00:00:00"/>
    <d v="2017-01-31T00:00:00"/>
    <x v="0"/>
    <x v="2"/>
    <n v="4"/>
    <m/>
    <m/>
    <x v="0"/>
    <x v="0"/>
    <m/>
    <m/>
    <m/>
    <m/>
    <m/>
    <m/>
    <m/>
    <m/>
    <m/>
    <n v="460"/>
    <m/>
    <m/>
    <m/>
    <m/>
    <m/>
    <m/>
    <m/>
    <m/>
    <n v="460"/>
    <n v="239.58"/>
    <s v="Netto"/>
    <s v="M3"/>
    <n v="1794"/>
    <e v="#DIV/0!"/>
    <n v="1000"/>
    <n v="0"/>
    <n v="1.794"/>
    <n v="239.58"/>
    <n v="0"/>
    <n v="239.58"/>
    <n v="429.80652000000003"/>
  </r>
  <r>
    <x v="2"/>
    <s v="SF"/>
    <x v="0"/>
    <s v="WW010x100"/>
    <d v="2017-01-27T00:00:00"/>
    <d v="2017-01-31T00:00:00"/>
    <x v="0"/>
    <x v="2"/>
    <n v="4"/>
    <m/>
    <m/>
    <x v="0"/>
    <x v="0"/>
    <m/>
    <m/>
    <m/>
    <m/>
    <m/>
    <m/>
    <n v="444"/>
    <m/>
    <m/>
    <m/>
    <m/>
    <n v="458"/>
    <n v="460"/>
    <n v="460"/>
    <n v="460"/>
    <m/>
    <n v="1760"/>
    <m/>
    <n v="4042"/>
    <n v="239.58"/>
    <s v="Netto"/>
    <s v="M3"/>
    <n v="19911.599999999999"/>
    <e v="#DIV/0!"/>
    <n v="1000"/>
    <n v="0"/>
    <n v="19.9116"/>
    <n v="239.58"/>
    <n v="0"/>
    <n v="239.58"/>
    <n v="4770.421128"/>
  </r>
  <r>
    <x v="2"/>
    <s v="SF"/>
    <x v="0"/>
    <s v="WW010x100"/>
    <d v="2017-01-27T00:00:00"/>
    <d v="2017-02-14T00:00:00"/>
    <x v="0"/>
    <x v="1"/>
    <n v="18"/>
    <m/>
    <m/>
    <x v="0"/>
    <x v="0"/>
    <m/>
    <m/>
    <m/>
    <m/>
    <m/>
    <m/>
    <m/>
    <m/>
    <m/>
    <m/>
    <m/>
    <m/>
    <m/>
    <m/>
    <m/>
    <n v="7920"/>
    <n v="1320"/>
    <m/>
    <n v="9240"/>
    <n v="239.58"/>
    <s v="Netto"/>
    <s v="M3"/>
    <n v="50292"/>
    <e v="#DIV/0!"/>
    <n v="1000"/>
    <n v="0"/>
    <n v="50.292000000000002"/>
    <n v="239.58"/>
    <n v="0"/>
    <n v="239.58"/>
    <n v="12048.95736"/>
  </r>
  <r>
    <x v="2"/>
    <s v="SF"/>
    <x v="0"/>
    <s v="WW010x100"/>
    <d v="2017-03-13T00:00:00"/>
    <d v="2017-03-20T00:00:00"/>
    <x v="0"/>
    <x v="3"/>
    <n v="7"/>
    <m/>
    <m/>
    <x v="0"/>
    <x v="0"/>
    <m/>
    <m/>
    <m/>
    <m/>
    <m/>
    <m/>
    <m/>
    <m/>
    <m/>
    <m/>
    <m/>
    <n v="3062"/>
    <n v="5680"/>
    <m/>
    <m/>
    <m/>
    <m/>
    <m/>
    <n v="8742"/>
    <n v="239.58"/>
    <s v="Netto"/>
    <s v="M3"/>
    <n v="38420.400000000001"/>
    <e v="#DIV/0!"/>
    <n v="1000"/>
    <n v="0"/>
    <n v="38.420400000000001"/>
    <n v="239.58"/>
    <n v="0"/>
    <n v="239.58"/>
    <n v="9204.7594320000007"/>
  </r>
  <r>
    <x v="2"/>
    <s v="SF"/>
    <x v="0"/>
    <s v="WW010x100"/>
    <d v="2017-03-13T00:00:00"/>
    <d v="2017-03-22T00:00:00"/>
    <x v="0"/>
    <x v="3"/>
    <n v="9"/>
    <m/>
    <m/>
    <x v="0"/>
    <x v="0"/>
    <m/>
    <m/>
    <m/>
    <m/>
    <m/>
    <m/>
    <m/>
    <m/>
    <m/>
    <m/>
    <m/>
    <m/>
    <n v="2640"/>
    <m/>
    <m/>
    <m/>
    <m/>
    <m/>
    <n v="2640"/>
    <n v="239.58"/>
    <s v="Netto"/>
    <s v="M3"/>
    <n v="11880"/>
    <e v="#DIV/0!"/>
    <n v="1000"/>
    <n v="0"/>
    <n v="11.88"/>
    <n v="239.58"/>
    <n v="0"/>
    <n v="239.58"/>
    <n v="2846.2104000000004"/>
  </r>
  <r>
    <x v="2"/>
    <s v="SF"/>
    <x v="0"/>
    <s v="WW010x100"/>
    <d v="2017-03-13T00:00:00"/>
    <d v="2017-03-29T00:00:00"/>
    <x v="0"/>
    <x v="3"/>
    <n v="16"/>
    <m/>
    <m/>
    <x v="0"/>
    <x v="0"/>
    <m/>
    <m/>
    <m/>
    <m/>
    <m/>
    <m/>
    <m/>
    <m/>
    <m/>
    <m/>
    <m/>
    <m/>
    <n v="2640"/>
    <m/>
    <m/>
    <m/>
    <m/>
    <m/>
    <n v="2640"/>
    <n v="239.58"/>
    <s v="Netto"/>
    <s v="M3"/>
    <n v="11880"/>
    <e v="#DIV/0!"/>
    <n v="1000"/>
    <n v="0"/>
    <n v="11.88"/>
    <n v="239.58"/>
    <n v="0"/>
    <n v="239.58"/>
    <n v="2846.2104000000004"/>
  </r>
  <r>
    <x v="2"/>
    <s v="SF"/>
    <x v="0"/>
    <s v="WW010x100"/>
    <d v="2017-06-08T00:00:00"/>
    <d v="2017-06-15T00:00:00"/>
    <x v="0"/>
    <x v="4"/>
    <n v="7"/>
    <m/>
    <m/>
    <x v="0"/>
    <x v="0"/>
    <m/>
    <m/>
    <m/>
    <m/>
    <m/>
    <m/>
    <m/>
    <m/>
    <m/>
    <m/>
    <m/>
    <m/>
    <m/>
    <m/>
    <n v="6160"/>
    <m/>
    <m/>
    <m/>
    <n v="6160"/>
    <n v="289.08"/>
    <s v="Netto"/>
    <s v="M3"/>
    <n v="31416"/>
    <e v="#DIV/0!"/>
    <n v="1000"/>
    <n v="0"/>
    <n v="31.416"/>
    <n v="289.08"/>
    <n v="0"/>
    <n v="289.08"/>
    <n v="9081.7372799999994"/>
  </r>
  <r>
    <x v="2"/>
    <s v="SF"/>
    <x v="0"/>
    <s v="WW010x100"/>
    <d v="2017-06-19T00:00:00"/>
    <d v="2017-06-30T00:00:00"/>
    <x v="0"/>
    <x v="4"/>
    <n v="11"/>
    <m/>
    <m/>
    <x v="0"/>
    <x v="0"/>
    <m/>
    <m/>
    <m/>
    <m/>
    <m/>
    <m/>
    <m/>
    <m/>
    <n v="2860"/>
    <n v="2000"/>
    <m/>
    <n v="3880"/>
    <n v="2870"/>
    <m/>
    <m/>
    <n v="2440"/>
    <m/>
    <m/>
    <n v="14050"/>
    <n v="289.08"/>
    <s v="Netto"/>
    <s v="M3"/>
    <n v="60483"/>
    <e v="#DIV/0!"/>
    <n v="1000"/>
    <n v="0"/>
    <n v="60.482999999999997"/>
    <n v="289.08"/>
    <n v="0"/>
    <n v="289.08"/>
    <n v="17484.425639999998"/>
  </r>
  <r>
    <x v="2"/>
    <s v="SF"/>
    <x v="0"/>
    <s v="WW010x100"/>
    <d v="2017-06-30T00:00:00"/>
    <d v="2017-07-06T00:00:00"/>
    <x v="0"/>
    <x v="5"/>
    <n v="6"/>
    <m/>
    <m/>
    <x v="0"/>
    <x v="0"/>
    <m/>
    <m/>
    <m/>
    <m/>
    <m/>
    <m/>
    <m/>
    <n v="1880"/>
    <n v="1000"/>
    <m/>
    <m/>
    <m/>
    <m/>
    <m/>
    <n v="4840"/>
    <m/>
    <m/>
    <m/>
    <n v="7720"/>
    <n v="289.08"/>
    <s v="Netto"/>
    <s v="M3"/>
    <n v="34488"/>
    <e v="#DIV/0!"/>
    <n v="1000"/>
    <n v="0"/>
    <n v="34.488"/>
    <n v="289.08"/>
    <n v="0"/>
    <n v="289.08"/>
    <n v="9969.7910400000001"/>
  </r>
  <r>
    <x v="2"/>
    <s v="SF"/>
    <x v="0"/>
    <s v="WW010x100"/>
    <d v="2017-08-17T00:00:00"/>
    <d v="2017-09-08T00:00:00"/>
    <x v="0"/>
    <x v="6"/>
    <n v="22"/>
    <m/>
    <m/>
    <x v="0"/>
    <x v="0"/>
    <m/>
    <m/>
    <m/>
    <m/>
    <m/>
    <m/>
    <m/>
    <m/>
    <m/>
    <m/>
    <m/>
    <m/>
    <m/>
    <n v="3862"/>
    <n v="4306"/>
    <m/>
    <m/>
    <m/>
    <n v="8168"/>
    <n v="267"/>
    <s v="Netto"/>
    <s v="M3"/>
    <n v="40498.199999999997"/>
    <e v="#DIV/0!"/>
    <n v="1000"/>
    <n v="0"/>
    <n v="40.498199999999997"/>
    <n v="267"/>
    <n v="0"/>
    <n v="267"/>
    <n v="10813.019399999999"/>
  </r>
  <r>
    <x v="2"/>
    <s v="SF"/>
    <x v="0"/>
    <s v="WW010x100"/>
    <d v="2017-10-09T00:00:00"/>
    <d v="2017-10-13T00:00:00"/>
    <x v="0"/>
    <x v="7"/>
    <n v="4"/>
    <m/>
    <m/>
    <x v="0"/>
    <x v="0"/>
    <m/>
    <m/>
    <m/>
    <m/>
    <m/>
    <m/>
    <m/>
    <m/>
    <m/>
    <m/>
    <m/>
    <n v="880"/>
    <n v="3278"/>
    <m/>
    <m/>
    <m/>
    <n v="1818"/>
    <n v="1850"/>
    <n v="7826"/>
    <n v="267.08"/>
    <s v="Netto"/>
    <s v="M3"/>
    <n v="39909.599999999999"/>
    <e v="#DIV/0!"/>
    <n v="1000"/>
    <n v="0"/>
    <n v="39.909599999999998"/>
    <n v="267.08"/>
    <n v="0"/>
    <n v="267.08"/>
    <n v="10659.055967999999"/>
  </r>
  <r>
    <x v="2"/>
    <s v="SF"/>
    <x v="0"/>
    <s v="WW010x100"/>
    <d v="2017-10-09T00:00:00"/>
    <d v="2017-11-14T00:00:00"/>
    <x v="0"/>
    <x v="8"/>
    <n v="36"/>
    <m/>
    <m/>
    <x v="0"/>
    <x v="0"/>
    <m/>
    <m/>
    <m/>
    <m/>
    <m/>
    <m/>
    <m/>
    <m/>
    <m/>
    <m/>
    <m/>
    <n v="920"/>
    <m/>
    <m/>
    <m/>
    <m/>
    <m/>
    <m/>
    <n v="920"/>
    <n v="267.08"/>
    <s v="Netto"/>
    <s v="M3"/>
    <n v="3864"/>
    <e v="#DIV/0!"/>
    <n v="1000"/>
    <n v="0"/>
    <n v="3.8639999999999999"/>
    <n v="267.08"/>
    <n v="0"/>
    <n v="267.08"/>
    <n v="1031.99712"/>
  </r>
  <r>
    <x v="2"/>
    <s v="SF"/>
    <x v="0"/>
    <s v="WW010x100"/>
    <d v="2017-11-09T00:00:00"/>
    <d v="2017-11-27T00:00:00"/>
    <x v="0"/>
    <x v="8"/>
    <n v="18"/>
    <m/>
    <m/>
    <x v="0"/>
    <x v="0"/>
    <m/>
    <m/>
    <m/>
    <m/>
    <m/>
    <m/>
    <m/>
    <m/>
    <m/>
    <m/>
    <m/>
    <m/>
    <n v="4604"/>
    <m/>
    <m/>
    <m/>
    <n v="1640"/>
    <n v="1840"/>
    <n v="8084"/>
    <n v="267.08"/>
    <s v="Netto"/>
    <s v="M3"/>
    <n v="41106"/>
    <e v="#DIV/0!"/>
    <n v="1000"/>
    <n v="0"/>
    <n v="41.106000000000002"/>
    <n v="267.08"/>
    <n v="0"/>
    <n v="267.08"/>
    <n v="10978.590479999999"/>
  </r>
  <r>
    <x v="2"/>
    <s v="SF"/>
    <x v="0"/>
    <s v="WW010x100"/>
    <d v="2017-11-09T00:00:00"/>
    <d v="2017-12-18T00:00:00"/>
    <x v="0"/>
    <x v="9"/>
    <n v="39"/>
    <m/>
    <m/>
    <x v="0"/>
    <x v="0"/>
    <m/>
    <m/>
    <m/>
    <m/>
    <m/>
    <m/>
    <m/>
    <m/>
    <m/>
    <m/>
    <m/>
    <m/>
    <n v="880"/>
    <m/>
    <m/>
    <m/>
    <m/>
    <m/>
    <n v="880"/>
    <n v="267.08"/>
    <s v="Netto"/>
    <s v="M3"/>
    <n v="3960"/>
    <e v="#DIV/0!"/>
    <n v="1000"/>
    <n v="0"/>
    <n v="3.96"/>
    <n v="267.08"/>
    <n v="0"/>
    <n v="267.08"/>
    <n v="1057.6368"/>
  </r>
  <r>
    <x v="2"/>
    <s v="SF"/>
    <x v="0"/>
    <s v="WW010x100"/>
    <d v="2018-01-08T00:00:00"/>
    <d v="2018-01-11T00:00:00"/>
    <x v="1"/>
    <x v="2"/>
    <n v="3"/>
    <m/>
    <m/>
    <x v="0"/>
    <x v="0"/>
    <m/>
    <m/>
    <m/>
    <m/>
    <m/>
    <m/>
    <m/>
    <m/>
    <m/>
    <m/>
    <m/>
    <m/>
    <m/>
    <m/>
    <m/>
    <m/>
    <n v="3926"/>
    <n v="880"/>
    <n v="4806"/>
    <n v="267.3"/>
    <s v="Netto"/>
    <s v="M3"/>
    <n v="27658.2"/>
    <e v="#DIV/0!"/>
    <n v="1000"/>
    <n v="0"/>
    <n v="27.658200000000001"/>
    <n v="267.3"/>
    <n v="0"/>
    <n v="267.3"/>
    <n v="7393.0368600000002"/>
  </r>
  <r>
    <x v="2"/>
    <s v="SF"/>
    <x v="0"/>
    <s v="WW010x100"/>
    <d v="2018-01-08T00:00:00"/>
    <d v="2018-01-18T00:00:00"/>
    <x v="1"/>
    <x v="2"/>
    <n v="10"/>
    <m/>
    <m/>
    <x v="0"/>
    <x v="0"/>
    <m/>
    <m/>
    <m/>
    <m/>
    <m/>
    <m/>
    <m/>
    <m/>
    <m/>
    <m/>
    <m/>
    <m/>
    <m/>
    <m/>
    <m/>
    <m/>
    <m/>
    <n v="1500"/>
    <n v="1500"/>
    <n v="267.3"/>
    <s v="Netto"/>
    <s v="M3"/>
    <n v="9000"/>
    <e v="#DIV/0!"/>
    <n v="1000"/>
    <n v="0"/>
    <n v="9"/>
    <n v="267.3"/>
    <n v="0"/>
    <n v="267.3"/>
    <n v="2405.7000000000003"/>
  </r>
  <r>
    <x v="2"/>
    <s v="SF"/>
    <x v="0"/>
    <s v="WW010x100"/>
    <d v="2018-02-27T00:00:00"/>
    <d v="2018-03-07T00:00:00"/>
    <x v="1"/>
    <x v="3"/>
    <n v="8"/>
    <m/>
    <m/>
    <x v="0"/>
    <x v="0"/>
    <m/>
    <m/>
    <m/>
    <m/>
    <m/>
    <m/>
    <m/>
    <m/>
    <m/>
    <m/>
    <m/>
    <m/>
    <m/>
    <n v="2640"/>
    <n v="2100"/>
    <n v="1616"/>
    <m/>
    <m/>
    <n v="6356"/>
    <n v="267.3"/>
    <s v="Netto"/>
    <s v="M3"/>
    <n v="32108.400000000001"/>
    <e v="#DIV/0!"/>
    <n v="1000"/>
    <n v="0"/>
    <n v="32.108400000000003"/>
    <n v="267.3"/>
    <n v="0"/>
    <n v="267.3"/>
    <n v="8582.5753200000017"/>
  </r>
  <r>
    <x v="2"/>
    <s v="SF"/>
    <x v="0"/>
    <s v="WW010x100"/>
    <d v="2018-02-27T00:00:00"/>
    <d v="2018-03-20T00:00:00"/>
    <x v="1"/>
    <x v="3"/>
    <n v="21"/>
    <m/>
    <m/>
    <x v="0"/>
    <x v="0"/>
    <m/>
    <m/>
    <m/>
    <m/>
    <m/>
    <m/>
    <m/>
    <m/>
    <m/>
    <m/>
    <m/>
    <m/>
    <m/>
    <n v="880"/>
    <n v="880"/>
    <m/>
    <m/>
    <m/>
    <n v="1760"/>
    <n v="267.3"/>
    <s v="Netto"/>
    <s v="M3"/>
    <n v="8712"/>
    <e v="#DIV/0!"/>
    <n v="1000"/>
    <n v="0"/>
    <n v="8.7119999999999997"/>
    <n v="267.3"/>
    <n v="0"/>
    <n v="267.3"/>
    <n v="2328.7175999999999"/>
  </r>
  <r>
    <x v="2"/>
    <s v="SF"/>
    <x v="0"/>
    <s v="WW010x100"/>
    <d v="2018-05-03T00:00:00"/>
    <d v="2018-05-07T00:00:00"/>
    <x v="1"/>
    <x v="0"/>
    <n v="4"/>
    <m/>
    <m/>
    <x v="0"/>
    <x v="0"/>
    <m/>
    <m/>
    <m/>
    <m/>
    <m/>
    <m/>
    <m/>
    <m/>
    <m/>
    <m/>
    <m/>
    <m/>
    <n v="2030"/>
    <n v="216"/>
    <n v="302"/>
    <n v="1842"/>
    <m/>
    <m/>
    <n v="4390"/>
    <n v="267.3"/>
    <s v="Netto"/>
    <s v="M3"/>
    <n v="21658.799999999999"/>
    <e v="#DIV/0!"/>
    <n v="1000"/>
    <n v="0"/>
    <n v="21.658799999999999"/>
    <n v="267.3"/>
    <n v="0"/>
    <n v="267.3"/>
    <n v="5789.3972400000002"/>
  </r>
  <r>
    <x v="2"/>
    <s v="SF"/>
    <x v="0"/>
    <s v="WW010x100"/>
    <d v="2018-05-03T00:00:00"/>
    <d v="2018-05-15T00:00:00"/>
    <x v="1"/>
    <x v="0"/>
    <n v="12"/>
    <m/>
    <m/>
    <x v="0"/>
    <x v="0"/>
    <m/>
    <m/>
    <m/>
    <m/>
    <m/>
    <m/>
    <m/>
    <m/>
    <m/>
    <m/>
    <m/>
    <m/>
    <m/>
    <n v="1552"/>
    <n v="1760"/>
    <m/>
    <m/>
    <m/>
    <n v="3312"/>
    <n v="267.3"/>
    <s v="Netto"/>
    <s v="M3"/>
    <n v="16425.599999999999"/>
    <e v="#DIV/0!"/>
    <n v="1000"/>
    <n v="0"/>
    <n v="16.425599999999999"/>
    <n v="267.3"/>
    <n v="0"/>
    <n v="267.3"/>
    <n v="4390.5628800000004"/>
  </r>
  <r>
    <x v="2"/>
    <s v="SF"/>
    <x v="0"/>
    <s v="WW010x100"/>
    <d v="2018-05-17T00:00:00"/>
    <d v="2018-05-24T00:00:00"/>
    <x v="1"/>
    <x v="0"/>
    <n v="7"/>
    <m/>
    <m/>
    <x v="0"/>
    <x v="0"/>
    <m/>
    <m/>
    <m/>
    <m/>
    <m/>
    <m/>
    <m/>
    <m/>
    <m/>
    <n v="640"/>
    <m/>
    <m/>
    <m/>
    <n v="5516"/>
    <n v="4622"/>
    <m/>
    <n v="3404"/>
    <m/>
    <n v="14182"/>
    <n v="267.3"/>
    <s v="Netto"/>
    <s v="M3"/>
    <n v="71947.8"/>
    <e v="#DIV/0!"/>
    <n v="1000"/>
    <n v="0"/>
    <n v="71.947800000000001"/>
    <n v="267.3"/>
    <n v="0"/>
    <n v="267.3"/>
    <n v="19231.646940000002"/>
  </r>
  <r>
    <x v="2"/>
    <s v="SF"/>
    <x v="0"/>
    <s v="WW010x100"/>
    <d v="2018-06-19T00:00:00"/>
    <d v="2018-07-04T00:00:00"/>
    <x v="1"/>
    <x v="5"/>
    <n v="15"/>
    <m/>
    <m/>
    <x v="0"/>
    <x v="0"/>
    <m/>
    <m/>
    <m/>
    <m/>
    <m/>
    <m/>
    <m/>
    <n v="2978"/>
    <m/>
    <n v="996"/>
    <m/>
    <m/>
    <n v="994"/>
    <n v="998"/>
    <m/>
    <n v="992"/>
    <n v="880"/>
    <m/>
    <n v="7838"/>
    <n v="294.8"/>
    <s v="Netto"/>
    <s v="M3"/>
    <n v="33348"/>
    <e v="#DIV/0!"/>
    <n v="1000"/>
    <n v="0"/>
    <n v="33.347999999999999"/>
    <n v="294.8"/>
    <n v="0"/>
    <n v="294.8"/>
    <n v="9830.9904000000006"/>
  </r>
  <r>
    <x v="2"/>
    <s v="SF"/>
    <x v="0"/>
    <s v="WW010x100"/>
    <d v="2018-06-19T00:00:00"/>
    <d v="2018-07-12T00:00:00"/>
    <x v="1"/>
    <x v="5"/>
    <n v="23"/>
    <m/>
    <m/>
    <x v="0"/>
    <x v="0"/>
    <m/>
    <m/>
    <m/>
    <m/>
    <m/>
    <m/>
    <m/>
    <m/>
    <m/>
    <m/>
    <m/>
    <m/>
    <m/>
    <m/>
    <m/>
    <m/>
    <n v="1114"/>
    <m/>
    <n v="1114"/>
    <n v="294.8"/>
    <s v="Netto"/>
    <s v="M3"/>
    <n v="6349.8"/>
    <e v="#DIV/0!"/>
    <n v="1000"/>
    <n v="0"/>
    <n v="6.3498000000000001"/>
    <n v="294.8"/>
    <n v="0"/>
    <n v="294.8"/>
    <n v="1871.9210400000002"/>
  </r>
  <r>
    <x v="2"/>
    <s v="SF"/>
    <x v="0"/>
    <s v="WW010x100"/>
    <d v="2018-07-11T00:00:00"/>
    <d v="2018-08-20T00:00:00"/>
    <x v="1"/>
    <x v="10"/>
    <n v="40"/>
    <m/>
    <m/>
    <x v="0"/>
    <x v="0"/>
    <m/>
    <m/>
    <m/>
    <m/>
    <m/>
    <m/>
    <m/>
    <m/>
    <n v="2000"/>
    <m/>
    <m/>
    <m/>
    <m/>
    <m/>
    <m/>
    <m/>
    <n v="1760"/>
    <n v="2914"/>
    <n v="6674"/>
    <n v="267.3"/>
    <s v="Netto"/>
    <s v="M3"/>
    <n v="34716"/>
    <e v="#DIV/0!"/>
    <n v="1000"/>
    <n v="0"/>
    <n v="34.716000000000001"/>
    <n v="267.3"/>
    <n v="0"/>
    <n v="267.3"/>
    <n v="9279.5868000000009"/>
  </r>
  <r>
    <x v="2"/>
    <s v="SF"/>
    <x v="0"/>
    <s v="WW010x100"/>
    <d v="2018-08-30T00:00:00"/>
    <d v="2018-09-06T00:00:00"/>
    <x v="1"/>
    <x v="6"/>
    <n v="7"/>
    <m/>
    <m/>
    <x v="0"/>
    <x v="0"/>
    <m/>
    <m/>
    <m/>
    <m/>
    <m/>
    <m/>
    <n v="1138"/>
    <m/>
    <m/>
    <n v="1760"/>
    <m/>
    <m/>
    <n v="760"/>
    <m/>
    <n v="504"/>
    <m/>
    <n v="638"/>
    <n v="2664"/>
    <n v="7464"/>
    <n v="267.3"/>
    <s v="Netto"/>
    <s v="M3"/>
    <n v="35889"/>
    <e v="#DIV/0!"/>
    <n v="1000"/>
    <n v="0"/>
    <n v="35.889000000000003"/>
    <n v="267.3"/>
    <n v="0"/>
    <n v="267.3"/>
    <n v="9593.1297000000013"/>
  </r>
  <r>
    <x v="2"/>
    <s v="SF"/>
    <x v="0"/>
    <s v="WW010x100"/>
    <d v="2018-08-30T00:00:00"/>
    <d v="2018-09-07T00:00:00"/>
    <x v="1"/>
    <x v="6"/>
    <n v="8"/>
    <m/>
    <m/>
    <x v="0"/>
    <x v="0"/>
    <m/>
    <m/>
    <m/>
    <m/>
    <m/>
    <m/>
    <m/>
    <m/>
    <m/>
    <n v="2268"/>
    <m/>
    <m/>
    <m/>
    <m/>
    <m/>
    <m/>
    <m/>
    <m/>
    <n v="2268"/>
    <n v="267.3"/>
    <s v="Netto"/>
    <s v="M3"/>
    <n v="8845.2000000000007"/>
    <e v="#DIV/0!"/>
    <n v="1000"/>
    <n v="0"/>
    <n v="8.8452000000000002"/>
    <n v="267.3"/>
    <n v="0"/>
    <n v="267.3"/>
    <n v="2364.3219600000002"/>
  </r>
  <r>
    <x v="2"/>
    <s v="SF"/>
    <x v="0"/>
    <s v="WW010x100"/>
    <d v="2018-10-18T00:00:00"/>
    <d v="2018-10-26T00:00:00"/>
    <x v="1"/>
    <x v="7"/>
    <n v="8"/>
    <m/>
    <m/>
    <x v="0"/>
    <x v="0"/>
    <m/>
    <m/>
    <m/>
    <m/>
    <m/>
    <m/>
    <m/>
    <m/>
    <m/>
    <m/>
    <m/>
    <m/>
    <m/>
    <m/>
    <m/>
    <m/>
    <n v="912"/>
    <n v="4820"/>
    <n v="5732"/>
    <n v="267.3"/>
    <s v="Netto"/>
    <s v="M3"/>
    <n v="34118.400000000001"/>
    <e v="#DIV/0!"/>
    <n v="1000"/>
    <n v="0"/>
    <n v="34.118400000000001"/>
    <n v="267.3"/>
    <n v="0"/>
    <n v="267.3"/>
    <n v="9119.848320000001"/>
  </r>
  <r>
    <x v="2"/>
    <s v="SF"/>
    <x v="0"/>
    <s v="WW010x100"/>
    <d v="2018-11-29T00:00:00"/>
    <d v="2018-12-07T00:00:00"/>
    <x v="1"/>
    <x v="9"/>
    <n v="8"/>
    <m/>
    <m/>
    <x v="0"/>
    <x v="0"/>
    <m/>
    <m/>
    <m/>
    <m/>
    <m/>
    <m/>
    <n v="2068"/>
    <m/>
    <m/>
    <n v="1260"/>
    <m/>
    <m/>
    <m/>
    <m/>
    <n v="262"/>
    <m/>
    <n v="640"/>
    <n v="1320"/>
    <n v="5550"/>
    <n v="267.3"/>
    <s v="Netto"/>
    <s v="M3"/>
    <n v="24022.2"/>
    <e v="#DIV/0!"/>
    <n v="1000"/>
    <n v="0"/>
    <n v="24.022200000000002"/>
    <n v="267.3"/>
    <n v="0"/>
    <n v="267.3"/>
    <n v="6421.1340600000003"/>
  </r>
  <r>
    <x v="2"/>
    <s v="SF"/>
    <x v="0"/>
    <s v="WW010x100"/>
    <d v="2018-11-29T00:00:00"/>
    <d v="2018-12-10T00:00:00"/>
    <x v="1"/>
    <x v="9"/>
    <n v="11"/>
    <m/>
    <m/>
    <x v="0"/>
    <x v="0"/>
    <m/>
    <m/>
    <m/>
    <m/>
    <m/>
    <m/>
    <m/>
    <m/>
    <n v="794"/>
    <m/>
    <m/>
    <m/>
    <n v="164"/>
    <m/>
    <n v="250"/>
    <n v="2088"/>
    <n v="156"/>
    <n v="395"/>
    <n v="3847"/>
    <n v="267.3"/>
    <s v="Netto"/>
    <s v="M3"/>
    <n v="19405.8"/>
    <e v="#DIV/0!"/>
    <n v="1000"/>
    <n v="0"/>
    <n v="19.405799999999999"/>
    <n v="267.3"/>
    <n v="0"/>
    <n v="267.3"/>
    <n v="5187.1703399999997"/>
  </r>
  <r>
    <x v="2"/>
    <s v="SF"/>
    <x v="0"/>
    <s v="WW010x100"/>
    <d v="2018-11-29T00:00:00"/>
    <d v="2019-01-24T00:00:00"/>
    <x v="2"/>
    <x v="2"/>
    <n v="56"/>
    <m/>
    <m/>
    <x v="0"/>
    <x v="0"/>
    <m/>
    <m/>
    <m/>
    <m/>
    <m/>
    <m/>
    <m/>
    <m/>
    <m/>
    <m/>
    <m/>
    <m/>
    <m/>
    <m/>
    <m/>
    <m/>
    <n v="1760"/>
    <n v="2688"/>
    <n v="4448"/>
    <n v="257.3"/>
    <s v="Netto"/>
    <s v="M3"/>
    <n v="26160"/>
    <e v="#DIV/0!"/>
    <n v="1000"/>
    <n v="0"/>
    <n v="26.16"/>
    <n v="257.3"/>
    <n v="0"/>
    <n v="257.3"/>
    <n v="6730.9680000000008"/>
  </r>
  <r>
    <x v="2"/>
    <s v="SF"/>
    <x v="0"/>
    <s v="WW010x100"/>
    <d v="2019-01-14T00:00:00"/>
    <d v="2019-01-25T00:00:00"/>
    <x v="2"/>
    <x v="2"/>
    <n v="11"/>
    <m/>
    <m/>
    <x v="0"/>
    <x v="0"/>
    <m/>
    <m/>
    <m/>
    <m/>
    <m/>
    <m/>
    <m/>
    <m/>
    <m/>
    <m/>
    <m/>
    <m/>
    <n v="680"/>
    <m/>
    <n v="360"/>
    <m/>
    <m/>
    <n v="750"/>
    <n v="1790"/>
    <n v="267.3"/>
    <s v="Netto"/>
    <s v="M3"/>
    <n v="9396"/>
    <e v="#DIV/0!"/>
    <n v="1000"/>
    <n v="0"/>
    <n v="9.3960000000000008"/>
    <n v="267.3"/>
    <n v="0"/>
    <n v="267.3"/>
    <n v="2511.5508000000004"/>
  </r>
  <r>
    <x v="3"/>
    <s v="HT-A"/>
    <x v="0"/>
    <m/>
    <s v="???"/>
    <d v="2017-01-13T00:00:00"/>
    <x v="0"/>
    <x v="2"/>
    <e v="#VALUE!"/>
    <m/>
    <m/>
    <x v="0"/>
    <x v="0"/>
    <m/>
    <m/>
    <m/>
    <m/>
    <m/>
    <m/>
    <n v="1056"/>
    <m/>
    <m/>
    <n v="3158"/>
    <m/>
    <n v="1052"/>
    <n v="762"/>
    <m/>
    <m/>
    <m/>
    <m/>
    <m/>
    <n v="6028"/>
    <n v="0.28000000000000003"/>
    <s v="Netto"/>
    <s v="LM"/>
    <n v="23331.599999999999"/>
    <e v="#DIV/0!"/>
    <n v="1000"/>
    <n v="0"/>
    <n v="23.331600000000002"/>
    <n v="280"/>
    <n v="0"/>
    <n v="280"/>
    <n v="6532.8480000000009"/>
  </r>
  <r>
    <x v="3"/>
    <s v="HT-A"/>
    <x v="0"/>
    <m/>
    <s v="???"/>
    <d v="2017-01-27T00:00:00"/>
    <x v="0"/>
    <x v="2"/>
    <e v="#VALUE!"/>
    <m/>
    <m/>
    <x v="0"/>
    <x v="0"/>
    <m/>
    <m/>
    <m/>
    <m/>
    <m/>
    <m/>
    <m/>
    <m/>
    <n v="1045"/>
    <n v="2055"/>
    <m/>
    <n v="2080"/>
    <m/>
    <m/>
    <m/>
    <m/>
    <m/>
    <m/>
    <n v="5180"/>
    <n v="0.28000000000000003"/>
    <s v="Netto"/>
    <s v="LM"/>
    <n v="20512.5"/>
    <e v="#DIV/0!"/>
    <n v="1000"/>
    <n v="0"/>
    <n v="20.512499999999999"/>
    <n v="280"/>
    <n v="0"/>
    <n v="280"/>
    <n v="5743.5"/>
  </r>
  <r>
    <x v="3"/>
    <s v="HT-A"/>
    <x v="0"/>
    <m/>
    <s v="???"/>
    <d v="2017-02-10T00:00:00"/>
    <x v="0"/>
    <x v="1"/>
    <e v="#VALUE!"/>
    <m/>
    <m/>
    <x v="0"/>
    <x v="0"/>
    <m/>
    <m/>
    <m/>
    <m/>
    <m/>
    <m/>
    <n v="1000"/>
    <n v="2008"/>
    <n v="998"/>
    <m/>
    <m/>
    <n v="994"/>
    <n v="2098"/>
    <n v="3090"/>
    <n v="1056"/>
    <m/>
    <m/>
    <m/>
    <n v="11244"/>
    <n v="0.28000000000000003"/>
    <s v="Netto"/>
    <s v="LM"/>
    <n v="47052.6"/>
    <e v="#DIV/0!"/>
    <n v="1000"/>
    <n v="0"/>
    <n v="47.052599999999998"/>
    <n v="280"/>
    <n v="0"/>
    <n v="280"/>
    <n v="13174.727999999999"/>
  </r>
  <r>
    <x v="3"/>
    <s v="HT-A"/>
    <x v="0"/>
    <m/>
    <s v="???"/>
    <d v="2017-03-08T00:00:00"/>
    <x v="0"/>
    <x v="3"/>
    <e v="#VALUE!"/>
    <m/>
    <m/>
    <x v="0"/>
    <x v="0"/>
    <m/>
    <m/>
    <m/>
    <m/>
    <m/>
    <m/>
    <m/>
    <n v="934"/>
    <n v="3874"/>
    <n v="2420"/>
    <m/>
    <n v="1312"/>
    <n v="278"/>
    <n v="2038"/>
    <n v="944"/>
    <m/>
    <m/>
    <m/>
    <n v="11800"/>
    <n v="0.28000000000000003"/>
    <s v="Netto"/>
    <s v="LM"/>
    <n v="47824.800000000003"/>
    <e v="#DIV/0!"/>
    <n v="1000"/>
    <n v="0"/>
    <n v="47.824800000000003"/>
    <n v="280"/>
    <n v="0"/>
    <n v="280"/>
    <n v="13390.944000000001"/>
  </r>
  <r>
    <x v="3"/>
    <s v="HT-A"/>
    <x v="0"/>
    <m/>
    <s v="???"/>
    <d v="2017-03-29T00:00:00"/>
    <x v="0"/>
    <x v="3"/>
    <e v="#VALUE!"/>
    <m/>
    <m/>
    <x v="0"/>
    <x v="0"/>
    <m/>
    <m/>
    <m/>
    <m/>
    <m/>
    <m/>
    <m/>
    <n v="946"/>
    <n v="1858"/>
    <m/>
    <m/>
    <n v="1874"/>
    <n v="1856"/>
    <n v="938"/>
    <n v="1862"/>
    <n v="930"/>
    <m/>
    <m/>
    <n v="10264"/>
    <n v="0.28000000000000003"/>
    <s v="Netto"/>
    <s v="LM"/>
    <n v="45054"/>
    <e v="#DIV/0!"/>
    <n v="1000"/>
    <n v="0"/>
    <n v="45.054000000000002"/>
    <n v="280"/>
    <n v="0"/>
    <n v="280"/>
    <n v="12615.12"/>
  </r>
  <r>
    <x v="3"/>
    <s v="HT-A"/>
    <x v="0"/>
    <m/>
    <s v="???"/>
    <d v="2017-05-02T00:00:00"/>
    <x v="0"/>
    <x v="0"/>
    <e v="#VALUE!"/>
    <m/>
    <m/>
    <x v="0"/>
    <x v="0"/>
    <m/>
    <m/>
    <m/>
    <m/>
    <m/>
    <m/>
    <n v="1242"/>
    <n v="2010"/>
    <n v="936"/>
    <n v="936"/>
    <m/>
    <n v="790"/>
    <n v="938"/>
    <n v="2206"/>
    <m/>
    <n v="998"/>
    <m/>
    <m/>
    <n v="10056"/>
    <n v="0.28000000000000003"/>
    <s v="Netto"/>
    <s v="LM"/>
    <n v="40896"/>
    <e v="#DIV/0!"/>
    <n v="1000"/>
    <n v="0"/>
    <n v="40.896000000000001"/>
    <n v="280"/>
    <n v="0"/>
    <n v="280"/>
    <n v="11450.880000000001"/>
  </r>
  <r>
    <x v="3"/>
    <s v="HT-A"/>
    <x v="0"/>
    <m/>
    <s v="???"/>
    <d v="2017-05-23T00:00:00"/>
    <x v="0"/>
    <x v="0"/>
    <e v="#VALUE!"/>
    <m/>
    <m/>
    <x v="0"/>
    <x v="0"/>
    <m/>
    <m/>
    <m/>
    <m/>
    <m/>
    <m/>
    <m/>
    <n v="934"/>
    <n v="1872"/>
    <m/>
    <m/>
    <n v="1878"/>
    <n v="942"/>
    <n v="1876"/>
    <n v="1926"/>
    <n v="938"/>
    <m/>
    <m/>
    <n v="10366"/>
    <n v="0.28000000000000003"/>
    <s v="Netto"/>
    <s v="LM"/>
    <n v="45840.6"/>
    <e v="#DIV/0!"/>
    <n v="1000"/>
    <n v="0"/>
    <n v="45.840600000000002"/>
    <n v="280"/>
    <n v="0"/>
    <n v="280"/>
    <n v="12835.368"/>
  </r>
  <r>
    <x v="3"/>
    <s v="HT-A"/>
    <x v="0"/>
    <m/>
    <s v="???"/>
    <d v="2017-06-21T00:00:00"/>
    <x v="0"/>
    <x v="4"/>
    <e v="#VALUE!"/>
    <m/>
    <m/>
    <x v="0"/>
    <x v="0"/>
    <m/>
    <m/>
    <m/>
    <m/>
    <m/>
    <m/>
    <m/>
    <m/>
    <n v="2540"/>
    <n v="2808"/>
    <m/>
    <n v="936"/>
    <n v="930"/>
    <n v="1876"/>
    <n v="926"/>
    <n v="932"/>
    <m/>
    <m/>
    <n v="10948"/>
    <n v="0.28000000000000003"/>
    <s v="Netto"/>
    <s v="LM"/>
    <n v="46971.6"/>
    <e v="#DIV/0!"/>
    <n v="1000"/>
    <n v="0"/>
    <n v="46.971600000000002"/>
    <n v="280"/>
    <n v="0"/>
    <n v="280"/>
    <n v="13152.048000000001"/>
  </r>
  <r>
    <x v="3"/>
    <s v="HT-A"/>
    <x v="0"/>
    <m/>
    <s v="???"/>
    <d v="2017-08-11T00:00:00"/>
    <x v="0"/>
    <x v="10"/>
    <e v="#VALUE!"/>
    <m/>
    <m/>
    <x v="0"/>
    <x v="0"/>
    <m/>
    <m/>
    <m/>
    <m/>
    <m/>
    <m/>
    <m/>
    <n v="938"/>
    <n v="938"/>
    <m/>
    <m/>
    <n v="848"/>
    <n v="1878"/>
    <n v="1876"/>
    <n v="1872"/>
    <n v="1868"/>
    <m/>
    <m/>
    <n v="10218"/>
    <n v="0.28000000000000003"/>
    <s v="Netto"/>
    <s v="LM"/>
    <n v="47124"/>
    <e v="#DIV/0!"/>
    <n v="1000"/>
    <n v="0"/>
    <n v="47.124000000000002"/>
    <n v="280"/>
    <n v="0"/>
    <n v="280"/>
    <n v="13194.720000000001"/>
  </r>
  <r>
    <x v="3"/>
    <s v="HT-A"/>
    <x v="0"/>
    <m/>
    <s v="???"/>
    <d v="2017-08-30T00:00:00"/>
    <x v="0"/>
    <x v="10"/>
    <e v="#VALUE!"/>
    <m/>
    <m/>
    <x v="0"/>
    <x v="0"/>
    <m/>
    <m/>
    <m/>
    <m/>
    <m/>
    <m/>
    <m/>
    <m/>
    <n v="3160"/>
    <n v="636"/>
    <m/>
    <n v="1908"/>
    <n v="1272"/>
    <n v="1912"/>
    <n v="636"/>
    <n v="638"/>
    <m/>
    <m/>
    <n v="10162"/>
    <n v="0.28000000000000003"/>
    <s v="Netto"/>
    <s v="LM"/>
    <n v="43460.4"/>
    <e v="#DIV/0!"/>
    <n v="1000"/>
    <n v="0"/>
    <n v="43.4604"/>
    <n v="280"/>
    <n v="0"/>
    <n v="280"/>
    <n v="12168.912"/>
  </r>
  <r>
    <x v="3"/>
    <s v="HT-A"/>
    <x v="0"/>
    <m/>
    <s v="???"/>
    <d v="2017-10-05T00:00:00"/>
    <x v="0"/>
    <x v="7"/>
    <e v="#VALUE!"/>
    <m/>
    <m/>
    <x v="0"/>
    <x v="0"/>
    <m/>
    <m/>
    <m/>
    <m/>
    <m/>
    <m/>
    <m/>
    <m/>
    <m/>
    <n v="1596"/>
    <m/>
    <n v="2794"/>
    <n v="938"/>
    <n v="924"/>
    <n v="1740"/>
    <m/>
    <m/>
    <m/>
    <n v="7992"/>
    <n v="0.28000000000000003"/>
    <s v="Netto"/>
    <s v="LM"/>
    <n v="35489.4"/>
    <e v="#DIV/0!"/>
    <n v="1000"/>
    <n v="0"/>
    <n v="35.489400000000003"/>
    <n v="280"/>
    <n v="0"/>
    <n v="280"/>
    <n v="9937.0320000000011"/>
  </r>
  <r>
    <x v="3"/>
    <s v="HT-A"/>
    <x v="0"/>
    <m/>
    <s v="???"/>
    <d v="2017-10-31T00:00:00"/>
    <x v="0"/>
    <x v="7"/>
    <e v="#VALUE!"/>
    <m/>
    <m/>
    <x v="0"/>
    <x v="0"/>
    <m/>
    <m/>
    <m/>
    <m/>
    <m/>
    <m/>
    <m/>
    <n v="936"/>
    <n v="614"/>
    <n v="914"/>
    <m/>
    <n v="3744"/>
    <n v="996"/>
    <n v="1994"/>
    <n v="996"/>
    <n v="988"/>
    <m/>
    <m/>
    <n v="11182"/>
    <n v="0.28000000000000003"/>
    <s v="Netto"/>
    <s v="LM"/>
    <n v="49056.6"/>
    <e v="#DIV/0!"/>
    <n v="1000"/>
    <n v="0"/>
    <n v="49.056600000000003"/>
    <n v="280"/>
    <n v="0"/>
    <n v="280"/>
    <n v="13735.848000000002"/>
  </r>
  <r>
    <x v="3"/>
    <s v="HT-A"/>
    <x v="0"/>
    <m/>
    <s v="???"/>
    <d v="2017-12-04T00:00:00"/>
    <x v="0"/>
    <x v="9"/>
    <e v="#VALUE!"/>
    <m/>
    <m/>
    <x v="0"/>
    <x v="0"/>
    <m/>
    <m/>
    <m/>
    <m/>
    <m/>
    <m/>
    <m/>
    <n v="3032"/>
    <m/>
    <n v="2022"/>
    <m/>
    <n v="2016"/>
    <n v="1008"/>
    <n v="1636"/>
    <n v="1006"/>
    <n v="1012"/>
    <m/>
    <m/>
    <n v="11732"/>
    <n v="0.28000000000000003"/>
    <s v="Netto"/>
    <s v="LM"/>
    <n v="49342.8"/>
    <e v="#DIV/0!"/>
    <n v="1000"/>
    <n v="0"/>
    <n v="49.342799999999997"/>
    <n v="280"/>
    <n v="0"/>
    <n v="280"/>
    <n v="13815.983999999999"/>
  </r>
  <r>
    <x v="3"/>
    <s v="HT-A"/>
    <x v="0"/>
    <m/>
    <s v="???"/>
    <d v="2017-12-21T00:00:00"/>
    <x v="0"/>
    <x v="9"/>
    <e v="#VALUE!"/>
    <m/>
    <m/>
    <x v="0"/>
    <x v="0"/>
    <m/>
    <m/>
    <m/>
    <m/>
    <m/>
    <n v="414"/>
    <n v="1012"/>
    <n v="3032"/>
    <n v="2022"/>
    <n v="3036"/>
    <m/>
    <n v="1012"/>
    <n v="2022"/>
    <m/>
    <m/>
    <m/>
    <m/>
    <m/>
    <n v="12550"/>
    <n v="0.28000000000000003"/>
    <s v="Netto"/>
    <s v="LM"/>
    <n v="46628.4"/>
    <e v="#DIV/0!"/>
    <n v="1000"/>
    <n v="0"/>
    <n v="46.628399999999999"/>
    <n v="280"/>
    <n v="0"/>
    <n v="280"/>
    <n v="13055.951999999999"/>
  </r>
  <r>
    <x v="3"/>
    <s v="HT-A"/>
    <x v="0"/>
    <m/>
    <s v="???"/>
    <d v="2018-01-17T00:00:00"/>
    <x v="1"/>
    <x v="2"/>
    <e v="#VALUE!"/>
    <m/>
    <m/>
    <x v="0"/>
    <x v="0"/>
    <m/>
    <m/>
    <m/>
    <m/>
    <m/>
    <m/>
    <n v="1012"/>
    <n v="4042"/>
    <m/>
    <n v="982"/>
    <m/>
    <n v="1908"/>
    <n v="1912"/>
    <n v="1272"/>
    <m/>
    <m/>
    <m/>
    <m/>
    <n v="11128"/>
    <n v="0.3"/>
    <s v="Netto"/>
    <s v="LM"/>
    <n v="42927.6"/>
    <e v="#DIV/0!"/>
    <n v="1000"/>
    <n v="0"/>
    <n v="42.927599999999998"/>
    <n v="300"/>
    <n v="0"/>
    <n v="300"/>
    <n v="12878.279999999999"/>
  </r>
  <r>
    <x v="3"/>
    <s v="HT-A"/>
    <x v="0"/>
    <m/>
    <s v="???"/>
    <d v="2018-01-18T00:00:00"/>
    <x v="1"/>
    <x v="2"/>
    <e v="#VALUE!"/>
    <m/>
    <m/>
    <x v="0"/>
    <x v="0"/>
    <m/>
    <m/>
    <m/>
    <m/>
    <m/>
    <m/>
    <n v="1012"/>
    <n v="2918"/>
    <m/>
    <n v="1446"/>
    <m/>
    <n v="2934"/>
    <m/>
    <n v="912"/>
    <n v="1010"/>
    <m/>
    <m/>
    <m/>
    <n v="10232"/>
    <n v="0.28000000000000003"/>
    <s v="Netto"/>
    <s v="LM"/>
    <n v="40156.199999999997"/>
    <e v="#DIV/0!"/>
    <n v="1000"/>
    <n v="0"/>
    <n v="40.156199999999998"/>
    <n v="280"/>
    <n v="0"/>
    <n v="280"/>
    <n v="11243.735999999999"/>
  </r>
  <r>
    <x v="3"/>
    <s v="HT-A"/>
    <x v="0"/>
    <m/>
    <s v="???"/>
    <d v="2018-03-06T00:00:00"/>
    <x v="1"/>
    <x v="3"/>
    <e v="#VALUE!"/>
    <m/>
    <m/>
    <x v="0"/>
    <x v="0"/>
    <m/>
    <m/>
    <m/>
    <m/>
    <m/>
    <m/>
    <m/>
    <n v="1006"/>
    <n v="1010"/>
    <m/>
    <m/>
    <n v="2936"/>
    <n v="908"/>
    <n v="1824"/>
    <n v="1814"/>
    <m/>
    <m/>
    <m/>
    <n v="9498"/>
    <n v="0.3"/>
    <s v="Netto"/>
    <s v="LM"/>
    <n v="41379.599999999999"/>
    <e v="#DIV/0!"/>
    <n v="1000"/>
    <n v="0"/>
    <n v="41.379600000000003"/>
    <n v="300"/>
    <n v="0"/>
    <n v="300"/>
    <n v="12413.880000000001"/>
  </r>
  <r>
    <x v="3"/>
    <s v="HT-A"/>
    <x v="0"/>
    <m/>
    <s v="???"/>
    <d v="2018-04-23T00:00:00"/>
    <x v="1"/>
    <x v="11"/>
    <e v="#VALUE!"/>
    <m/>
    <m/>
    <x v="0"/>
    <x v="0"/>
    <m/>
    <m/>
    <m/>
    <m/>
    <m/>
    <m/>
    <m/>
    <n v="914"/>
    <m/>
    <n v="1826"/>
    <m/>
    <m/>
    <n v="2494"/>
    <n v="916"/>
    <n v="918"/>
    <m/>
    <m/>
    <m/>
    <n v="7068"/>
    <n v="0.3"/>
    <s v="Netto"/>
    <s v="LM"/>
    <n v="30439.200000000001"/>
    <e v="#DIV/0!"/>
    <n v="1000"/>
    <n v="0"/>
    <n v="30.4392"/>
    <n v="300"/>
    <n v="0"/>
    <n v="300"/>
    <n v="9131.76"/>
  </r>
  <r>
    <x v="3"/>
    <s v="HT-A"/>
    <x v="0"/>
    <m/>
    <s v="???"/>
    <d v="2018-04-23T00:00:00"/>
    <x v="1"/>
    <x v="11"/>
    <e v="#VALUE!"/>
    <m/>
    <m/>
    <x v="0"/>
    <x v="0"/>
    <m/>
    <m/>
    <m/>
    <m/>
    <m/>
    <m/>
    <m/>
    <m/>
    <m/>
    <n v="1818"/>
    <m/>
    <n v="918"/>
    <m/>
    <m/>
    <m/>
    <m/>
    <m/>
    <m/>
    <n v="2736"/>
    <n v="0.3"/>
    <s v="Netto"/>
    <s v="LM"/>
    <n v="10945.8"/>
    <e v="#DIV/0!"/>
    <n v="1000"/>
    <n v="0"/>
    <n v="10.9458"/>
    <n v="300"/>
    <n v="0"/>
    <n v="300"/>
    <n v="3283.7400000000002"/>
  </r>
  <r>
    <x v="3"/>
    <s v="HT-A"/>
    <x v="0"/>
    <m/>
    <s v="???"/>
    <d v="2018-06-01T00:00:00"/>
    <x v="1"/>
    <x v="4"/>
    <e v="#VALUE!"/>
    <m/>
    <m/>
    <x v="0"/>
    <x v="0"/>
    <m/>
    <m/>
    <m/>
    <m/>
    <m/>
    <m/>
    <m/>
    <m/>
    <n v="1000"/>
    <n v="2832"/>
    <m/>
    <n v="1826"/>
    <m/>
    <n v="2734"/>
    <n v="1730"/>
    <m/>
    <m/>
    <m/>
    <n v="10122"/>
    <n v="0.3"/>
    <s v="Netto"/>
    <s v="LM"/>
    <n v="44260.2"/>
    <e v="#DIV/0!"/>
    <n v="1000"/>
    <n v="0"/>
    <n v="44.260199999999998"/>
    <n v="300"/>
    <n v="0"/>
    <n v="300"/>
    <n v="13278.06"/>
  </r>
  <r>
    <x v="3"/>
    <s v="HT-A"/>
    <x v="0"/>
    <m/>
    <s v="???"/>
    <d v="2018-06-19T00:00:00"/>
    <x v="1"/>
    <x v="4"/>
    <e v="#VALUE!"/>
    <m/>
    <m/>
    <x v="0"/>
    <x v="0"/>
    <m/>
    <m/>
    <m/>
    <m/>
    <m/>
    <m/>
    <m/>
    <n v="1888"/>
    <n v="1588"/>
    <m/>
    <m/>
    <n v="1994"/>
    <n v="2490"/>
    <n v="910"/>
    <n v="890"/>
    <n v="786"/>
    <m/>
    <m/>
    <n v="10546"/>
    <n v="0.3"/>
    <s v="Netto"/>
    <s v="LM"/>
    <n v="44678.400000000001"/>
    <e v="#DIV/0!"/>
    <n v="1000"/>
    <n v="0"/>
    <n v="44.678400000000003"/>
    <n v="300"/>
    <n v="0"/>
    <n v="300"/>
    <n v="13403.52"/>
  </r>
  <r>
    <x v="3"/>
    <s v="HT-A"/>
    <x v="0"/>
    <m/>
    <s v="???"/>
    <d v="2018-07-09T00:00:00"/>
    <x v="1"/>
    <x v="5"/>
    <e v="#VALUE!"/>
    <m/>
    <m/>
    <x v="0"/>
    <x v="0"/>
    <m/>
    <m/>
    <m/>
    <m/>
    <m/>
    <m/>
    <m/>
    <n v="1982"/>
    <n v="1276"/>
    <n v="998"/>
    <m/>
    <n v="4946"/>
    <n v="998"/>
    <m/>
    <m/>
    <n v="998"/>
    <m/>
    <m/>
    <n v="11198"/>
    <n v="0.3"/>
    <s v="Netto"/>
    <s v="LM"/>
    <n v="45679.8"/>
    <e v="#DIV/0!"/>
    <n v="1000"/>
    <n v="0"/>
    <n v="45.6798"/>
    <n v="300"/>
    <n v="0"/>
    <n v="300"/>
    <n v="13703.94"/>
  </r>
  <r>
    <x v="3"/>
    <s v="HT-A"/>
    <x v="0"/>
    <m/>
    <s v="???"/>
    <d v="2018-08-02T00:00:00"/>
    <x v="1"/>
    <x v="10"/>
    <e v="#VALUE!"/>
    <m/>
    <m/>
    <x v="0"/>
    <x v="0"/>
    <m/>
    <m/>
    <m/>
    <m/>
    <m/>
    <m/>
    <m/>
    <m/>
    <m/>
    <m/>
    <m/>
    <n v="3994"/>
    <n v="2056"/>
    <n v="3254"/>
    <n v="766"/>
    <m/>
    <m/>
    <m/>
    <n v="10070"/>
    <n v="0.33"/>
    <s v="Netto"/>
    <s v="LM"/>
    <n v="45552.6"/>
    <e v="#DIV/0!"/>
    <n v="1000"/>
    <n v="0"/>
    <n v="45.552599999999998"/>
    <n v="330"/>
    <n v="0"/>
    <n v="330"/>
    <n v="15032.358"/>
  </r>
  <r>
    <x v="3"/>
    <s v="HT-A"/>
    <x v="0"/>
    <m/>
    <s v="???"/>
    <d v="2018-08-20T00:00:00"/>
    <x v="1"/>
    <x v="10"/>
    <e v="#VALUE!"/>
    <m/>
    <m/>
    <x v="0"/>
    <x v="0"/>
    <m/>
    <m/>
    <m/>
    <m/>
    <m/>
    <m/>
    <m/>
    <m/>
    <n v="916"/>
    <n v="1828"/>
    <m/>
    <m/>
    <n v="918"/>
    <n v="2748"/>
    <n v="2670"/>
    <m/>
    <m/>
    <m/>
    <n v="9080"/>
    <n v="0.33"/>
    <s v="Netto"/>
    <s v="LM"/>
    <n v="41365.199999999997"/>
    <e v="#DIV/0!"/>
    <n v="1000"/>
    <n v="0"/>
    <n v="41.365200000000002"/>
    <n v="330"/>
    <n v="0"/>
    <n v="330"/>
    <n v="13650.516"/>
  </r>
  <r>
    <x v="3"/>
    <s v="HT-A"/>
    <x v="0"/>
    <m/>
    <s v="???"/>
    <d v="2018-09-07T00:00:00"/>
    <x v="1"/>
    <x v="6"/>
    <e v="#VALUE!"/>
    <m/>
    <m/>
    <x v="0"/>
    <x v="0"/>
    <m/>
    <m/>
    <m/>
    <m/>
    <m/>
    <m/>
    <m/>
    <m/>
    <n v="332"/>
    <n v="638"/>
    <m/>
    <n v="1996"/>
    <n v="1276"/>
    <n v="638"/>
    <n v="1554"/>
    <m/>
    <m/>
    <m/>
    <n v="6434"/>
    <n v="0.33"/>
    <s v="Netto"/>
    <s v="LM"/>
    <n v="28796.400000000001"/>
    <e v="#DIV/0!"/>
    <n v="1000"/>
    <n v="0"/>
    <n v="28.796399999999998"/>
    <n v="330"/>
    <n v="0"/>
    <n v="330"/>
    <n v="9502.8119999999999"/>
  </r>
  <r>
    <x v="3"/>
    <s v="HT-A"/>
    <x v="0"/>
    <m/>
    <s v="???"/>
    <d v="2018-09-12T00:00:00"/>
    <x v="1"/>
    <x v="6"/>
    <e v="#VALUE!"/>
    <m/>
    <m/>
    <x v="0"/>
    <x v="0"/>
    <m/>
    <m/>
    <m/>
    <m/>
    <m/>
    <m/>
    <m/>
    <m/>
    <m/>
    <m/>
    <m/>
    <n v="988"/>
    <m/>
    <n v="2236"/>
    <n v="912"/>
    <m/>
    <m/>
    <m/>
    <n v="4136"/>
    <n v="0.33"/>
    <s v="Netto"/>
    <s v="LM"/>
    <n v="19533.599999999999"/>
    <e v="#DIV/0!"/>
    <n v="1000"/>
    <n v="0"/>
    <n v="19.5336"/>
    <n v="330"/>
    <n v="0"/>
    <n v="330"/>
    <n v="6446.0879999999997"/>
  </r>
  <r>
    <x v="3"/>
    <s v="HT-A"/>
    <x v="0"/>
    <m/>
    <s v="???"/>
    <d v="2018-10-15T00:00:00"/>
    <x v="1"/>
    <x v="7"/>
    <e v="#VALUE!"/>
    <m/>
    <m/>
    <x v="0"/>
    <x v="0"/>
    <m/>
    <m/>
    <m/>
    <m/>
    <m/>
    <m/>
    <n v="1268"/>
    <n v="638"/>
    <n v="1910"/>
    <n v="1272"/>
    <m/>
    <n v="1276"/>
    <n v="638"/>
    <n v="1270"/>
    <n v="638"/>
    <n v="636"/>
    <m/>
    <m/>
    <n v="9546"/>
    <n v="0.33"/>
    <s v="Netto"/>
    <s v="LM"/>
    <n v="38760.6"/>
    <e v="#DIV/0!"/>
    <n v="1000"/>
    <n v="0"/>
    <n v="38.760599999999997"/>
    <n v="330"/>
    <n v="0"/>
    <n v="330"/>
    <n v="12790.998"/>
  </r>
  <r>
    <x v="3"/>
    <s v="HT-A"/>
    <x v="0"/>
    <m/>
    <s v="???"/>
    <d v="2018-11-19T00:00:00"/>
    <x v="1"/>
    <x v="8"/>
    <e v="#VALUE!"/>
    <m/>
    <m/>
    <x v="0"/>
    <x v="0"/>
    <m/>
    <m/>
    <m/>
    <m/>
    <m/>
    <m/>
    <n v="1274"/>
    <m/>
    <n v="2552"/>
    <n v="1268"/>
    <m/>
    <n v="2492"/>
    <n v="638"/>
    <n v="1276"/>
    <n v="636"/>
    <m/>
    <m/>
    <m/>
    <n v="10136"/>
    <n v="0.33"/>
    <s v="Netto"/>
    <s v="LM"/>
    <n v="40660.199999999997"/>
    <e v="#DIV/0!"/>
    <n v="1000"/>
    <n v="0"/>
    <n v="40.660200000000003"/>
    <n v="330"/>
    <n v="0"/>
    <n v="330"/>
    <n v="13417.866000000002"/>
  </r>
  <r>
    <x v="3"/>
    <s v="HT-A"/>
    <x v="0"/>
    <m/>
    <s v="???"/>
    <d v="2018-12-10T00:00:00"/>
    <x v="1"/>
    <x v="9"/>
    <e v="#VALUE!"/>
    <m/>
    <m/>
    <x v="0"/>
    <x v="0"/>
    <m/>
    <m/>
    <m/>
    <m/>
    <m/>
    <m/>
    <n v="1232"/>
    <m/>
    <n v="582"/>
    <n v="438"/>
    <m/>
    <n v="1458"/>
    <n v="3291"/>
    <n v="2436"/>
    <n v="822"/>
    <n v="410"/>
    <m/>
    <m/>
    <n v="10669"/>
    <n v="0.33"/>
    <s v="Netto"/>
    <s v="LM"/>
    <n v="46531.5"/>
    <e v="#DIV/0!"/>
    <n v="1000"/>
    <n v="0"/>
    <n v="46.531500000000001"/>
    <n v="330"/>
    <n v="0"/>
    <n v="330"/>
    <n v="15355.395"/>
  </r>
  <r>
    <x v="2"/>
    <s v="SF"/>
    <x v="1"/>
    <s v="WW012x095-4FA-000-1"/>
    <d v="2018-09-11T00:00:00"/>
    <d v="2018-09-19T00:00:00"/>
    <x v="1"/>
    <x v="6"/>
    <n v="8"/>
    <m/>
    <m/>
    <x v="1"/>
    <x v="1"/>
    <m/>
    <m/>
    <m/>
    <m/>
    <m/>
    <n v="3633"/>
    <m/>
    <m/>
    <m/>
    <m/>
    <m/>
    <m/>
    <m/>
    <m/>
    <m/>
    <m/>
    <m/>
    <m/>
    <n v="3633"/>
    <n v="380.07"/>
    <s v="Netto"/>
    <s v="M3"/>
    <n v="9809.1"/>
    <e v="#DIV/0!"/>
    <n v="877.19298245614027"/>
    <n v="0"/>
    <n v="11.182373999999999"/>
    <n v="380.07"/>
    <n v="0"/>
    <n v="380.07"/>
    <n v="4250.0848861799996"/>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1" cacheId="8" applyNumberFormats="0" applyBorderFormats="0" applyFontFormats="0" applyPatternFormats="0" applyAlignmentFormats="0" applyWidthHeightFormats="1" dataCaption="Waarden" updatedVersion="4" minRefreshableVersion="3" useAutoFormatting="1" itemPrintTitles="1" createdVersion="4" indent="0" outline="1" outlineData="1" multipleFieldFilters="0">
  <location ref="A18:H26" firstHeaderRow="0" firstDataRow="1" firstDataCol="1"/>
  <pivotFields count="47">
    <pivotField axis="axisRow" showAll="0">
      <items count="8">
        <item x="0"/>
        <item m="1" x="5"/>
        <item x="1"/>
        <item x="2"/>
        <item m="1" x="6"/>
        <item x="3"/>
        <item m="1" x="4"/>
        <item t="default"/>
      </items>
    </pivotField>
    <pivotField showAll="0"/>
    <pivotField axis="axisRow" showAll="0" sortType="ascending">
      <items count="34">
        <item x="0"/>
        <item x="1"/>
        <item m="1" x="10"/>
        <item m="1" x="24"/>
        <item m="1" x="15"/>
        <item m="1" x="25"/>
        <item m="1" x="4"/>
        <item m="1" x="5"/>
        <item m="1" x="18"/>
        <item m="1" x="19"/>
        <item m="1" x="6"/>
        <item m="1" x="20"/>
        <item m="1" x="7"/>
        <item m="1" x="29"/>
        <item m="1" x="32"/>
        <item m="1" x="8"/>
        <item m="1" x="21"/>
        <item m="1" x="12"/>
        <item m="1" x="14"/>
        <item m="1" x="28"/>
        <item m="1" x="22"/>
        <item m="1" x="9"/>
        <item m="1" x="13"/>
        <item m="1" x="27"/>
        <item m="1" x="23"/>
        <item m="1" x="16"/>
        <item m="1" x="17"/>
        <item m="1" x="31"/>
        <item m="1" x="3"/>
        <item m="1" x="30"/>
        <item m="1" x="26"/>
        <item m="1" x="11"/>
        <item m="1" x="2"/>
        <item t="default"/>
      </items>
    </pivotField>
    <pivotField showAll="0"/>
    <pivotField showAll="0"/>
    <pivotField dataField="1" numFmtId="167" multipleItemSelectionAllowed="1" showAll="0" maxSubtotal="1"/>
    <pivotField numFmtId="1" showAll="0" defaultSubtotal="0">
      <items count="5">
        <item m="1" x="3"/>
        <item m="1" x="4"/>
        <item x="0"/>
        <item x="1"/>
        <item x="2"/>
      </items>
    </pivotField>
    <pivotField numFmtId="1" showAll="0" defaultSubtotal="0">
      <items count="12">
        <item x="2"/>
        <item x="1"/>
        <item x="3"/>
        <item x="11"/>
        <item x="0"/>
        <item x="4"/>
        <item x="5"/>
        <item x="10"/>
        <item x="6"/>
        <item x="7"/>
        <item x="8"/>
        <item x="9"/>
      </items>
    </pivotField>
    <pivotField showAll="0"/>
    <pivotField showAll="0"/>
    <pivotField showAll="0"/>
    <pivotField showAll="0">
      <items count="10">
        <item x="0"/>
        <item x="1"/>
        <item m="1" x="4"/>
        <item m="1" x="2"/>
        <item m="1" x="7"/>
        <item m="1" x="8"/>
        <item m="1" x="3"/>
        <item m="1" x="5"/>
        <item m="1" x="6"/>
        <item t="default"/>
      </items>
    </pivotField>
    <pivotField showAll="0">
      <items count="15">
        <item m="1" x="10"/>
        <item m="1" x="3"/>
        <item m="1" x="5"/>
        <item m="1" x="12"/>
        <item m="1" x="9"/>
        <item m="1" x="4"/>
        <item m="1" x="2"/>
        <item m="1" x="11"/>
        <item m="1" x="7"/>
        <item x="1"/>
        <item x="0"/>
        <item m="1" x="6"/>
        <item m="1" x="13"/>
        <item m="1"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3" showAll="0"/>
    <pivotField numFmtId="166" showAll="0"/>
    <pivotField showAll="0"/>
    <pivotField showAll="0"/>
    <pivotField numFmtId="4" showAll="0"/>
    <pivotField showAll="0"/>
    <pivotField numFmtId="4" showAll="0"/>
    <pivotField numFmtId="4" showAll="0"/>
    <pivotField dataField="1" numFmtId="165" showAll="0"/>
    <pivotField numFmtId="164" showAll="0"/>
    <pivotField numFmtId="164" showAll="0"/>
    <pivotField dataField="1" numFmtId="164" showAll="0"/>
    <pivotField dataField="1" numFmtId="164" showAll="0"/>
    <pivotField dataField="1" dragToRow="0" dragToCol="0" dragToPage="0" showAll="0" defaultSubtotal="0"/>
    <pivotField dragToRow="0" dragToCol="0" dragToPage="0" showAll="0" defaultSubtotal="0"/>
    <pivotField dragToRow="0" dragToCol="0" dragToPage="0" showAll="0" defaultSubtotal="0"/>
  </pivotFields>
  <rowFields count="2">
    <field x="2"/>
    <field x="0"/>
  </rowFields>
  <rowItems count="8">
    <i>
      <x/>
    </i>
    <i r="1">
      <x/>
    </i>
    <i r="1">
      <x v="2"/>
    </i>
    <i r="1">
      <x v="3"/>
    </i>
    <i r="1">
      <x v="5"/>
    </i>
    <i>
      <x v="1"/>
    </i>
    <i r="1">
      <x v="3"/>
    </i>
    <i t="grand">
      <x/>
    </i>
  </rowItems>
  <colFields count="1">
    <field x="-2"/>
  </colFields>
  <colItems count="7">
    <i>
      <x/>
    </i>
    <i i="1">
      <x v="1"/>
    </i>
    <i i="2">
      <x v="2"/>
    </i>
    <i i="3">
      <x v="3"/>
    </i>
    <i i="4">
      <x v="4"/>
    </i>
    <i i="5">
      <x v="5"/>
    </i>
    <i i="6">
      <x v="6"/>
    </i>
  </colItems>
  <dataFields count="7">
    <dataField name="Totaal Aankoop in €" fld="43" baseField="2" baseItem="0" numFmtId="4"/>
    <dataField name="% Totale Aankoop" fld="43" showDataAs="percentOfTotal" baseField="0" baseItem="0" numFmtId="10"/>
    <dataField name="Totaal M3" fld="39" baseField="2" baseItem="0"/>
    <dataField name="AVG Prijs/M3" fld="44" baseField="2" baseItem="0"/>
    <dataField name="Max Prijs/M3" fld="42" subtotal="max" baseField="2" baseItem="0"/>
    <dataField name="Min Prijs/M3" fld="42" subtotal="min" baseField="2" baseItem="0"/>
    <dataField name="Laatste Factuur" fld="5" subtotal="max" baseField="2" baseItem="0" numFmtId="14"/>
  </dataFields>
  <formats count="8">
    <format dxfId="15">
      <pivotArea outline="0" collapsedLevelsAreSubtotals="1" fieldPosition="0"/>
    </format>
    <format dxfId="14">
      <pivotArea outline="0" fieldPosition="0">
        <references count="1">
          <reference field="4294967294" count="1">
            <x v="0"/>
          </reference>
        </references>
      </pivotArea>
    </format>
    <format dxfId="13">
      <pivotArea outline="0" collapsedLevelsAreSubtotals="1" fieldPosition="0">
        <references count="1">
          <reference field="4294967294" count="1" selected="0">
            <x v="0"/>
          </reference>
        </references>
      </pivotArea>
    </format>
    <format dxfId="12">
      <pivotArea field="2" type="button" dataOnly="0" labelOnly="1" outline="0" axis="axisRow" fieldPosition="0"/>
    </format>
    <format dxfId="11">
      <pivotArea dataOnly="0" labelOnly="1" outline="0" fieldPosition="0">
        <references count="1">
          <reference field="4294967294" count="6">
            <x v="0"/>
            <x v="1"/>
            <x v="2"/>
            <x v="3"/>
            <x v="4"/>
            <x v="5"/>
          </reference>
        </references>
      </pivotArea>
    </format>
    <format dxfId="10">
      <pivotArea outline="0" fieldPosition="0">
        <references count="1">
          <reference field="4294967294" count="1">
            <x v="1"/>
          </reference>
        </references>
      </pivotArea>
    </format>
    <format dxfId="9">
      <pivotArea outline="0" collapsedLevelsAreSubtotals="1" fieldPosition="0">
        <references count="1">
          <reference field="4294967294" count="1" selected="0">
            <x v="6"/>
          </reference>
        </references>
      </pivotArea>
    </format>
    <format dxfId="8">
      <pivotArea collapsedLevelsAreSubtotals="1" fieldPosition="0">
        <references count="3">
          <reference field="4294967294" count="1" selected="0">
            <x v="0"/>
          </reference>
          <reference field="0" count="1">
            <x v="2"/>
          </reference>
          <reference field="2" count="1" selected="0">
            <x v="0"/>
          </reference>
        </references>
      </pivotArea>
    </format>
  </formats>
  <pivotTableStyleInfo name="PivotStyleLight9" showRowHeaders="1" showColHeaders="1" showRowStripes="1" showColStripes="0" showLastColumn="1"/>
  <extLst>
    <ext xmlns:x14="http://schemas.microsoft.com/office/spreadsheetml/2009/9/main" uri="{962EF5D1-5CA2-4c93-8EF4-DBF5C05439D2}">
      <x14:pivotTableDefinition xmlns:xm="http://schemas.microsoft.com/office/excel/2006/main" hideValuesRow="1"/>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mc:Ignorable="x" name="Slicer_Leverancier" sourceName="Leverancier">
  <pivotTables>
    <pivotTable tabId="7" name="Draaitabel1"/>
  </pivotTables>
  <data>
    <tabular pivotCacheId="2">
      <items count="7">
        <i x="0" s="1"/>
        <i x="1" s="1"/>
        <i x="2" s="1"/>
        <i x="3" s="1"/>
        <i x="5" s="1" nd="1"/>
        <i x="6" s="1" nd="1"/>
        <i x="4" s="1" nd="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mc:Ignorable="x" name="Slicer_Factuur___Maand" sourceName="Factuur - Maand">
  <pivotTables>
    <pivotTable tabId="7" name="Draaitabel1"/>
  </pivotTables>
  <data>
    <tabular pivotCacheId="2">
      <items count="12">
        <i x="2" s="1"/>
        <i x="1" s="1"/>
        <i x="3" s="1"/>
        <i x="11" s="1"/>
        <i x="0" s="1"/>
        <i x="4" s="1"/>
        <i x="5" s="1"/>
        <i x="10" s="1"/>
        <i x="6" s="1"/>
        <i x="7" s="1"/>
        <i x="8" s="1"/>
        <i x="9"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mc:Ignorable="x" name="Slicer_N_Dikte" sourceName="N-Dikte">
  <pivotTables>
    <pivotTable tabId="7" name="Draaitabel1"/>
  </pivotTables>
  <data>
    <tabular pivotCacheId="2">
      <items count="9">
        <i x="0" s="1"/>
        <i x="1" s="1"/>
        <i x="4" s="1" nd="1"/>
        <i x="2" s="1" nd="1"/>
        <i x="7" s="1" nd="1"/>
        <i x="8" s="1" nd="1"/>
        <i x="3" s="1" nd="1"/>
        <i x="5" s="1" nd="1"/>
        <i x="6" s="1" nd="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mc:Ignorable="x" name="Slicer_N_Breedte" sourceName="N-Breedte">
  <pivotTables>
    <pivotTable tabId="7" name="Draaitabel1"/>
  </pivotTables>
  <data>
    <tabular pivotCacheId="2">
      <items count="14">
        <i x="1" s="1"/>
        <i x="0" s="1"/>
        <i x="10" s="1" nd="1"/>
        <i x="3" s="1" nd="1"/>
        <i x="5" s="1" nd="1"/>
        <i x="12" s="1" nd="1"/>
        <i x="9" s="1" nd="1"/>
        <i x="4" s="1" nd="1"/>
        <i x="2" s="1" nd="1"/>
        <i x="11" s="1" nd="1"/>
        <i x="7" s="1" nd="1"/>
        <i x="6" s="1" nd="1"/>
        <i x="13" s="1" nd="1"/>
        <i x="8" s="1" nd="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mc:Ignorable="x" name="Slicer_Art._ZH" sourceName="Art. ZH">
  <pivotTables>
    <pivotTable tabId="7" name="Draaitabel1"/>
  </pivotTables>
  <data>
    <tabular pivotCacheId="2">
      <items count="33">
        <i x="0" s="1"/>
        <i x="1" s="1"/>
        <i x="10" s="1" nd="1"/>
        <i x="24" s="1" nd="1"/>
        <i x="15" s="1" nd="1"/>
        <i x="25" s="1" nd="1"/>
        <i x="4" s="1" nd="1"/>
        <i x="5" s="1" nd="1"/>
        <i x="18" s="1" nd="1"/>
        <i x="19" s="1" nd="1"/>
        <i x="6" s="1" nd="1"/>
        <i x="20" s="1" nd="1"/>
        <i x="7" s="1" nd="1"/>
        <i x="29" s="1" nd="1"/>
        <i x="32" s="1" nd="1"/>
        <i x="8" s="1" nd="1"/>
        <i x="21" s="1" nd="1"/>
        <i x="12" s="1" nd="1"/>
        <i x="14" s="1" nd="1"/>
        <i x="28" s="1" nd="1"/>
        <i x="22" s="1" nd="1"/>
        <i x="9" s="1" nd="1"/>
        <i x="13" s="1" nd="1"/>
        <i x="27" s="1" nd="1"/>
        <i x="23" s="1" nd="1"/>
        <i x="16" s="1" nd="1"/>
        <i x="17" s="1" nd="1"/>
        <i x="31" s="1" nd="1"/>
        <i x="3" s="1" nd="1"/>
        <i x="30" s="1" nd="1"/>
        <i x="26" s="1" nd="1"/>
        <i x="11" s="1" nd="1"/>
        <i x="2" s="1" nd="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mc:Ignorable="x" name="Slicer_Factuur___Jaar" sourceName="Factuur - Jaar">
  <pivotTables>
    <pivotTable tabId="7" name="Draaitabel1"/>
  </pivotTables>
  <data>
    <tabular pivotCacheId="2">
      <items count="5">
        <i x="0" s="1"/>
        <i x="1" s="1"/>
        <i x="2" s="1"/>
        <i x="3" s="1" nd="1"/>
        <i x="4" s="1" nd="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mc:Ignorable="x">
  <slicer name="Leverancier" cache="Slicer_Leverancier" caption="Leverancier" rowHeight="234950"/>
  <slicer name="Factuur - Maand" cache="Slicer_Factuur___Maand" caption="Factuur - Maand" rowHeight="234950"/>
  <slicer name="N-Dikte" cache="Slicer_N_Dikte" caption="N-Dikte" rowHeight="234950"/>
  <slicer name="N-Breedte" cache="Slicer_N_Breedte" caption="N-Breedte" rowHeight="234950"/>
  <slicer name="Art. ZH" cache="Slicer_Art._ZH" caption="Art. ZH" rowHeight="234950"/>
  <slicer name="Factuur - Jaar" cache="Slicer_Factuur___Jaar" caption="Factuur - Jaar" rowHeight="234950"/>
</slicers>
</file>

<file path=xl/tables/table1.xml><?xml version="1.0" encoding="utf-8"?>
<table xmlns="http://schemas.openxmlformats.org/spreadsheetml/2006/main" id="1" name="Tbl_Prijzen_WhiteWood" displayName="Tbl_Prijzen_WhiteWood" ref="B6:AS73" totalsRowShown="0" headerRowBorderDxfId="62" tableBorderDxfId="61" totalsRowBorderDxfId="60">
  <autoFilter ref="B6:AS73"/>
  <sortState ref="B7:AS294">
    <sortCondition ref="D6:D294"/>
  </sortState>
  <tableColumns count="44">
    <tableColumn id="1" name="Leverancier" dataDxfId="59"/>
    <tableColumn id="2" name="Kwaliteit" dataDxfId="58"/>
    <tableColumn id="3" name="Art. ZH" dataDxfId="57"/>
    <tableColumn id="4" name="Art. Leverancier" dataDxfId="56"/>
    <tableColumn id="5" name="Besteldatum" dataDxfId="55"/>
    <tableColumn id="6" name="Factuurdatum" dataDxfId="54"/>
    <tableColumn id="7" name="Factuur - Jaar" dataDxfId="53">
      <calculatedColumnFormula>YEAR(G7)</calculatedColumnFormula>
    </tableColumn>
    <tableColumn id="8" name="Factuur - Maand" dataDxfId="52">
      <calculatedColumnFormula>MONTH(G7)</calculatedColumnFormula>
    </tableColumn>
    <tableColumn id="9" name="Levertijd/Dagen" dataDxfId="51">
      <calculatedColumnFormula>G7-F7</calculatedColumnFormula>
    </tableColumn>
    <tableColumn id="10" name="B-Dikte" dataDxfId="50"/>
    <tableColumn id="11" name="B-Breedte" dataDxfId="49"/>
    <tableColumn id="12" name="N-Dikte" dataDxfId="48"/>
    <tableColumn id="13" name="N-Breedte" dataDxfId="47"/>
    <tableColumn id="14" name="18" dataDxfId="46"/>
    <tableColumn id="15" name="18,4" dataDxfId="45"/>
    <tableColumn id="16" name="19,4" dataDxfId="44"/>
    <tableColumn id="17" name="21" dataDxfId="43"/>
    <tableColumn id="18" name="24" dataDxfId="42"/>
    <tableColumn id="19" name="27" dataDxfId="41"/>
    <tableColumn id="20" name="30" dataDxfId="40"/>
    <tableColumn id="21" name="33" dataDxfId="39"/>
    <tableColumn id="22" name="36" dataDxfId="38"/>
    <tableColumn id="23" name="39" dataDxfId="37"/>
    <tableColumn id="24" name="40" dataDxfId="36"/>
    <tableColumn id="25" name="42" dataDxfId="35"/>
    <tableColumn id="26" name="45" dataDxfId="34"/>
    <tableColumn id="27" name="48" dataDxfId="33"/>
    <tableColumn id="28" name="51" dataDxfId="32"/>
    <tableColumn id="29" name="54" dataDxfId="31"/>
    <tableColumn id="30" name="57" dataDxfId="30"/>
    <tableColumn id="31" name="60" dataDxfId="29"/>
    <tableColumn id="32" name="Totaal aantal stuks" dataDxfId="28">
      <calculatedColumnFormula>SUM(O7:AF7)</calculatedColumnFormula>
    </tableColumn>
    <tableColumn id="33" name="Eenheidprijs factuur" dataDxfId="27"/>
    <tableColumn id="34" name="Bruto/Netto" dataDxfId="26">
      <calculatedColumnFormula>VLOOKUP(B7,'Lists &amp; Formulas'!$E$7:$F$12,2)</calculatedColumnFormula>
    </tableColumn>
    <tableColumn id="35" name="Eenheid factuur" dataDxfId="25">
      <calculatedColumnFormula>VLOOKUP(B7,'Lists &amp; Formulas'!$H$7:$I$12,2)</calculatedColumnFormula>
    </tableColumn>
    <tableColumn id="36" name="LM" dataDxfId="24">
      <calculatedColumnFormula>(($O$6*O7)+($R$6*R7)+($S$6*S7)+($T$6*T7)+($U$6*U7)+($V$6*V7)+($W$6*W7)+($X$6*X7)+($Z$6*Z7)+($AA$6*AA7)+($AB$6*AB7)+($AC$6*AC7)+($AD$6*AD7)+($AE$6*AE7)+($AF$6*AF7)+($Q$6*Q7)+($Y$6*Y7)+($P$6*P7))/10</calculatedColumnFormula>
    </tableColumn>
    <tableColumn id="37" name="Stuks/m3 - Bruto" dataDxfId="23">
      <calculatedColumnFormula>(1/K7/L7)*1000000</calculatedColumnFormula>
    </tableColumn>
    <tableColumn id="38" name="Stuks/m3 - Netto" dataDxfId="22">
      <calculatedColumnFormula>(1/M7/N7)*1000000</calculatedColumnFormula>
    </tableColumn>
    <tableColumn id="39" name="M3 Bruto" dataDxfId="21">
      <calculatedColumnFormula>(K7*L7*AK7)/1000000</calculatedColumnFormula>
    </tableColumn>
    <tableColumn id="40" name="M3 Netto" dataDxfId="20">
      <calculatedColumnFormula>(M7*N7*AK7)/1000000</calculatedColumnFormula>
    </tableColumn>
    <tableColumn id="41" name="Prijs M3/Netto" dataDxfId="19">
      <calculatedColumnFormula>Calculate_Netto_M3_Scenarios</calculatedColumnFormula>
    </tableColumn>
    <tableColumn id="42" name="KM per M3" dataDxfId="18"/>
    <tableColumn id="43" name="Prijs M3/Netto, incl. KM-heffing" dataDxfId="17">
      <calculatedColumnFormula>AP7+AQ7</calculatedColumnFormula>
    </tableColumn>
    <tableColumn id="44" name="Totaal Prijs netto" dataDxfId="16">
      <calculatedColumnFormula>AO7*AP7</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3.bin"/><Relationship Id="rId1" Type="http://schemas.openxmlformats.org/officeDocument/2006/relationships/pivotTable" Target="../pivotTables/pivotTable1.xml"/><Relationship Id="rId4" Type="http://schemas.microsoft.com/office/2007/relationships/slicer" Target="../slicers/slicer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AS73"/>
  <sheetViews>
    <sheetView tabSelected="1" workbookViewId="0">
      <pane ySplit="6" topLeftCell="A63" activePane="bottomLeft" state="frozen"/>
      <selection pane="bottomLeft" activeCell="D80" sqref="D80"/>
    </sheetView>
  </sheetViews>
  <sheetFormatPr defaultRowHeight="14.4" outlineLevelCol="1"/>
  <cols>
    <col min="1" max="1" width="2.5546875" customWidth="1"/>
    <col min="2" max="2" width="13.77734375" bestFit="1" customWidth="1"/>
    <col min="3" max="3" width="11" customWidth="1" outlineLevel="1"/>
    <col min="4" max="4" width="23.44140625" customWidth="1" outlineLevel="1"/>
    <col min="5" max="5" width="33" customWidth="1" outlineLevel="1"/>
    <col min="6" max="6" width="13.44140625" customWidth="1" outlineLevel="1"/>
    <col min="7" max="7" width="14.77734375" customWidth="1" outlineLevel="1"/>
    <col min="8" max="8" width="14.109375" customWidth="1" outlineLevel="1"/>
    <col min="9" max="9" width="16.77734375" customWidth="1" outlineLevel="1"/>
    <col min="10" max="10" width="16.44140625" customWidth="1" outlineLevel="1"/>
    <col min="11" max="11" width="9" customWidth="1"/>
    <col min="12" max="12" width="11.21875" customWidth="1"/>
    <col min="13" max="13" width="9.21875" customWidth="1"/>
    <col min="14" max="14" width="11.44140625" customWidth="1"/>
    <col min="15" max="15" width="5.33203125" customWidth="1" outlineLevel="1"/>
    <col min="16" max="17" width="6.44140625" customWidth="1" outlineLevel="1"/>
    <col min="18" max="32" width="5.33203125" customWidth="1" outlineLevel="1"/>
    <col min="33" max="33" width="18.5546875" customWidth="1"/>
    <col min="34" max="34" width="19.77734375" customWidth="1"/>
    <col min="35" max="35" width="13.21875" customWidth="1"/>
    <col min="36" max="36" width="16.21875" customWidth="1"/>
    <col min="37" max="37" width="9" customWidth="1" outlineLevel="1"/>
    <col min="38" max="38" width="9.77734375" customWidth="1" outlineLevel="1"/>
    <col min="39" max="39" width="10" customWidth="1" outlineLevel="1"/>
    <col min="40" max="40" width="9.5546875" customWidth="1" outlineLevel="1"/>
    <col min="41" max="41" width="8.88671875" customWidth="1" outlineLevel="1"/>
    <col min="42" max="42" width="15.33203125" customWidth="1"/>
    <col min="43" max="43" width="12.21875" customWidth="1"/>
    <col min="44" max="44" width="29.77734375" customWidth="1"/>
    <col min="45" max="45" width="17.109375" customWidth="1"/>
  </cols>
  <sheetData>
    <row r="2" spans="2:45" ht="15.6">
      <c r="B2" s="41" t="s">
        <v>47</v>
      </c>
      <c r="C2" s="42"/>
      <c r="D2" s="43"/>
    </row>
    <row r="4" spans="2:45">
      <c r="O4" s="48" t="s">
        <v>9</v>
      </c>
      <c r="P4" s="48"/>
      <c r="Q4" s="48"/>
      <c r="R4" s="48"/>
      <c r="S4" s="48"/>
      <c r="T4" s="48"/>
      <c r="U4" s="48"/>
      <c r="V4" s="48"/>
      <c r="W4" s="48"/>
      <c r="X4" s="48"/>
      <c r="Y4" s="48"/>
      <c r="Z4" s="48"/>
      <c r="AA4" s="48"/>
      <c r="AB4" s="48"/>
      <c r="AC4" s="48"/>
      <c r="AD4" s="48"/>
      <c r="AE4" s="48"/>
      <c r="AF4" s="48"/>
    </row>
    <row r="5" spans="2:45">
      <c r="K5" s="46" t="s">
        <v>5</v>
      </c>
      <c r="L5" s="47"/>
      <c r="M5" s="46" t="s">
        <v>6</v>
      </c>
      <c r="N5" s="47"/>
      <c r="O5" s="3">
        <v>18</v>
      </c>
      <c r="P5" s="3">
        <v>18.399999999999999</v>
      </c>
      <c r="Q5" s="3">
        <v>19.399999999999999</v>
      </c>
      <c r="R5" s="3">
        <v>21</v>
      </c>
      <c r="S5" s="3">
        <v>24</v>
      </c>
      <c r="T5" s="3">
        <v>27</v>
      </c>
      <c r="U5" s="3">
        <v>30</v>
      </c>
      <c r="V5" s="3">
        <v>33</v>
      </c>
      <c r="W5" s="3">
        <v>36</v>
      </c>
      <c r="X5" s="3">
        <v>39</v>
      </c>
      <c r="Y5" s="3">
        <v>40</v>
      </c>
      <c r="Z5" s="3">
        <v>42</v>
      </c>
      <c r="AA5" s="3">
        <v>45</v>
      </c>
      <c r="AB5" s="3">
        <v>48</v>
      </c>
      <c r="AC5" s="3">
        <v>51</v>
      </c>
      <c r="AD5" s="3">
        <v>54</v>
      </c>
      <c r="AE5" s="3">
        <v>57</v>
      </c>
      <c r="AF5" s="3">
        <v>60</v>
      </c>
    </row>
    <row r="6" spans="2:45" ht="28.8">
      <c r="B6" s="35" t="s">
        <v>4</v>
      </c>
      <c r="C6" s="36" t="s">
        <v>17</v>
      </c>
      <c r="D6" s="36" t="s">
        <v>27</v>
      </c>
      <c r="E6" s="36" t="s">
        <v>28</v>
      </c>
      <c r="F6" s="36" t="s">
        <v>14</v>
      </c>
      <c r="G6" s="36" t="s">
        <v>53</v>
      </c>
      <c r="H6" s="36" t="s">
        <v>65</v>
      </c>
      <c r="I6" s="36" t="s">
        <v>66</v>
      </c>
      <c r="J6" s="36" t="s">
        <v>15</v>
      </c>
      <c r="K6" s="36" t="s">
        <v>54</v>
      </c>
      <c r="L6" s="36" t="s">
        <v>55</v>
      </c>
      <c r="M6" s="36" t="s">
        <v>56</v>
      </c>
      <c r="N6" s="36" t="s">
        <v>57</v>
      </c>
      <c r="O6" s="36" t="s">
        <v>70</v>
      </c>
      <c r="P6" s="36" t="s">
        <v>71</v>
      </c>
      <c r="Q6" s="36" t="s">
        <v>72</v>
      </c>
      <c r="R6" s="36" t="s">
        <v>73</v>
      </c>
      <c r="S6" s="36" t="s">
        <v>74</v>
      </c>
      <c r="T6" s="36" t="s">
        <v>75</v>
      </c>
      <c r="U6" s="36" t="s">
        <v>76</v>
      </c>
      <c r="V6" s="36" t="s">
        <v>77</v>
      </c>
      <c r="W6" s="36" t="s">
        <v>78</v>
      </c>
      <c r="X6" s="36" t="s">
        <v>79</v>
      </c>
      <c r="Y6" s="36" t="s">
        <v>80</v>
      </c>
      <c r="Z6" s="36" t="s">
        <v>81</v>
      </c>
      <c r="AA6" s="36" t="s">
        <v>82</v>
      </c>
      <c r="AB6" s="36" t="s">
        <v>83</v>
      </c>
      <c r="AC6" s="36" t="s">
        <v>84</v>
      </c>
      <c r="AD6" s="36" t="s">
        <v>85</v>
      </c>
      <c r="AE6" s="36" t="s">
        <v>86</v>
      </c>
      <c r="AF6" s="36" t="s">
        <v>87</v>
      </c>
      <c r="AG6" s="36" t="s">
        <v>8</v>
      </c>
      <c r="AH6" s="36" t="s">
        <v>22</v>
      </c>
      <c r="AI6" s="36" t="s">
        <v>24</v>
      </c>
      <c r="AJ6" s="36" t="s">
        <v>23</v>
      </c>
      <c r="AK6" s="32" t="s">
        <v>0</v>
      </c>
      <c r="AL6" s="32" t="s">
        <v>20</v>
      </c>
      <c r="AM6" s="32" t="s">
        <v>21</v>
      </c>
      <c r="AN6" s="32" t="s">
        <v>10</v>
      </c>
      <c r="AO6" s="32" t="s">
        <v>11</v>
      </c>
      <c r="AP6" s="33" t="s">
        <v>12</v>
      </c>
      <c r="AQ6" s="34" t="s">
        <v>60</v>
      </c>
      <c r="AR6" s="33" t="s">
        <v>59</v>
      </c>
      <c r="AS6" s="37" t="s">
        <v>13</v>
      </c>
    </row>
    <row r="7" spans="2:45">
      <c r="B7" s="30" t="s">
        <v>7</v>
      </c>
      <c r="C7" s="16" t="s">
        <v>48</v>
      </c>
      <c r="D7" s="16" t="s">
        <v>50</v>
      </c>
      <c r="E7" s="16" t="s">
        <v>58</v>
      </c>
      <c r="F7" s="16" t="s">
        <v>49</v>
      </c>
      <c r="G7" s="17">
        <v>42864</v>
      </c>
      <c r="H7" s="29">
        <f>YEAR(G7)</f>
        <v>2017</v>
      </c>
      <c r="I7" s="29">
        <f>MONTH(G7)</f>
        <v>5</v>
      </c>
      <c r="J7" s="16" t="e">
        <f>G7-F7</f>
        <v>#VALUE!</v>
      </c>
      <c r="K7" s="16">
        <v>11</v>
      </c>
      <c r="L7" s="16">
        <v>100</v>
      </c>
      <c r="M7" s="16">
        <v>10</v>
      </c>
      <c r="N7" s="16">
        <v>100</v>
      </c>
      <c r="O7" s="16"/>
      <c r="P7" s="16"/>
      <c r="Q7" s="16"/>
      <c r="R7" s="16"/>
      <c r="S7" s="16"/>
      <c r="T7" s="16"/>
      <c r="U7" s="16"/>
      <c r="V7" s="16"/>
      <c r="W7" s="16"/>
      <c r="X7" s="16">
        <v>1078</v>
      </c>
      <c r="Y7" s="16"/>
      <c r="Z7" s="16"/>
      <c r="AA7" s="16">
        <v>1078</v>
      </c>
      <c r="AB7" s="16"/>
      <c r="AC7" s="16"/>
      <c r="AD7" s="16"/>
      <c r="AE7" s="16"/>
      <c r="AF7" s="16"/>
      <c r="AG7" s="18">
        <f>SUM(O7:AF7)</f>
        <v>2156</v>
      </c>
      <c r="AH7" s="19">
        <v>258</v>
      </c>
      <c r="AI7" s="20" t="str">
        <f>VLOOKUP(B7,'Lists &amp; Formulas'!$E$7:$F$12,2)</f>
        <v>Bruto</v>
      </c>
      <c r="AJ7" s="20" t="str">
        <f>VLOOKUP(B7,'Lists &amp; Formulas'!$H$7:$I$12,2)</f>
        <v>M3</v>
      </c>
      <c r="AK7" s="21">
        <f>(($O$6*O7)+($R$6*R7)+($S$6*S7)+($T$6*T7)+($U$6*U7)+($V$6*V7)+($W$6*W7)+($X$6*X7)+($Z$6*Z7)+($AA$6*AA7)+($AB$6*AB7)+($AC$6*AC7)+($AD$6*AD7)+($AE$6*AE7)+($AF$6*AF7)+($Q$6*Q7)+($Y$6*Y7)+($P$6*P7))/10</f>
        <v>9055.2000000000007</v>
      </c>
      <c r="AL7" s="21">
        <f>(1/K7/L7)*1000000</f>
        <v>909.09090909090912</v>
      </c>
      <c r="AM7" s="21">
        <f>(1/M7/N7)*1000000</f>
        <v>1000</v>
      </c>
      <c r="AN7" s="21">
        <f>(K7*L7*AK7)/1000000</f>
        <v>9.9607200000000002</v>
      </c>
      <c r="AO7" s="22">
        <f>(M7*N7*AK7)/1000000</f>
        <v>9.0551999999999992</v>
      </c>
      <c r="AP7" s="24">
        <f>Calculate_Netto_M3_Scenarios</f>
        <v>283.8</v>
      </c>
      <c r="AQ7" s="24">
        <v>0</v>
      </c>
      <c r="AR7" s="23">
        <f>AP7+AQ7</f>
        <v>283.8</v>
      </c>
      <c r="AS7" s="31">
        <f>AO7*AP7</f>
        <v>2569.8657599999997</v>
      </c>
    </row>
    <row r="8" spans="2:45">
      <c r="B8" s="30" t="s">
        <v>19</v>
      </c>
      <c r="C8" s="16"/>
      <c r="D8" s="16" t="s">
        <v>50</v>
      </c>
      <c r="E8" s="16"/>
      <c r="F8" s="16" t="s">
        <v>49</v>
      </c>
      <c r="G8" s="17">
        <v>42787</v>
      </c>
      <c r="H8" s="29">
        <f>YEAR(G8)</f>
        <v>2017</v>
      </c>
      <c r="I8" s="29">
        <f>MONTH(G8)</f>
        <v>2</v>
      </c>
      <c r="J8" s="16" t="e">
        <f>G8-F8</f>
        <v>#VALUE!</v>
      </c>
      <c r="K8" s="16">
        <v>22</v>
      </c>
      <c r="L8" s="16">
        <v>100</v>
      </c>
      <c r="M8" s="16">
        <v>10</v>
      </c>
      <c r="N8" s="16">
        <v>100</v>
      </c>
      <c r="O8" s="16"/>
      <c r="P8" s="16"/>
      <c r="Q8" s="16"/>
      <c r="R8" s="16"/>
      <c r="S8" s="16"/>
      <c r="T8" s="16"/>
      <c r="U8" s="16"/>
      <c r="V8" s="16"/>
      <c r="W8" s="16"/>
      <c r="X8" s="16"/>
      <c r="Y8" s="16"/>
      <c r="Z8" s="16"/>
      <c r="AA8" s="16">
        <v>468</v>
      </c>
      <c r="AB8" s="16"/>
      <c r="AC8" s="16">
        <v>430</v>
      </c>
      <c r="AD8" s="16"/>
      <c r="AE8" s="16"/>
      <c r="AF8" s="16"/>
      <c r="AG8" s="18">
        <f>SUM(O8:AF8)</f>
        <v>898</v>
      </c>
      <c r="AH8" s="19">
        <v>0.6</v>
      </c>
      <c r="AI8" s="20" t="str">
        <f>VLOOKUP(B8,'Lists &amp; Formulas'!$E$7:$F$12,2)</f>
        <v>Bruto</v>
      </c>
      <c r="AJ8" s="20" t="str">
        <f>VLOOKUP(B8,'Lists &amp; Formulas'!$H$7:$I$12,2)</f>
        <v>LM</v>
      </c>
      <c r="AK8" s="21">
        <f>(($O$6*O8)+($R$6*R8)+($S$6*S8)+($T$6*T8)+($U$6*U8)+($V$6*V8)+($W$6*W8)+($X$6*X8)+($Z$6*Z8)+($AA$6*AA8)+($AB$6*AB8)+($AC$6*AC8)+($AD$6*AD8)+($AE$6*AE8)+($AF$6*AF8)+($Q$6*Q8)+($Y$6*Y8)+($P$6*P8))/10</f>
        <v>4299</v>
      </c>
      <c r="AL8" s="21">
        <f>(1/K8/L8)*1000000</f>
        <v>454.54545454545456</v>
      </c>
      <c r="AM8" s="21">
        <f>(1/M8/N8)*1000000</f>
        <v>1000</v>
      </c>
      <c r="AN8" s="21">
        <f>(K8*L8*AK8)/1000000</f>
        <v>9.4578000000000007</v>
      </c>
      <c r="AO8" s="22">
        <f>(M8*N8*AK8)/1000000</f>
        <v>4.2990000000000004</v>
      </c>
      <c r="AP8" s="25">
        <f>Calculate_Netto_M3_Scenarios/2</f>
        <v>300.00000000000006</v>
      </c>
      <c r="AQ8" s="24">
        <v>1.2</v>
      </c>
      <c r="AR8" s="23">
        <f>AP8+AQ8</f>
        <v>301.20000000000005</v>
      </c>
      <c r="AS8" s="31">
        <f>AO8*AP8</f>
        <v>1289.7000000000003</v>
      </c>
    </row>
    <row r="9" spans="2:45">
      <c r="B9" s="30" t="s">
        <v>19</v>
      </c>
      <c r="C9" s="16"/>
      <c r="D9" s="16" t="s">
        <v>50</v>
      </c>
      <c r="E9" s="16"/>
      <c r="F9" s="16" t="s">
        <v>49</v>
      </c>
      <c r="G9" s="17">
        <v>42794</v>
      </c>
      <c r="H9" s="29">
        <f>YEAR(G9)</f>
        <v>2017</v>
      </c>
      <c r="I9" s="29">
        <f>MONTH(G9)</f>
        <v>2</v>
      </c>
      <c r="J9" s="16" t="e">
        <f>G9-F9</f>
        <v>#VALUE!</v>
      </c>
      <c r="K9" s="16">
        <v>22</v>
      </c>
      <c r="L9" s="16">
        <v>100</v>
      </c>
      <c r="M9" s="16">
        <v>10</v>
      </c>
      <c r="N9" s="16">
        <v>100</v>
      </c>
      <c r="O9" s="16"/>
      <c r="P9" s="16"/>
      <c r="Q9" s="16"/>
      <c r="R9" s="16"/>
      <c r="S9" s="16"/>
      <c r="T9" s="16"/>
      <c r="U9" s="16"/>
      <c r="V9" s="16"/>
      <c r="W9" s="16"/>
      <c r="X9" s="16"/>
      <c r="Y9" s="16"/>
      <c r="Z9" s="16"/>
      <c r="AA9" s="16"/>
      <c r="AB9" s="16"/>
      <c r="AC9" s="16">
        <v>430</v>
      </c>
      <c r="AD9" s="16"/>
      <c r="AE9" s="16"/>
      <c r="AF9" s="16"/>
      <c r="AG9" s="18">
        <f>SUM(O9:AF9)</f>
        <v>430</v>
      </c>
      <c r="AH9" s="19">
        <v>0.6</v>
      </c>
      <c r="AI9" s="20" t="str">
        <f>VLOOKUP(B9,'Lists &amp; Formulas'!$E$7:$F$12,2)</f>
        <v>Bruto</v>
      </c>
      <c r="AJ9" s="20" t="str">
        <f>VLOOKUP(B9,'Lists &amp; Formulas'!$H$7:$I$12,2)</f>
        <v>LM</v>
      </c>
      <c r="AK9" s="21">
        <f>(($O$6*O9)+($R$6*R9)+($S$6*S9)+($T$6*T9)+($U$6*U9)+($V$6*V9)+($W$6*W9)+($X$6*X9)+($Z$6*Z9)+($AA$6*AA9)+($AB$6*AB9)+($AC$6*AC9)+($AD$6*AD9)+($AE$6*AE9)+($AF$6*AF9)+($Q$6*Q9)+($Y$6*Y9)+($P$6*P9))/10</f>
        <v>2193</v>
      </c>
      <c r="AL9" s="21">
        <f>(1/K9/L9)*1000000</f>
        <v>454.54545454545456</v>
      </c>
      <c r="AM9" s="21">
        <f>(1/M9/N9)*1000000</f>
        <v>1000</v>
      </c>
      <c r="AN9" s="21">
        <f>(K9*L9*AK9)/1000000</f>
        <v>4.8246000000000002</v>
      </c>
      <c r="AO9" s="22">
        <f>(M9*N9*AK9)/1000000</f>
        <v>2.1930000000000001</v>
      </c>
      <c r="AP9" s="25">
        <f>Calculate_Netto_M3_Scenarios/2</f>
        <v>300.00000000000006</v>
      </c>
      <c r="AQ9" s="24">
        <v>1.2</v>
      </c>
      <c r="AR9" s="23">
        <f>AP9+AQ9</f>
        <v>301.20000000000005</v>
      </c>
      <c r="AS9" s="31">
        <f>AO9*AP9</f>
        <v>657.90000000000009</v>
      </c>
    </row>
    <row r="10" spans="2:45">
      <c r="B10" s="30" t="s">
        <v>19</v>
      </c>
      <c r="C10" s="16"/>
      <c r="D10" s="16" t="s">
        <v>50</v>
      </c>
      <c r="E10" s="16"/>
      <c r="F10" s="16" t="s">
        <v>49</v>
      </c>
      <c r="G10" s="17">
        <v>43123</v>
      </c>
      <c r="H10" s="29">
        <f>YEAR(G10)</f>
        <v>2018</v>
      </c>
      <c r="I10" s="29">
        <f>MONTH(G10)</f>
        <v>1</v>
      </c>
      <c r="J10" s="16" t="e">
        <f>G10-F10</f>
        <v>#VALUE!</v>
      </c>
      <c r="K10" s="16">
        <v>22</v>
      </c>
      <c r="L10" s="16">
        <v>100</v>
      </c>
      <c r="M10" s="16">
        <v>10</v>
      </c>
      <c r="N10" s="16">
        <v>100</v>
      </c>
      <c r="O10" s="16"/>
      <c r="P10" s="16"/>
      <c r="Q10" s="16"/>
      <c r="R10" s="16"/>
      <c r="S10" s="16"/>
      <c r="T10" s="16"/>
      <c r="U10" s="16">
        <v>2</v>
      </c>
      <c r="V10" s="16"/>
      <c r="W10" s="16"/>
      <c r="X10" s="16">
        <v>742</v>
      </c>
      <c r="Y10" s="16">
        <v>1079</v>
      </c>
      <c r="Z10" s="16"/>
      <c r="AA10" s="16">
        <v>463</v>
      </c>
      <c r="AB10" s="16"/>
      <c r="AC10" s="16"/>
      <c r="AD10" s="16"/>
      <c r="AE10" s="16"/>
      <c r="AF10" s="16"/>
      <c r="AG10" s="18">
        <f>SUM(O10:AF10)</f>
        <v>2286</v>
      </c>
      <c r="AH10" s="19">
        <v>0.65</v>
      </c>
      <c r="AI10" s="20" t="str">
        <f>VLOOKUP(B10,'Lists &amp; Formulas'!$E$7:$F$12,2)</f>
        <v>Bruto</v>
      </c>
      <c r="AJ10" s="20" t="str">
        <f>VLOOKUP(B10,'Lists &amp; Formulas'!$H$7:$I$12,2)</f>
        <v>LM</v>
      </c>
      <c r="AK10" s="21">
        <f>(($O$6*O10)+($R$6*R10)+($S$6*S10)+($T$6*T10)+($U$6*U10)+($V$6*V10)+($W$6*W10)+($X$6*X10)+($Z$6*Z10)+($AA$6*AA10)+($AB$6*AB10)+($AC$6*AC10)+($AD$6*AD10)+($AE$6*AE10)+($AF$6*AF10)+($Q$6*Q10)+($Y$6*Y10)+($P$6*P10))/10</f>
        <v>9299.2999999999993</v>
      </c>
      <c r="AL10" s="21">
        <f>(1/K10/L10)*1000000</f>
        <v>454.54545454545456</v>
      </c>
      <c r="AM10" s="21">
        <f>(1/M10/N10)*1000000</f>
        <v>1000</v>
      </c>
      <c r="AN10" s="21">
        <f>(K10*L10*AK10)/1000000</f>
        <v>20.458459999999999</v>
      </c>
      <c r="AO10" s="22">
        <f>(M10*N10*AK10)/1000000</f>
        <v>9.2993000000000006</v>
      </c>
      <c r="AP10" s="25">
        <f>Calculate_Netto_M3_Scenarios/2</f>
        <v>325</v>
      </c>
      <c r="AQ10" s="24">
        <v>1.2</v>
      </c>
      <c r="AR10" s="23">
        <f>AP10+AQ10</f>
        <v>326.2</v>
      </c>
      <c r="AS10" s="31">
        <f>AO10*AP10</f>
        <v>3022.2725</v>
      </c>
    </row>
    <row r="11" spans="2:45">
      <c r="B11" s="30" t="s">
        <v>19</v>
      </c>
      <c r="C11" s="16"/>
      <c r="D11" s="16" t="s">
        <v>50</v>
      </c>
      <c r="E11" s="16"/>
      <c r="F11" s="16" t="s">
        <v>49</v>
      </c>
      <c r="G11" s="17">
        <v>43494</v>
      </c>
      <c r="H11" s="29">
        <f>YEAR(G11)</f>
        <v>2019</v>
      </c>
      <c r="I11" s="29">
        <f>MONTH(G11)</f>
        <v>1</v>
      </c>
      <c r="J11" s="16" t="e">
        <f>G11-F11</f>
        <v>#VALUE!</v>
      </c>
      <c r="K11" s="16">
        <v>22</v>
      </c>
      <c r="L11" s="16">
        <v>100</v>
      </c>
      <c r="M11" s="16">
        <v>10</v>
      </c>
      <c r="N11" s="16">
        <v>100</v>
      </c>
      <c r="O11" s="16"/>
      <c r="P11" s="16"/>
      <c r="Q11" s="16"/>
      <c r="R11" s="16"/>
      <c r="S11" s="16"/>
      <c r="T11" s="16"/>
      <c r="U11" s="16"/>
      <c r="V11" s="16"/>
      <c r="W11" s="16"/>
      <c r="X11" s="16">
        <v>1160</v>
      </c>
      <c r="Y11" s="16"/>
      <c r="Z11" s="16"/>
      <c r="AA11" s="16"/>
      <c r="AB11" s="16"/>
      <c r="AC11" s="16">
        <v>704</v>
      </c>
      <c r="AD11" s="16">
        <v>704</v>
      </c>
      <c r="AE11" s="16">
        <v>2688</v>
      </c>
      <c r="AF11" s="16">
        <v>2624</v>
      </c>
      <c r="AG11" s="18">
        <f>SUM(O11:AF11)</f>
        <v>7880</v>
      </c>
      <c r="AH11" s="19">
        <v>0.29599999999999999</v>
      </c>
      <c r="AI11" s="20" t="str">
        <f>VLOOKUP(B11,'Lists &amp; Formulas'!$E$7:$F$12,2)</f>
        <v>Bruto</v>
      </c>
      <c r="AJ11" s="20" t="str">
        <f>VLOOKUP(B11,'Lists &amp; Formulas'!$H$7:$I$12,2)</f>
        <v>LM</v>
      </c>
      <c r="AK11" s="21">
        <f>(($O$6*O11)+($R$6*R11)+($S$6*S11)+($T$6*T11)+($U$6*U11)+($V$6*V11)+($W$6*W11)+($X$6*X11)+($Z$6*Z11)+($AA$6*AA11)+($AB$6*AB11)+($AC$6*AC11)+($AD$6*AD11)+($AE$6*AE11)+($AF$6*AF11)+($Q$6*Q11)+($Y$6*Y11)+($P$6*P11))/10</f>
        <v>42981.599999999999</v>
      </c>
      <c r="AL11" s="21">
        <f>(1/K11/L11)*1000000</f>
        <v>454.54545454545456</v>
      </c>
      <c r="AM11" s="21">
        <f>(1/M11/N11)*1000000</f>
        <v>1000</v>
      </c>
      <c r="AN11" s="21">
        <f>(K11*L11*AK11)/1000000</f>
        <v>94.559520000000006</v>
      </c>
      <c r="AO11" s="22">
        <f>(M11*N11*AK11)/1000000</f>
        <v>42.9816</v>
      </c>
      <c r="AP11" s="24">
        <f>Calculate_Netto_M3_Scenarios</f>
        <v>296</v>
      </c>
      <c r="AQ11" s="24">
        <v>1.2</v>
      </c>
      <c r="AR11" s="23">
        <f>AP11+AQ11</f>
        <v>297.2</v>
      </c>
      <c r="AS11" s="31">
        <f>AO11*AP11</f>
        <v>12722.553599999999</v>
      </c>
    </row>
    <row r="12" spans="2:45">
      <c r="B12" s="30" t="s">
        <v>32</v>
      </c>
      <c r="C12" s="16" t="s">
        <v>51</v>
      </c>
      <c r="D12" s="16" t="s">
        <v>50</v>
      </c>
      <c r="E12" s="16" t="s">
        <v>50</v>
      </c>
      <c r="F12" s="17">
        <v>42724</v>
      </c>
      <c r="G12" s="17">
        <v>42755</v>
      </c>
      <c r="H12" s="29">
        <f>YEAR(G12)</f>
        <v>2017</v>
      </c>
      <c r="I12" s="29">
        <f>MONTH(G12)</f>
        <v>1</v>
      </c>
      <c r="J12" s="16">
        <f>G12-F12</f>
        <v>31</v>
      </c>
      <c r="K12" s="16"/>
      <c r="L12" s="16"/>
      <c r="M12" s="16">
        <v>10</v>
      </c>
      <c r="N12" s="16">
        <v>100</v>
      </c>
      <c r="O12" s="16"/>
      <c r="P12" s="16"/>
      <c r="Q12" s="16"/>
      <c r="R12" s="16"/>
      <c r="S12" s="16"/>
      <c r="T12" s="16"/>
      <c r="U12" s="16"/>
      <c r="V12" s="16"/>
      <c r="W12" s="16"/>
      <c r="X12" s="16"/>
      <c r="Y12" s="16"/>
      <c r="Z12" s="16"/>
      <c r="AA12" s="16"/>
      <c r="AB12" s="16"/>
      <c r="AC12" s="16"/>
      <c r="AD12" s="16"/>
      <c r="AE12" s="16">
        <v>4820</v>
      </c>
      <c r="AF12" s="16"/>
      <c r="AG12" s="18">
        <f>SUM(O12:AF12)</f>
        <v>4820</v>
      </c>
      <c r="AH12" s="19">
        <v>239.58</v>
      </c>
      <c r="AI12" s="20" t="str">
        <f>VLOOKUP(B12,'Lists &amp; Formulas'!$E$7:$F$12,2)</f>
        <v>Netto</v>
      </c>
      <c r="AJ12" s="20" t="str">
        <f>VLOOKUP(B12,'Lists &amp; Formulas'!$H$7:$I$12,2)</f>
        <v>M3</v>
      </c>
      <c r="AK12" s="21">
        <f>(($O$6*O12)+($R$6*R12)+($S$6*S12)+($T$6*T12)+($U$6*U12)+($V$6*V12)+($W$6*W12)+($X$6*X12)+($Z$6*Z12)+($AA$6*AA12)+($AB$6*AB12)+($AC$6*AC12)+($AD$6*AD12)+($AE$6*AE12)+($AF$6*AF12)+($Q$6*Q12)+($Y$6*Y12)+($P$6*P12))/10</f>
        <v>27474</v>
      </c>
      <c r="AL12" s="21" t="e">
        <f>(1/K12/L12)*1000000</f>
        <v>#DIV/0!</v>
      </c>
      <c r="AM12" s="21">
        <f>(1/M12/N12)*1000000</f>
        <v>1000</v>
      </c>
      <c r="AN12" s="21">
        <f>(K12*L12*AK12)/1000000</f>
        <v>0</v>
      </c>
      <c r="AO12" s="22">
        <f>(M12*N12*AK12)/1000000</f>
        <v>27.474</v>
      </c>
      <c r="AP12" s="24">
        <f>Calculate_Netto_M3_Scenarios</f>
        <v>239.58</v>
      </c>
      <c r="AQ12" s="23">
        <v>0</v>
      </c>
      <c r="AR12" s="23">
        <f>AP12+AQ12</f>
        <v>239.58</v>
      </c>
      <c r="AS12" s="31">
        <f>AO12*AP12</f>
        <v>6582.2209200000007</v>
      </c>
    </row>
    <row r="13" spans="2:45">
      <c r="B13" s="30" t="s">
        <v>32</v>
      </c>
      <c r="C13" s="16" t="s">
        <v>51</v>
      </c>
      <c r="D13" s="16" t="s">
        <v>50</v>
      </c>
      <c r="E13" s="16" t="s">
        <v>50</v>
      </c>
      <c r="F13" s="17">
        <v>42762</v>
      </c>
      <c r="G13" s="17">
        <v>42766</v>
      </c>
      <c r="H13" s="29">
        <f>YEAR(G13)</f>
        <v>2017</v>
      </c>
      <c r="I13" s="29">
        <f>MONTH(G13)</f>
        <v>1</v>
      </c>
      <c r="J13" s="16">
        <f>G13-F13</f>
        <v>4</v>
      </c>
      <c r="K13" s="16"/>
      <c r="L13" s="16"/>
      <c r="M13" s="16">
        <v>10</v>
      </c>
      <c r="N13" s="16">
        <v>100</v>
      </c>
      <c r="O13" s="16"/>
      <c r="P13" s="16"/>
      <c r="Q13" s="16"/>
      <c r="R13" s="16"/>
      <c r="S13" s="16"/>
      <c r="T13" s="16"/>
      <c r="U13" s="16"/>
      <c r="V13" s="16"/>
      <c r="W13" s="16"/>
      <c r="X13" s="16">
        <v>460</v>
      </c>
      <c r="Y13" s="16"/>
      <c r="Z13" s="16"/>
      <c r="AA13" s="16"/>
      <c r="AB13" s="16"/>
      <c r="AC13" s="16"/>
      <c r="AD13" s="16"/>
      <c r="AE13" s="16"/>
      <c r="AF13" s="16"/>
      <c r="AG13" s="18">
        <f>SUM(O13:AF13)</f>
        <v>460</v>
      </c>
      <c r="AH13" s="19">
        <v>239.58</v>
      </c>
      <c r="AI13" s="20" t="str">
        <f>VLOOKUP(B13,'Lists &amp; Formulas'!$E$7:$F$12,2)</f>
        <v>Netto</v>
      </c>
      <c r="AJ13" s="20" t="str">
        <f>VLOOKUP(B13,'Lists &amp; Formulas'!$H$7:$I$12,2)</f>
        <v>M3</v>
      </c>
      <c r="AK13" s="21">
        <f>(($O$6*O13)+($R$6*R13)+($S$6*S13)+($T$6*T13)+($U$6*U13)+($V$6*V13)+($W$6*W13)+($X$6*X13)+($Z$6*Z13)+($AA$6*AA13)+($AB$6*AB13)+($AC$6*AC13)+($AD$6*AD13)+($AE$6*AE13)+($AF$6*AF13)+($Q$6*Q13)+($Y$6*Y13)+($P$6*P13))/10</f>
        <v>1794</v>
      </c>
      <c r="AL13" s="21" t="e">
        <f>(1/K13/L13)*1000000</f>
        <v>#DIV/0!</v>
      </c>
      <c r="AM13" s="21">
        <f>(1/M13/N13)*1000000</f>
        <v>1000</v>
      </c>
      <c r="AN13" s="21">
        <f>(K13*L13*AK13)/1000000</f>
        <v>0</v>
      </c>
      <c r="AO13" s="22">
        <f>(M13*N13*AK13)/1000000</f>
        <v>1.794</v>
      </c>
      <c r="AP13" s="24">
        <f>Calculate_Netto_M3_Scenarios</f>
        <v>239.58</v>
      </c>
      <c r="AQ13" s="23">
        <v>0</v>
      </c>
      <c r="AR13" s="23">
        <f>AP13+AQ13</f>
        <v>239.58</v>
      </c>
      <c r="AS13" s="31">
        <f>AO13*AP13</f>
        <v>429.80652000000003</v>
      </c>
    </row>
    <row r="14" spans="2:45">
      <c r="B14" s="30" t="s">
        <v>32</v>
      </c>
      <c r="C14" s="16" t="s">
        <v>51</v>
      </c>
      <c r="D14" s="16" t="s">
        <v>50</v>
      </c>
      <c r="E14" s="16" t="s">
        <v>50</v>
      </c>
      <c r="F14" s="17">
        <v>42762</v>
      </c>
      <c r="G14" s="17">
        <v>42766</v>
      </c>
      <c r="H14" s="29">
        <f>YEAR(G14)</f>
        <v>2017</v>
      </c>
      <c r="I14" s="29">
        <f>MONTH(G14)</f>
        <v>1</v>
      </c>
      <c r="J14" s="16">
        <f>G14-F14</f>
        <v>4</v>
      </c>
      <c r="K14" s="16"/>
      <c r="L14" s="16"/>
      <c r="M14" s="16">
        <v>10</v>
      </c>
      <c r="N14" s="16">
        <v>100</v>
      </c>
      <c r="O14" s="16"/>
      <c r="P14" s="16"/>
      <c r="Q14" s="16"/>
      <c r="R14" s="16"/>
      <c r="S14" s="16"/>
      <c r="T14" s="16"/>
      <c r="U14" s="16">
        <v>444</v>
      </c>
      <c r="V14" s="16"/>
      <c r="W14" s="16"/>
      <c r="X14" s="16"/>
      <c r="Y14" s="16"/>
      <c r="Z14" s="16">
        <v>458</v>
      </c>
      <c r="AA14" s="16">
        <v>460</v>
      </c>
      <c r="AB14" s="16">
        <v>460</v>
      </c>
      <c r="AC14" s="16">
        <v>460</v>
      </c>
      <c r="AD14" s="16"/>
      <c r="AE14" s="16">
        <v>1760</v>
      </c>
      <c r="AF14" s="16"/>
      <c r="AG14" s="18">
        <f>SUM(O14:AF14)</f>
        <v>4042</v>
      </c>
      <c r="AH14" s="19">
        <v>239.58</v>
      </c>
      <c r="AI14" s="20" t="str">
        <f>VLOOKUP(B14,'Lists &amp; Formulas'!$E$7:$F$12,2)</f>
        <v>Netto</v>
      </c>
      <c r="AJ14" s="20" t="str">
        <f>VLOOKUP(B14,'Lists &amp; Formulas'!$H$7:$I$12,2)</f>
        <v>M3</v>
      </c>
      <c r="AK14" s="21">
        <f>(($O$6*O14)+($R$6*R14)+($S$6*S14)+($T$6*T14)+($U$6*U14)+($V$6*V14)+($W$6*W14)+($X$6*X14)+($Z$6*Z14)+($AA$6*AA14)+($AB$6*AB14)+($AC$6*AC14)+($AD$6*AD14)+($AE$6*AE14)+($AF$6*AF14)+($Q$6*Q14)+($Y$6*Y14)+($P$6*P14))/10</f>
        <v>19911.599999999999</v>
      </c>
      <c r="AL14" s="21" t="e">
        <f>(1/K14/L14)*1000000</f>
        <v>#DIV/0!</v>
      </c>
      <c r="AM14" s="21">
        <f>(1/M14/N14)*1000000</f>
        <v>1000</v>
      </c>
      <c r="AN14" s="21">
        <f>(K14*L14*AK14)/1000000</f>
        <v>0</v>
      </c>
      <c r="AO14" s="22">
        <f>(M14*N14*AK14)/1000000</f>
        <v>19.9116</v>
      </c>
      <c r="AP14" s="24">
        <f>Calculate_Netto_M3_Scenarios</f>
        <v>239.58</v>
      </c>
      <c r="AQ14" s="23">
        <v>0</v>
      </c>
      <c r="AR14" s="23">
        <f>AP14+AQ14</f>
        <v>239.58</v>
      </c>
      <c r="AS14" s="31">
        <f>AO14*AP14</f>
        <v>4770.421128</v>
      </c>
    </row>
    <row r="15" spans="2:45">
      <c r="B15" s="30" t="s">
        <v>32</v>
      </c>
      <c r="C15" s="16" t="s">
        <v>51</v>
      </c>
      <c r="D15" s="16" t="s">
        <v>50</v>
      </c>
      <c r="E15" s="16" t="s">
        <v>50</v>
      </c>
      <c r="F15" s="17">
        <v>42762</v>
      </c>
      <c r="G15" s="17">
        <v>42780</v>
      </c>
      <c r="H15" s="29">
        <f>YEAR(G15)</f>
        <v>2017</v>
      </c>
      <c r="I15" s="29">
        <f>MONTH(G15)</f>
        <v>2</v>
      </c>
      <c r="J15" s="16">
        <f>G15-F15</f>
        <v>18</v>
      </c>
      <c r="K15" s="16"/>
      <c r="L15" s="16"/>
      <c r="M15" s="16">
        <v>10</v>
      </c>
      <c r="N15" s="16">
        <v>100</v>
      </c>
      <c r="O15" s="16"/>
      <c r="P15" s="16"/>
      <c r="Q15" s="16"/>
      <c r="R15" s="16"/>
      <c r="S15" s="16"/>
      <c r="T15" s="16"/>
      <c r="U15" s="16"/>
      <c r="V15" s="16"/>
      <c r="W15" s="16"/>
      <c r="X15" s="16"/>
      <c r="Y15" s="16"/>
      <c r="Z15" s="16"/>
      <c r="AA15" s="16"/>
      <c r="AB15" s="16"/>
      <c r="AC15" s="16"/>
      <c r="AD15" s="16">
        <v>7920</v>
      </c>
      <c r="AE15" s="16">
        <v>1320</v>
      </c>
      <c r="AF15" s="16"/>
      <c r="AG15" s="18">
        <f>SUM(O15:AF15)</f>
        <v>9240</v>
      </c>
      <c r="AH15" s="19">
        <v>239.58</v>
      </c>
      <c r="AI15" s="20" t="str">
        <f>VLOOKUP(B15,'Lists &amp; Formulas'!$E$7:$F$12,2)</f>
        <v>Netto</v>
      </c>
      <c r="AJ15" s="20" t="str">
        <f>VLOOKUP(B15,'Lists &amp; Formulas'!$H$7:$I$12,2)</f>
        <v>M3</v>
      </c>
      <c r="AK15" s="21">
        <f>(($O$6*O15)+($R$6*R15)+($S$6*S15)+($T$6*T15)+($U$6*U15)+($V$6*V15)+($W$6*W15)+($X$6*X15)+($Z$6*Z15)+($AA$6*AA15)+($AB$6*AB15)+($AC$6*AC15)+($AD$6*AD15)+($AE$6*AE15)+($AF$6*AF15)+($Q$6*Q15)+($Y$6*Y15)+($P$6*P15))/10</f>
        <v>50292</v>
      </c>
      <c r="AL15" s="21" t="e">
        <f>(1/K15/L15)*1000000</f>
        <v>#DIV/0!</v>
      </c>
      <c r="AM15" s="21">
        <f>(1/M15/N15)*1000000</f>
        <v>1000</v>
      </c>
      <c r="AN15" s="21">
        <f>(K15*L15*AK15)/1000000</f>
        <v>0</v>
      </c>
      <c r="AO15" s="22">
        <f>(M15*N15*AK15)/1000000</f>
        <v>50.292000000000002</v>
      </c>
      <c r="AP15" s="24">
        <f>Calculate_Netto_M3_Scenarios</f>
        <v>239.58</v>
      </c>
      <c r="AQ15" s="23">
        <v>0</v>
      </c>
      <c r="AR15" s="23">
        <f>AP15+AQ15</f>
        <v>239.58</v>
      </c>
      <c r="AS15" s="31">
        <f>AO15*AP15</f>
        <v>12048.95736</v>
      </c>
    </row>
    <row r="16" spans="2:45">
      <c r="B16" s="30" t="s">
        <v>32</v>
      </c>
      <c r="C16" s="16" t="s">
        <v>51</v>
      </c>
      <c r="D16" s="16" t="s">
        <v>50</v>
      </c>
      <c r="E16" s="16" t="s">
        <v>50</v>
      </c>
      <c r="F16" s="17">
        <v>42807</v>
      </c>
      <c r="G16" s="17">
        <v>42814</v>
      </c>
      <c r="H16" s="29">
        <f>YEAR(G16)</f>
        <v>2017</v>
      </c>
      <c r="I16" s="29">
        <f>MONTH(G16)</f>
        <v>3</v>
      </c>
      <c r="J16" s="16">
        <f>G16-F16</f>
        <v>7</v>
      </c>
      <c r="K16" s="16"/>
      <c r="L16" s="16"/>
      <c r="M16" s="16">
        <v>10</v>
      </c>
      <c r="N16" s="16">
        <v>100</v>
      </c>
      <c r="O16" s="16"/>
      <c r="P16" s="16"/>
      <c r="Q16" s="16"/>
      <c r="R16" s="16"/>
      <c r="S16" s="16"/>
      <c r="T16" s="16"/>
      <c r="U16" s="16"/>
      <c r="V16" s="16"/>
      <c r="W16" s="16"/>
      <c r="X16" s="16"/>
      <c r="Y16" s="16"/>
      <c r="Z16" s="16">
        <v>3062</v>
      </c>
      <c r="AA16" s="16">
        <v>5680</v>
      </c>
      <c r="AB16" s="16"/>
      <c r="AC16" s="16"/>
      <c r="AD16" s="16"/>
      <c r="AE16" s="16"/>
      <c r="AF16" s="16"/>
      <c r="AG16" s="18">
        <f>SUM(O16:AF16)</f>
        <v>8742</v>
      </c>
      <c r="AH16" s="19">
        <v>239.58</v>
      </c>
      <c r="AI16" s="20" t="str">
        <f>VLOOKUP(B16,'Lists &amp; Formulas'!$E$7:$F$12,2)</f>
        <v>Netto</v>
      </c>
      <c r="AJ16" s="20" t="str">
        <f>VLOOKUP(B16,'Lists &amp; Formulas'!$H$7:$I$12,2)</f>
        <v>M3</v>
      </c>
      <c r="AK16" s="21">
        <f>(($O$6*O16)+($R$6*R16)+($S$6*S16)+($T$6*T16)+($U$6*U16)+($V$6*V16)+($W$6*W16)+($X$6*X16)+($Z$6*Z16)+($AA$6*AA16)+($AB$6*AB16)+($AC$6*AC16)+($AD$6*AD16)+($AE$6*AE16)+($AF$6*AF16)+($Q$6*Q16)+($Y$6*Y16)+($P$6*P16))/10</f>
        <v>38420.400000000001</v>
      </c>
      <c r="AL16" s="21" t="e">
        <f>(1/K16/L16)*1000000</f>
        <v>#DIV/0!</v>
      </c>
      <c r="AM16" s="21">
        <f>(1/M16/N16)*1000000</f>
        <v>1000</v>
      </c>
      <c r="AN16" s="21">
        <f>(K16*L16*AK16)/1000000</f>
        <v>0</v>
      </c>
      <c r="AO16" s="22">
        <f>(M16*N16*AK16)/1000000</f>
        <v>38.420400000000001</v>
      </c>
      <c r="AP16" s="24">
        <f>Calculate_Netto_M3_Scenarios</f>
        <v>239.58</v>
      </c>
      <c r="AQ16" s="23">
        <v>0</v>
      </c>
      <c r="AR16" s="23">
        <f>AP16+AQ16</f>
        <v>239.58</v>
      </c>
      <c r="AS16" s="31">
        <f>AO16*AP16</f>
        <v>9204.7594320000007</v>
      </c>
    </row>
    <row r="17" spans="2:45">
      <c r="B17" s="30" t="s">
        <v>32</v>
      </c>
      <c r="C17" s="16" t="s">
        <v>51</v>
      </c>
      <c r="D17" s="16" t="s">
        <v>50</v>
      </c>
      <c r="E17" s="16" t="s">
        <v>50</v>
      </c>
      <c r="F17" s="17">
        <v>42807</v>
      </c>
      <c r="G17" s="17">
        <v>42816</v>
      </c>
      <c r="H17" s="29">
        <f>YEAR(G17)</f>
        <v>2017</v>
      </c>
      <c r="I17" s="29">
        <f>MONTH(G17)</f>
        <v>3</v>
      </c>
      <c r="J17" s="16">
        <f>G17-F17</f>
        <v>9</v>
      </c>
      <c r="K17" s="16"/>
      <c r="L17" s="16"/>
      <c r="M17" s="16">
        <v>10</v>
      </c>
      <c r="N17" s="16">
        <v>100</v>
      </c>
      <c r="O17" s="16"/>
      <c r="P17" s="16"/>
      <c r="Q17" s="16"/>
      <c r="R17" s="16"/>
      <c r="S17" s="16"/>
      <c r="T17" s="16"/>
      <c r="U17" s="16"/>
      <c r="V17" s="16"/>
      <c r="W17" s="16"/>
      <c r="X17" s="16"/>
      <c r="Y17" s="16"/>
      <c r="Z17" s="16"/>
      <c r="AA17" s="16">
        <v>2640</v>
      </c>
      <c r="AB17" s="16"/>
      <c r="AC17" s="16"/>
      <c r="AD17" s="16"/>
      <c r="AE17" s="16"/>
      <c r="AF17" s="16"/>
      <c r="AG17" s="18">
        <f>SUM(O17:AF17)</f>
        <v>2640</v>
      </c>
      <c r="AH17" s="19">
        <v>239.58</v>
      </c>
      <c r="AI17" s="20" t="str">
        <f>VLOOKUP(B17,'Lists &amp; Formulas'!$E$7:$F$12,2)</f>
        <v>Netto</v>
      </c>
      <c r="AJ17" s="20" t="str">
        <f>VLOOKUP(B17,'Lists &amp; Formulas'!$H$7:$I$12,2)</f>
        <v>M3</v>
      </c>
      <c r="AK17" s="21">
        <f>(($O$6*O17)+($R$6*R17)+($S$6*S17)+($T$6*T17)+($U$6*U17)+($V$6*V17)+($W$6*W17)+($X$6*X17)+($Z$6*Z17)+($AA$6*AA17)+($AB$6*AB17)+($AC$6*AC17)+($AD$6*AD17)+($AE$6*AE17)+($AF$6*AF17)+($Q$6*Q17)+($Y$6*Y17)+($P$6*P17))/10</f>
        <v>11880</v>
      </c>
      <c r="AL17" s="21" t="e">
        <f>(1/K17/L17)*1000000</f>
        <v>#DIV/0!</v>
      </c>
      <c r="AM17" s="21">
        <f>(1/M17/N17)*1000000</f>
        <v>1000</v>
      </c>
      <c r="AN17" s="21">
        <f>(K17*L17*AK17)/1000000</f>
        <v>0</v>
      </c>
      <c r="AO17" s="22">
        <f>(M17*N17*AK17)/1000000</f>
        <v>11.88</v>
      </c>
      <c r="AP17" s="24">
        <f>Calculate_Netto_M3_Scenarios</f>
        <v>239.58</v>
      </c>
      <c r="AQ17" s="23">
        <v>0</v>
      </c>
      <c r="AR17" s="23">
        <f>AP17+AQ17</f>
        <v>239.58</v>
      </c>
      <c r="AS17" s="31">
        <f>AO17*AP17</f>
        <v>2846.2104000000004</v>
      </c>
    </row>
    <row r="18" spans="2:45">
      <c r="B18" s="30" t="s">
        <v>32</v>
      </c>
      <c r="C18" s="16" t="s">
        <v>51</v>
      </c>
      <c r="D18" s="16" t="s">
        <v>50</v>
      </c>
      <c r="E18" s="16" t="s">
        <v>50</v>
      </c>
      <c r="F18" s="17">
        <v>42807</v>
      </c>
      <c r="G18" s="17">
        <v>42823</v>
      </c>
      <c r="H18" s="29">
        <f>YEAR(G18)</f>
        <v>2017</v>
      </c>
      <c r="I18" s="29">
        <f>MONTH(G18)</f>
        <v>3</v>
      </c>
      <c r="J18" s="16">
        <f>G18-F18</f>
        <v>16</v>
      </c>
      <c r="K18" s="16"/>
      <c r="L18" s="16"/>
      <c r="M18" s="16">
        <v>10</v>
      </c>
      <c r="N18" s="16">
        <v>100</v>
      </c>
      <c r="O18" s="16"/>
      <c r="P18" s="16"/>
      <c r="Q18" s="16"/>
      <c r="R18" s="16"/>
      <c r="S18" s="16"/>
      <c r="T18" s="16"/>
      <c r="U18" s="16"/>
      <c r="V18" s="16"/>
      <c r="W18" s="16"/>
      <c r="X18" s="16"/>
      <c r="Y18" s="16"/>
      <c r="Z18" s="16"/>
      <c r="AA18" s="16">
        <v>2640</v>
      </c>
      <c r="AB18" s="16"/>
      <c r="AC18" s="16"/>
      <c r="AD18" s="16"/>
      <c r="AE18" s="16"/>
      <c r="AF18" s="16"/>
      <c r="AG18" s="18">
        <f>SUM(O18:AF18)</f>
        <v>2640</v>
      </c>
      <c r="AH18" s="19">
        <v>239.58</v>
      </c>
      <c r="AI18" s="20" t="str">
        <f>VLOOKUP(B18,'Lists &amp; Formulas'!$E$7:$F$12,2)</f>
        <v>Netto</v>
      </c>
      <c r="AJ18" s="20" t="str">
        <f>VLOOKUP(B18,'Lists &amp; Formulas'!$H$7:$I$12,2)</f>
        <v>M3</v>
      </c>
      <c r="AK18" s="21">
        <f>(($O$6*O18)+($R$6*R18)+($S$6*S18)+($T$6*T18)+($U$6*U18)+($V$6*V18)+($W$6*W18)+($X$6*X18)+($Z$6*Z18)+($AA$6*AA18)+($AB$6*AB18)+($AC$6*AC18)+($AD$6*AD18)+($AE$6*AE18)+($AF$6*AF18)+($Q$6*Q18)+($Y$6*Y18)+($P$6*P18))/10</f>
        <v>11880</v>
      </c>
      <c r="AL18" s="21" t="e">
        <f>(1/K18/L18)*1000000</f>
        <v>#DIV/0!</v>
      </c>
      <c r="AM18" s="21">
        <f>(1/M18/N18)*1000000</f>
        <v>1000</v>
      </c>
      <c r="AN18" s="21">
        <f>(K18*L18*AK18)/1000000</f>
        <v>0</v>
      </c>
      <c r="AO18" s="22">
        <f>(M18*N18*AK18)/1000000</f>
        <v>11.88</v>
      </c>
      <c r="AP18" s="24">
        <f>Calculate_Netto_M3_Scenarios</f>
        <v>239.58</v>
      </c>
      <c r="AQ18" s="23">
        <v>0</v>
      </c>
      <c r="AR18" s="23">
        <f>AP18+AQ18</f>
        <v>239.58</v>
      </c>
      <c r="AS18" s="31">
        <f>AO18*AP18</f>
        <v>2846.2104000000004</v>
      </c>
    </row>
    <row r="19" spans="2:45">
      <c r="B19" s="30" t="s">
        <v>32</v>
      </c>
      <c r="C19" s="16" t="s">
        <v>51</v>
      </c>
      <c r="D19" s="16" t="s">
        <v>50</v>
      </c>
      <c r="E19" s="16" t="s">
        <v>50</v>
      </c>
      <c r="F19" s="17">
        <v>42894</v>
      </c>
      <c r="G19" s="17">
        <v>42901</v>
      </c>
      <c r="H19" s="29">
        <f>YEAR(G19)</f>
        <v>2017</v>
      </c>
      <c r="I19" s="29">
        <f>MONTH(G19)</f>
        <v>6</v>
      </c>
      <c r="J19" s="16">
        <f>G19-F19</f>
        <v>7</v>
      </c>
      <c r="K19" s="16"/>
      <c r="L19" s="16"/>
      <c r="M19" s="16">
        <v>10</v>
      </c>
      <c r="N19" s="16">
        <v>100</v>
      </c>
      <c r="O19" s="16"/>
      <c r="P19" s="16"/>
      <c r="Q19" s="16"/>
      <c r="R19" s="16"/>
      <c r="S19" s="16"/>
      <c r="T19" s="16"/>
      <c r="U19" s="16"/>
      <c r="V19" s="16"/>
      <c r="W19" s="16"/>
      <c r="X19" s="16"/>
      <c r="Y19" s="16"/>
      <c r="Z19" s="16"/>
      <c r="AA19" s="16"/>
      <c r="AB19" s="16"/>
      <c r="AC19" s="16">
        <v>6160</v>
      </c>
      <c r="AD19" s="16"/>
      <c r="AE19" s="16"/>
      <c r="AF19" s="16"/>
      <c r="AG19" s="18">
        <f>SUM(O19:AF19)</f>
        <v>6160</v>
      </c>
      <c r="AH19" s="19">
        <v>289.08</v>
      </c>
      <c r="AI19" s="20" t="str">
        <f>VLOOKUP(B19,'Lists &amp; Formulas'!$E$7:$F$12,2)</f>
        <v>Netto</v>
      </c>
      <c r="AJ19" s="20" t="str">
        <f>VLOOKUP(B19,'Lists &amp; Formulas'!$H$7:$I$12,2)</f>
        <v>M3</v>
      </c>
      <c r="AK19" s="21">
        <f>(($O$6*O19)+($R$6*R19)+($S$6*S19)+($T$6*T19)+($U$6*U19)+($V$6*V19)+($W$6*W19)+($X$6*X19)+($Z$6*Z19)+($AA$6*AA19)+($AB$6*AB19)+($AC$6*AC19)+($AD$6*AD19)+($AE$6*AE19)+($AF$6*AF19)+($Q$6*Q19)+($Y$6*Y19)+($P$6*P19))/10</f>
        <v>31416</v>
      </c>
      <c r="AL19" s="21" t="e">
        <f>(1/K19/L19)*1000000</f>
        <v>#DIV/0!</v>
      </c>
      <c r="AM19" s="21">
        <f>(1/M19/N19)*1000000</f>
        <v>1000</v>
      </c>
      <c r="AN19" s="21">
        <f>(K19*L19*AK19)/1000000</f>
        <v>0</v>
      </c>
      <c r="AO19" s="22">
        <f>(M19*N19*AK19)/1000000</f>
        <v>31.416</v>
      </c>
      <c r="AP19" s="24">
        <f>Calculate_Netto_M3_Scenarios</f>
        <v>289.08</v>
      </c>
      <c r="AQ19" s="23">
        <v>0</v>
      </c>
      <c r="AR19" s="23">
        <f>AP19+AQ19</f>
        <v>289.08</v>
      </c>
      <c r="AS19" s="31">
        <f>AO19*AP19</f>
        <v>9081.7372799999994</v>
      </c>
    </row>
    <row r="20" spans="2:45">
      <c r="B20" s="30" t="s">
        <v>32</v>
      </c>
      <c r="C20" s="16" t="s">
        <v>51</v>
      </c>
      <c r="D20" s="16" t="s">
        <v>50</v>
      </c>
      <c r="E20" s="16" t="s">
        <v>50</v>
      </c>
      <c r="F20" s="17">
        <v>42905</v>
      </c>
      <c r="G20" s="17">
        <v>42916</v>
      </c>
      <c r="H20" s="29">
        <f>YEAR(G20)</f>
        <v>2017</v>
      </c>
      <c r="I20" s="29">
        <f>MONTH(G20)</f>
        <v>6</v>
      </c>
      <c r="J20" s="16">
        <f>G20-F20</f>
        <v>11</v>
      </c>
      <c r="K20" s="16"/>
      <c r="L20" s="16"/>
      <c r="M20" s="16">
        <v>10</v>
      </c>
      <c r="N20" s="16">
        <v>100</v>
      </c>
      <c r="O20" s="16"/>
      <c r="P20" s="16"/>
      <c r="Q20" s="16"/>
      <c r="R20" s="16"/>
      <c r="S20" s="16"/>
      <c r="T20" s="16"/>
      <c r="U20" s="16"/>
      <c r="V20" s="16"/>
      <c r="W20" s="16">
        <v>2860</v>
      </c>
      <c r="X20" s="16">
        <v>2000</v>
      </c>
      <c r="Y20" s="16"/>
      <c r="Z20" s="16">
        <v>3880</v>
      </c>
      <c r="AA20" s="16">
        <v>2870</v>
      </c>
      <c r="AB20" s="16"/>
      <c r="AC20" s="16"/>
      <c r="AD20" s="16">
        <v>2440</v>
      </c>
      <c r="AE20" s="16"/>
      <c r="AF20" s="16"/>
      <c r="AG20" s="18">
        <f>SUM(O20:AF20)</f>
        <v>14050</v>
      </c>
      <c r="AH20" s="19">
        <v>289.08</v>
      </c>
      <c r="AI20" s="20" t="str">
        <f>VLOOKUP(B20,'Lists &amp; Formulas'!$E$7:$F$12,2)</f>
        <v>Netto</v>
      </c>
      <c r="AJ20" s="20" t="str">
        <f>VLOOKUP(B20,'Lists &amp; Formulas'!$H$7:$I$12,2)</f>
        <v>M3</v>
      </c>
      <c r="AK20" s="21">
        <f>(($O$6*O20)+($R$6*R20)+($S$6*S20)+($T$6*T20)+($U$6*U20)+($V$6*V20)+($W$6*W20)+($X$6*X20)+($Z$6*Z20)+($AA$6*AA20)+($AB$6*AB20)+($AC$6*AC20)+($AD$6*AD20)+($AE$6*AE20)+($AF$6*AF20)+($Q$6*Q20)+($Y$6*Y20)+($P$6*P20))/10</f>
        <v>60483</v>
      </c>
      <c r="AL20" s="21" t="e">
        <f>(1/K20/L20)*1000000</f>
        <v>#DIV/0!</v>
      </c>
      <c r="AM20" s="21">
        <f>(1/M20/N20)*1000000</f>
        <v>1000</v>
      </c>
      <c r="AN20" s="21">
        <f>(K20*L20*AK20)/1000000</f>
        <v>0</v>
      </c>
      <c r="AO20" s="22">
        <f>(M20*N20*AK20)/1000000</f>
        <v>60.482999999999997</v>
      </c>
      <c r="AP20" s="24">
        <f>Calculate_Netto_M3_Scenarios</f>
        <v>289.08</v>
      </c>
      <c r="AQ20" s="23">
        <v>0</v>
      </c>
      <c r="AR20" s="23">
        <f>AP20+AQ20</f>
        <v>289.08</v>
      </c>
      <c r="AS20" s="31">
        <f>AO20*AP20</f>
        <v>17484.425639999998</v>
      </c>
    </row>
    <row r="21" spans="2:45">
      <c r="B21" s="30" t="s">
        <v>32</v>
      </c>
      <c r="C21" s="16" t="s">
        <v>51</v>
      </c>
      <c r="D21" s="16" t="s">
        <v>50</v>
      </c>
      <c r="E21" s="16" t="s">
        <v>50</v>
      </c>
      <c r="F21" s="17">
        <v>42916</v>
      </c>
      <c r="G21" s="17">
        <v>42922</v>
      </c>
      <c r="H21" s="29">
        <f>YEAR(G21)</f>
        <v>2017</v>
      </c>
      <c r="I21" s="29">
        <f>MONTH(G21)</f>
        <v>7</v>
      </c>
      <c r="J21" s="16">
        <f>G21-F21</f>
        <v>6</v>
      </c>
      <c r="K21" s="16"/>
      <c r="L21" s="16"/>
      <c r="M21" s="16">
        <v>10</v>
      </c>
      <c r="N21" s="16">
        <v>100</v>
      </c>
      <c r="O21" s="16"/>
      <c r="P21" s="16"/>
      <c r="Q21" s="16"/>
      <c r="R21" s="16"/>
      <c r="S21" s="16"/>
      <c r="T21" s="16"/>
      <c r="U21" s="16"/>
      <c r="V21" s="16">
        <v>1880</v>
      </c>
      <c r="W21" s="16">
        <v>1000</v>
      </c>
      <c r="X21" s="16"/>
      <c r="Y21" s="16"/>
      <c r="Z21" s="16"/>
      <c r="AA21" s="16"/>
      <c r="AB21" s="16"/>
      <c r="AC21" s="16">
        <v>4840</v>
      </c>
      <c r="AD21" s="16"/>
      <c r="AE21" s="16"/>
      <c r="AF21" s="16"/>
      <c r="AG21" s="18">
        <f>SUM(O21:AF21)</f>
        <v>7720</v>
      </c>
      <c r="AH21" s="19">
        <v>289.08</v>
      </c>
      <c r="AI21" s="20" t="str">
        <f>VLOOKUP(B21,'Lists &amp; Formulas'!$E$7:$F$12,2)</f>
        <v>Netto</v>
      </c>
      <c r="AJ21" s="20" t="str">
        <f>VLOOKUP(B21,'Lists &amp; Formulas'!$H$7:$I$12,2)</f>
        <v>M3</v>
      </c>
      <c r="AK21" s="21">
        <f>(($O$6*O21)+($R$6*R21)+($S$6*S21)+($T$6*T21)+($U$6*U21)+($V$6*V21)+($W$6*W21)+($X$6*X21)+($Z$6*Z21)+($AA$6*AA21)+($AB$6*AB21)+($AC$6*AC21)+($AD$6*AD21)+($AE$6*AE21)+($AF$6*AF21)+($Q$6*Q21)+($Y$6*Y21)+($P$6*P21))/10</f>
        <v>34488</v>
      </c>
      <c r="AL21" s="21" t="e">
        <f>(1/K21/L21)*1000000</f>
        <v>#DIV/0!</v>
      </c>
      <c r="AM21" s="21">
        <f>(1/M21/N21)*1000000</f>
        <v>1000</v>
      </c>
      <c r="AN21" s="21">
        <f>(K21*L21*AK21)/1000000</f>
        <v>0</v>
      </c>
      <c r="AO21" s="22">
        <f>(M21*N21*AK21)/1000000</f>
        <v>34.488</v>
      </c>
      <c r="AP21" s="24">
        <f>Calculate_Netto_M3_Scenarios</f>
        <v>289.08</v>
      </c>
      <c r="AQ21" s="23">
        <v>0</v>
      </c>
      <c r="AR21" s="23">
        <f>AP21+AQ21</f>
        <v>289.08</v>
      </c>
      <c r="AS21" s="31">
        <f>AO21*AP21</f>
        <v>9969.7910400000001</v>
      </c>
    </row>
    <row r="22" spans="2:45">
      <c r="B22" s="30" t="s">
        <v>32</v>
      </c>
      <c r="C22" s="16" t="s">
        <v>51</v>
      </c>
      <c r="D22" s="16" t="s">
        <v>50</v>
      </c>
      <c r="E22" s="16" t="s">
        <v>50</v>
      </c>
      <c r="F22" s="17">
        <v>42964</v>
      </c>
      <c r="G22" s="17">
        <v>42986</v>
      </c>
      <c r="H22" s="29">
        <f>YEAR(G22)</f>
        <v>2017</v>
      </c>
      <c r="I22" s="29">
        <f>MONTH(G22)</f>
        <v>9</v>
      </c>
      <c r="J22" s="16">
        <f>G22-F22</f>
        <v>22</v>
      </c>
      <c r="K22" s="16"/>
      <c r="L22" s="16"/>
      <c r="M22" s="16">
        <v>10</v>
      </c>
      <c r="N22" s="16">
        <v>100</v>
      </c>
      <c r="O22" s="16"/>
      <c r="P22" s="16"/>
      <c r="Q22" s="16"/>
      <c r="R22" s="16"/>
      <c r="S22" s="16"/>
      <c r="T22" s="16"/>
      <c r="U22" s="16"/>
      <c r="V22" s="16"/>
      <c r="W22" s="16"/>
      <c r="X22" s="16"/>
      <c r="Y22" s="16"/>
      <c r="Z22" s="16"/>
      <c r="AA22" s="16"/>
      <c r="AB22" s="16">
        <v>3862</v>
      </c>
      <c r="AC22" s="16">
        <v>4306</v>
      </c>
      <c r="AD22" s="16"/>
      <c r="AE22" s="16"/>
      <c r="AF22" s="16"/>
      <c r="AG22" s="18">
        <f>SUM(O22:AF22)</f>
        <v>8168</v>
      </c>
      <c r="AH22" s="19">
        <v>267</v>
      </c>
      <c r="AI22" s="20" t="str">
        <f>VLOOKUP(B22,'Lists &amp; Formulas'!$E$7:$F$12,2)</f>
        <v>Netto</v>
      </c>
      <c r="AJ22" s="20" t="str">
        <f>VLOOKUP(B22,'Lists &amp; Formulas'!$H$7:$I$12,2)</f>
        <v>M3</v>
      </c>
      <c r="AK22" s="21">
        <f>(($O$6*O22)+($R$6*R22)+($S$6*S22)+($T$6*T22)+($U$6*U22)+($V$6*V22)+($W$6*W22)+($X$6*X22)+($Z$6*Z22)+($AA$6*AA22)+($AB$6*AB22)+($AC$6*AC22)+($AD$6*AD22)+($AE$6*AE22)+($AF$6*AF22)+($Q$6*Q22)+($Y$6*Y22)+($P$6*P22))/10</f>
        <v>40498.199999999997</v>
      </c>
      <c r="AL22" s="21" t="e">
        <f>(1/K22/L22)*1000000</f>
        <v>#DIV/0!</v>
      </c>
      <c r="AM22" s="21">
        <f>(1/M22/N22)*1000000</f>
        <v>1000</v>
      </c>
      <c r="AN22" s="21">
        <f>(K22*L22*AK22)/1000000</f>
        <v>0</v>
      </c>
      <c r="AO22" s="22">
        <f>(M22*N22*AK22)/1000000</f>
        <v>40.498199999999997</v>
      </c>
      <c r="AP22" s="24">
        <f>Calculate_Netto_M3_Scenarios</f>
        <v>267</v>
      </c>
      <c r="AQ22" s="23">
        <v>0</v>
      </c>
      <c r="AR22" s="23">
        <f>AP22+AQ22</f>
        <v>267</v>
      </c>
      <c r="AS22" s="31">
        <f>AO22*AP22</f>
        <v>10813.019399999999</v>
      </c>
    </row>
    <row r="23" spans="2:45">
      <c r="B23" s="30" t="s">
        <v>32</v>
      </c>
      <c r="C23" s="16" t="s">
        <v>51</v>
      </c>
      <c r="D23" s="16" t="s">
        <v>50</v>
      </c>
      <c r="E23" s="16" t="s">
        <v>50</v>
      </c>
      <c r="F23" s="17">
        <v>43017</v>
      </c>
      <c r="G23" s="17">
        <v>43021</v>
      </c>
      <c r="H23" s="29">
        <f>YEAR(G23)</f>
        <v>2017</v>
      </c>
      <c r="I23" s="29">
        <f>MONTH(G23)</f>
        <v>10</v>
      </c>
      <c r="J23" s="16">
        <f>G23-F23</f>
        <v>4</v>
      </c>
      <c r="K23" s="16"/>
      <c r="L23" s="16"/>
      <c r="M23" s="16">
        <v>10</v>
      </c>
      <c r="N23" s="16">
        <v>100</v>
      </c>
      <c r="O23" s="16"/>
      <c r="P23" s="16"/>
      <c r="Q23" s="16"/>
      <c r="R23" s="16"/>
      <c r="S23" s="16"/>
      <c r="T23" s="16"/>
      <c r="U23" s="16"/>
      <c r="V23" s="16"/>
      <c r="W23" s="16"/>
      <c r="X23" s="16"/>
      <c r="Y23" s="16"/>
      <c r="Z23" s="16">
        <v>880</v>
      </c>
      <c r="AA23" s="16">
        <v>3278</v>
      </c>
      <c r="AB23" s="16"/>
      <c r="AC23" s="16"/>
      <c r="AD23" s="16"/>
      <c r="AE23" s="16">
        <v>1818</v>
      </c>
      <c r="AF23" s="16">
        <v>1850</v>
      </c>
      <c r="AG23" s="18">
        <f>SUM(O23:AF23)</f>
        <v>7826</v>
      </c>
      <c r="AH23" s="19">
        <v>267.08</v>
      </c>
      <c r="AI23" s="20" t="str">
        <f>VLOOKUP(B23,'Lists &amp; Formulas'!$E$7:$F$12,2)</f>
        <v>Netto</v>
      </c>
      <c r="AJ23" s="20" t="str">
        <f>VLOOKUP(B23,'Lists &amp; Formulas'!$H$7:$I$12,2)</f>
        <v>M3</v>
      </c>
      <c r="AK23" s="21">
        <f>(($O$6*O23)+($R$6*R23)+($S$6*S23)+($T$6*T23)+($U$6*U23)+($V$6*V23)+($W$6*W23)+($X$6*X23)+($Z$6*Z23)+($AA$6*AA23)+($AB$6*AB23)+($AC$6*AC23)+($AD$6*AD23)+($AE$6*AE23)+($AF$6*AF23)+($Q$6*Q23)+($Y$6*Y23)+($P$6*P23))/10</f>
        <v>39909.599999999999</v>
      </c>
      <c r="AL23" s="21" t="e">
        <f>(1/K23/L23)*1000000</f>
        <v>#DIV/0!</v>
      </c>
      <c r="AM23" s="21">
        <f>(1/M23/N23)*1000000</f>
        <v>1000</v>
      </c>
      <c r="AN23" s="21">
        <f>(K23*L23*AK23)/1000000</f>
        <v>0</v>
      </c>
      <c r="AO23" s="22">
        <f>(M23*N23*AK23)/1000000</f>
        <v>39.909599999999998</v>
      </c>
      <c r="AP23" s="24">
        <f>Calculate_Netto_M3_Scenarios</f>
        <v>267.08</v>
      </c>
      <c r="AQ23" s="23">
        <v>0</v>
      </c>
      <c r="AR23" s="23">
        <f>AP23+AQ23</f>
        <v>267.08</v>
      </c>
      <c r="AS23" s="31">
        <f>AO23*AP23</f>
        <v>10659.055967999999</v>
      </c>
    </row>
    <row r="24" spans="2:45">
      <c r="B24" s="30" t="s">
        <v>32</v>
      </c>
      <c r="C24" s="16" t="s">
        <v>51</v>
      </c>
      <c r="D24" s="16" t="s">
        <v>50</v>
      </c>
      <c r="E24" s="16" t="s">
        <v>50</v>
      </c>
      <c r="F24" s="17">
        <v>43017</v>
      </c>
      <c r="G24" s="17">
        <v>43053</v>
      </c>
      <c r="H24" s="29">
        <f>YEAR(G24)</f>
        <v>2017</v>
      </c>
      <c r="I24" s="29">
        <f>MONTH(G24)</f>
        <v>11</v>
      </c>
      <c r="J24" s="16">
        <f>G24-F24</f>
        <v>36</v>
      </c>
      <c r="K24" s="16"/>
      <c r="L24" s="16"/>
      <c r="M24" s="16">
        <v>10</v>
      </c>
      <c r="N24" s="16">
        <v>100</v>
      </c>
      <c r="O24" s="16"/>
      <c r="P24" s="16"/>
      <c r="Q24" s="16"/>
      <c r="R24" s="16"/>
      <c r="S24" s="16"/>
      <c r="T24" s="16"/>
      <c r="U24" s="16"/>
      <c r="V24" s="16"/>
      <c r="W24" s="16"/>
      <c r="X24" s="16"/>
      <c r="Y24" s="16"/>
      <c r="Z24" s="16">
        <v>920</v>
      </c>
      <c r="AA24" s="16"/>
      <c r="AB24" s="16"/>
      <c r="AC24" s="16"/>
      <c r="AD24" s="16"/>
      <c r="AE24" s="16"/>
      <c r="AF24" s="16"/>
      <c r="AG24" s="18">
        <f>SUM(O24:AF24)</f>
        <v>920</v>
      </c>
      <c r="AH24" s="19">
        <v>267.08</v>
      </c>
      <c r="AI24" s="20" t="str">
        <f>VLOOKUP(B24,'Lists &amp; Formulas'!$E$7:$F$12,2)</f>
        <v>Netto</v>
      </c>
      <c r="AJ24" s="20" t="str">
        <f>VLOOKUP(B24,'Lists &amp; Formulas'!$H$7:$I$12,2)</f>
        <v>M3</v>
      </c>
      <c r="AK24" s="21">
        <f>(($O$6*O24)+($R$6*R24)+($S$6*S24)+($T$6*T24)+($U$6*U24)+($V$6*V24)+($W$6*W24)+($X$6*X24)+($Z$6*Z24)+($AA$6*AA24)+($AB$6*AB24)+($AC$6*AC24)+($AD$6*AD24)+($AE$6*AE24)+($AF$6*AF24)+($Q$6*Q24)+($Y$6*Y24)+($P$6*P24))/10</f>
        <v>3864</v>
      </c>
      <c r="AL24" s="21" t="e">
        <f>(1/K24/L24)*1000000</f>
        <v>#DIV/0!</v>
      </c>
      <c r="AM24" s="21">
        <f>(1/M24/N24)*1000000</f>
        <v>1000</v>
      </c>
      <c r="AN24" s="21">
        <f>(K24*L24*AK24)/1000000</f>
        <v>0</v>
      </c>
      <c r="AO24" s="22">
        <f>(M24*N24*AK24)/1000000</f>
        <v>3.8639999999999999</v>
      </c>
      <c r="AP24" s="24">
        <f>Calculate_Netto_M3_Scenarios</f>
        <v>267.08</v>
      </c>
      <c r="AQ24" s="23">
        <v>0</v>
      </c>
      <c r="AR24" s="23">
        <f>AP24+AQ24</f>
        <v>267.08</v>
      </c>
      <c r="AS24" s="31">
        <f>AO24*AP24</f>
        <v>1031.99712</v>
      </c>
    </row>
    <row r="25" spans="2:45">
      <c r="B25" s="30" t="s">
        <v>32</v>
      </c>
      <c r="C25" s="16" t="s">
        <v>51</v>
      </c>
      <c r="D25" s="16" t="s">
        <v>50</v>
      </c>
      <c r="E25" s="16" t="s">
        <v>50</v>
      </c>
      <c r="F25" s="17">
        <v>43048</v>
      </c>
      <c r="G25" s="17">
        <v>43066</v>
      </c>
      <c r="H25" s="29">
        <f>YEAR(G25)</f>
        <v>2017</v>
      </c>
      <c r="I25" s="29">
        <f>MONTH(G25)</f>
        <v>11</v>
      </c>
      <c r="J25" s="16">
        <f>G25-F25</f>
        <v>18</v>
      </c>
      <c r="K25" s="16"/>
      <c r="L25" s="16"/>
      <c r="M25" s="16">
        <v>10</v>
      </c>
      <c r="N25" s="16">
        <v>100</v>
      </c>
      <c r="O25" s="16"/>
      <c r="P25" s="16"/>
      <c r="Q25" s="16"/>
      <c r="R25" s="16"/>
      <c r="S25" s="16"/>
      <c r="T25" s="16"/>
      <c r="U25" s="16"/>
      <c r="V25" s="16"/>
      <c r="W25" s="16"/>
      <c r="X25" s="16"/>
      <c r="Y25" s="16"/>
      <c r="Z25" s="16"/>
      <c r="AA25" s="16">
        <v>4604</v>
      </c>
      <c r="AB25" s="16"/>
      <c r="AC25" s="16"/>
      <c r="AD25" s="16"/>
      <c r="AE25" s="16">
        <v>1640</v>
      </c>
      <c r="AF25" s="16">
        <v>1840</v>
      </c>
      <c r="AG25" s="18">
        <f>SUM(O25:AF25)</f>
        <v>8084</v>
      </c>
      <c r="AH25" s="19">
        <v>267.08</v>
      </c>
      <c r="AI25" s="20" t="str">
        <f>VLOOKUP(B25,'Lists &amp; Formulas'!$E$7:$F$12,2)</f>
        <v>Netto</v>
      </c>
      <c r="AJ25" s="20" t="str">
        <f>VLOOKUP(B25,'Lists &amp; Formulas'!$H$7:$I$12,2)</f>
        <v>M3</v>
      </c>
      <c r="AK25" s="21">
        <f>(($O$6*O25)+($R$6*R25)+($S$6*S25)+($T$6*T25)+($U$6*U25)+($V$6*V25)+($W$6*W25)+($X$6*X25)+($Z$6*Z25)+($AA$6*AA25)+($AB$6*AB25)+($AC$6*AC25)+($AD$6*AD25)+($AE$6*AE25)+($AF$6*AF25)+($Q$6*Q25)+($Y$6*Y25)+($P$6*P25))/10</f>
        <v>41106</v>
      </c>
      <c r="AL25" s="21" t="e">
        <f>(1/K25/L25)*1000000</f>
        <v>#DIV/0!</v>
      </c>
      <c r="AM25" s="21">
        <f>(1/M25/N25)*1000000</f>
        <v>1000</v>
      </c>
      <c r="AN25" s="21">
        <f>(K25*L25*AK25)/1000000</f>
        <v>0</v>
      </c>
      <c r="AO25" s="22">
        <f>(M25*N25*AK25)/1000000</f>
        <v>41.106000000000002</v>
      </c>
      <c r="AP25" s="24">
        <f>Calculate_Netto_M3_Scenarios</f>
        <v>267.08</v>
      </c>
      <c r="AQ25" s="23">
        <v>0</v>
      </c>
      <c r="AR25" s="23">
        <f>AP25+AQ25</f>
        <v>267.08</v>
      </c>
      <c r="AS25" s="31">
        <f>AO25*AP25</f>
        <v>10978.590479999999</v>
      </c>
    </row>
    <row r="26" spans="2:45">
      <c r="B26" s="30" t="s">
        <v>32</v>
      </c>
      <c r="C26" s="16" t="s">
        <v>51</v>
      </c>
      <c r="D26" s="16" t="s">
        <v>50</v>
      </c>
      <c r="E26" s="16" t="s">
        <v>50</v>
      </c>
      <c r="F26" s="17">
        <v>43048</v>
      </c>
      <c r="G26" s="17">
        <v>43087</v>
      </c>
      <c r="H26" s="29">
        <f>YEAR(G26)</f>
        <v>2017</v>
      </c>
      <c r="I26" s="29">
        <f>MONTH(G26)</f>
        <v>12</v>
      </c>
      <c r="J26" s="16">
        <f>G26-F26</f>
        <v>39</v>
      </c>
      <c r="K26" s="16"/>
      <c r="L26" s="16"/>
      <c r="M26" s="16">
        <v>10</v>
      </c>
      <c r="N26" s="16">
        <v>100</v>
      </c>
      <c r="O26" s="16"/>
      <c r="P26" s="16"/>
      <c r="Q26" s="16"/>
      <c r="R26" s="16"/>
      <c r="S26" s="16"/>
      <c r="T26" s="16"/>
      <c r="U26" s="16"/>
      <c r="V26" s="16"/>
      <c r="W26" s="16"/>
      <c r="X26" s="16"/>
      <c r="Y26" s="16"/>
      <c r="Z26" s="16"/>
      <c r="AA26" s="16">
        <v>880</v>
      </c>
      <c r="AB26" s="16"/>
      <c r="AC26" s="16"/>
      <c r="AD26" s="16"/>
      <c r="AE26" s="16"/>
      <c r="AF26" s="16"/>
      <c r="AG26" s="18">
        <f>SUM(O26:AF26)</f>
        <v>880</v>
      </c>
      <c r="AH26" s="19">
        <v>267.08</v>
      </c>
      <c r="AI26" s="20" t="str">
        <f>VLOOKUP(B26,'Lists &amp; Formulas'!$E$7:$F$12,2)</f>
        <v>Netto</v>
      </c>
      <c r="AJ26" s="20" t="str">
        <f>VLOOKUP(B26,'Lists &amp; Formulas'!$H$7:$I$12,2)</f>
        <v>M3</v>
      </c>
      <c r="AK26" s="21">
        <f>(($O$6*O26)+($R$6*R26)+($S$6*S26)+($T$6*T26)+($U$6*U26)+($V$6*V26)+($W$6*W26)+($X$6*X26)+($Z$6*Z26)+($AA$6*AA26)+($AB$6*AB26)+($AC$6*AC26)+($AD$6*AD26)+($AE$6*AE26)+($AF$6*AF26)+($Q$6*Q26)+($Y$6*Y26)+($P$6*P26))/10</f>
        <v>3960</v>
      </c>
      <c r="AL26" s="21" t="e">
        <f>(1/K26/L26)*1000000</f>
        <v>#DIV/0!</v>
      </c>
      <c r="AM26" s="21">
        <f>(1/M26/N26)*1000000</f>
        <v>1000</v>
      </c>
      <c r="AN26" s="21">
        <f>(K26*L26*AK26)/1000000</f>
        <v>0</v>
      </c>
      <c r="AO26" s="22">
        <f>(M26*N26*AK26)/1000000</f>
        <v>3.96</v>
      </c>
      <c r="AP26" s="24">
        <f>Calculate_Netto_M3_Scenarios</f>
        <v>267.08</v>
      </c>
      <c r="AQ26" s="23">
        <v>0</v>
      </c>
      <c r="AR26" s="23">
        <f>AP26+AQ26</f>
        <v>267.08</v>
      </c>
      <c r="AS26" s="31">
        <f>AO26*AP26</f>
        <v>1057.6368</v>
      </c>
    </row>
    <row r="27" spans="2:45">
      <c r="B27" s="30" t="s">
        <v>32</v>
      </c>
      <c r="C27" s="16" t="s">
        <v>51</v>
      </c>
      <c r="D27" s="16" t="s">
        <v>50</v>
      </c>
      <c r="E27" s="16" t="s">
        <v>50</v>
      </c>
      <c r="F27" s="17">
        <v>43108</v>
      </c>
      <c r="G27" s="17">
        <v>43111</v>
      </c>
      <c r="H27" s="29">
        <f>YEAR(G27)</f>
        <v>2018</v>
      </c>
      <c r="I27" s="29">
        <f>MONTH(G27)</f>
        <v>1</v>
      </c>
      <c r="J27" s="16">
        <f>G27-F27</f>
        <v>3</v>
      </c>
      <c r="K27" s="16"/>
      <c r="L27" s="16"/>
      <c r="M27" s="16">
        <v>10</v>
      </c>
      <c r="N27" s="16">
        <v>100</v>
      </c>
      <c r="O27" s="16"/>
      <c r="P27" s="16"/>
      <c r="Q27" s="16"/>
      <c r="R27" s="16"/>
      <c r="S27" s="16"/>
      <c r="T27" s="16"/>
      <c r="U27" s="16"/>
      <c r="V27" s="16"/>
      <c r="W27" s="16"/>
      <c r="X27" s="16"/>
      <c r="Y27" s="16"/>
      <c r="Z27" s="16"/>
      <c r="AA27" s="16"/>
      <c r="AB27" s="16"/>
      <c r="AC27" s="16"/>
      <c r="AD27" s="16"/>
      <c r="AE27" s="16">
        <v>3926</v>
      </c>
      <c r="AF27" s="16">
        <v>880</v>
      </c>
      <c r="AG27" s="18">
        <f>SUM(O27:AF27)</f>
        <v>4806</v>
      </c>
      <c r="AH27" s="19">
        <v>267.3</v>
      </c>
      <c r="AI27" s="20" t="str">
        <f>VLOOKUP(B27,'Lists &amp; Formulas'!$E$7:$F$12,2)</f>
        <v>Netto</v>
      </c>
      <c r="AJ27" s="20" t="str">
        <f>VLOOKUP(B27,'Lists &amp; Formulas'!$H$7:$I$12,2)</f>
        <v>M3</v>
      </c>
      <c r="AK27" s="21">
        <f>(($O$6*O27)+($R$6*R27)+($S$6*S27)+($T$6*T27)+($U$6*U27)+($V$6*V27)+($W$6*W27)+($X$6*X27)+($Z$6*Z27)+($AA$6*AA27)+($AB$6*AB27)+($AC$6*AC27)+($AD$6*AD27)+($AE$6*AE27)+($AF$6*AF27)+($Q$6*Q27)+($Y$6*Y27)+($P$6*P27))/10</f>
        <v>27658.2</v>
      </c>
      <c r="AL27" s="21" t="e">
        <f>(1/K27/L27)*1000000</f>
        <v>#DIV/0!</v>
      </c>
      <c r="AM27" s="21">
        <f>(1/M27/N27)*1000000</f>
        <v>1000</v>
      </c>
      <c r="AN27" s="21">
        <f>(K27*L27*AK27)/1000000</f>
        <v>0</v>
      </c>
      <c r="AO27" s="22">
        <f>(M27*N27*AK27)/1000000</f>
        <v>27.658200000000001</v>
      </c>
      <c r="AP27" s="24">
        <f>Calculate_Netto_M3_Scenarios</f>
        <v>267.3</v>
      </c>
      <c r="AQ27" s="23">
        <v>0</v>
      </c>
      <c r="AR27" s="23">
        <f>AP27+AQ27</f>
        <v>267.3</v>
      </c>
      <c r="AS27" s="31">
        <f>AO27*AP27</f>
        <v>7393.0368600000002</v>
      </c>
    </row>
    <row r="28" spans="2:45">
      <c r="B28" s="30" t="s">
        <v>32</v>
      </c>
      <c r="C28" s="16" t="s">
        <v>51</v>
      </c>
      <c r="D28" s="16" t="s">
        <v>50</v>
      </c>
      <c r="E28" s="16" t="s">
        <v>50</v>
      </c>
      <c r="F28" s="17">
        <v>43108</v>
      </c>
      <c r="G28" s="17">
        <v>43118</v>
      </c>
      <c r="H28" s="29">
        <f>YEAR(G28)</f>
        <v>2018</v>
      </c>
      <c r="I28" s="29">
        <f>MONTH(G28)</f>
        <v>1</v>
      </c>
      <c r="J28" s="16">
        <f>G28-F28</f>
        <v>10</v>
      </c>
      <c r="K28" s="16"/>
      <c r="L28" s="16"/>
      <c r="M28" s="16">
        <v>10</v>
      </c>
      <c r="N28" s="16">
        <v>100</v>
      </c>
      <c r="O28" s="16"/>
      <c r="P28" s="16"/>
      <c r="Q28" s="16"/>
      <c r="R28" s="16"/>
      <c r="S28" s="16"/>
      <c r="T28" s="16"/>
      <c r="U28" s="16"/>
      <c r="V28" s="16"/>
      <c r="W28" s="16"/>
      <c r="X28" s="16"/>
      <c r="Y28" s="16"/>
      <c r="Z28" s="16"/>
      <c r="AA28" s="16"/>
      <c r="AB28" s="16"/>
      <c r="AC28" s="16"/>
      <c r="AD28" s="16"/>
      <c r="AE28" s="16"/>
      <c r="AF28" s="16">
        <v>1500</v>
      </c>
      <c r="AG28" s="18">
        <f>SUM(O28:AF28)</f>
        <v>1500</v>
      </c>
      <c r="AH28" s="19">
        <v>267.3</v>
      </c>
      <c r="AI28" s="20" t="str">
        <f>VLOOKUP(B28,'Lists &amp; Formulas'!$E$7:$F$12,2)</f>
        <v>Netto</v>
      </c>
      <c r="AJ28" s="20" t="str">
        <f>VLOOKUP(B28,'Lists &amp; Formulas'!$H$7:$I$12,2)</f>
        <v>M3</v>
      </c>
      <c r="AK28" s="21">
        <f>(($O$6*O28)+($R$6*R28)+($S$6*S28)+($T$6*T28)+($U$6*U28)+($V$6*V28)+($W$6*W28)+($X$6*X28)+($Z$6*Z28)+($AA$6*AA28)+($AB$6*AB28)+($AC$6*AC28)+($AD$6*AD28)+($AE$6*AE28)+($AF$6*AF28)+($Q$6*Q28)+($Y$6*Y28)+($P$6*P28))/10</f>
        <v>9000</v>
      </c>
      <c r="AL28" s="21" t="e">
        <f>(1/K28/L28)*1000000</f>
        <v>#DIV/0!</v>
      </c>
      <c r="AM28" s="21">
        <f>(1/M28/N28)*1000000</f>
        <v>1000</v>
      </c>
      <c r="AN28" s="21">
        <f>(K28*L28*AK28)/1000000</f>
        <v>0</v>
      </c>
      <c r="AO28" s="22">
        <f>(M28*N28*AK28)/1000000</f>
        <v>9</v>
      </c>
      <c r="AP28" s="24">
        <f>Calculate_Netto_M3_Scenarios</f>
        <v>267.3</v>
      </c>
      <c r="AQ28" s="23">
        <v>0</v>
      </c>
      <c r="AR28" s="23">
        <f>AP28+AQ28</f>
        <v>267.3</v>
      </c>
      <c r="AS28" s="31">
        <f>AO28*AP28</f>
        <v>2405.7000000000003</v>
      </c>
    </row>
    <row r="29" spans="2:45">
      <c r="B29" s="30" t="s">
        <v>32</v>
      </c>
      <c r="C29" s="16" t="s">
        <v>51</v>
      </c>
      <c r="D29" s="16" t="s">
        <v>50</v>
      </c>
      <c r="E29" s="16" t="s">
        <v>50</v>
      </c>
      <c r="F29" s="17">
        <v>43158</v>
      </c>
      <c r="G29" s="17">
        <v>43166</v>
      </c>
      <c r="H29" s="29">
        <f>YEAR(G29)</f>
        <v>2018</v>
      </c>
      <c r="I29" s="29">
        <f>MONTH(G29)</f>
        <v>3</v>
      </c>
      <c r="J29" s="16">
        <f>G29-F29</f>
        <v>8</v>
      </c>
      <c r="K29" s="16"/>
      <c r="L29" s="16"/>
      <c r="M29" s="16">
        <v>10</v>
      </c>
      <c r="N29" s="16">
        <v>100</v>
      </c>
      <c r="O29" s="16"/>
      <c r="P29" s="16"/>
      <c r="Q29" s="16"/>
      <c r="R29" s="16"/>
      <c r="S29" s="16"/>
      <c r="T29" s="16"/>
      <c r="U29" s="16"/>
      <c r="V29" s="16"/>
      <c r="W29" s="16"/>
      <c r="X29" s="16"/>
      <c r="Y29" s="16"/>
      <c r="Z29" s="16"/>
      <c r="AA29" s="16"/>
      <c r="AB29" s="16">
        <v>2640</v>
      </c>
      <c r="AC29" s="16">
        <v>2100</v>
      </c>
      <c r="AD29" s="16">
        <v>1616</v>
      </c>
      <c r="AE29" s="16"/>
      <c r="AF29" s="16"/>
      <c r="AG29" s="18">
        <f>SUM(O29:AF29)</f>
        <v>6356</v>
      </c>
      <c r="AH29" s="19">
        <v>267.3</v>
      </c>
      <c r="AI29" s="20" t="str">
        <f>VLOOKUP(B29,'Lists &amp; Formulas'!$E$7:$F$12,2)</f>
        <v>Netto</v>
      </c>
      <c r="AJ29" s="20" t="str">
        <f>VLOOKUP(B29,'Lists &amp; Formulas'!$H$7:$I$12,2)</f>
        <v>M3</v>
      </c>
      <c r="AK29" s="21">
        <f>(($O$6*O29)+($R$6*R29)+($S$6*S29)+($T$6*T29)+($U$6*U29)+($V$6*V29)+($W$6*W29)+($X$6*X29)+($Z$6*Z29)+($AA$6*AA29)+($AB$6*AB29)+($AC$6*AC29)+($AD$6*AD29)+($AE$6*AE29)+($AF$6*AF29)+($Q$6*Q29)+($Y$6*Y29)+($P$6*P29))/10</f>
        <v>32108.400000000001</v>
      </c>
      <c r="AL29" s="21" t="e">
        <f>(1/K29/L29)*1000000</f>
        <v>#DIV/0!</v>
      </c>
      <c r="AM29" s="21">
        <f>(1/M29/N29)*1000000</f>
        <v>1000</v>
      </c>
      <c r="AN29" s="21">
        <f>(K29*L29*AK29)/1000000</f>
        <v>0</v>
      </c>
      <c r="AO29" s="22">
        <f>(M29*N29*AK29)/1000000</f>
        <v>32.108400000000003</v>
      </c>
      <c r="AP29" s="24">
        <f>Calculate_Netto_M3_Scenarios</f>
        <v>267.3</v>
      </c>
      <c r="AQ29" s="23">
        <v>0</v>
      </c>
      <c r="AR29" s="23">
        <f>AP29+AQ29</f>
        <v>267.3</v>
      </c>
      <c r="AS29" s="31">
        <f>AO29*AP29</f>
        <v>8582.5753200000017</v>
      </c>
    </row>
    <row r="30" spans="2:45">
      <c r="B30" s="30" t="s">
        <v>32</v>
      </c>
      <c r="C30" s="16" t="s">
        <v>51</v>
      </c>
      <c r="D30" s="16" t="s">
        <v>50</v>
      </c>
      <c r="E30" s="16" t="s">
        <v>50</v>
      </c>
      <c r="F30" s="17">
        <v>43158</v>
      </c>
      <c r="G30" s="17">
        <v>43179</v>
      </c>
      <c r="H30" s="29">
        <f>YEAR(G30)</f>
        <v>2018</v>
      </c>
      <c r="I30" s="29">
        <f>MONTH(G30)</f>
        <v>3</v>
      </c>
      <c r="J30" s="16">
        <f>G30-F30</f>
        <v>21</v>
      </c>
      <c r="K30" s="16"/>
      <c r="L30" s="16"/>
      <c r="M30" s="16">
        <v>10</v>
      </c>
      <c r="N30" s="16">
        <v>100</v>
      </c>
      <c r="O30" s="16"/>
      <c r="P30" s="16"/>
      <c r="Q30" s="16"/>
      <c r="R30" s="16"/>
      <c r="S30" s="16"/>
      <c r="T30" s="16"/>
      <c r="U30" s="16"/>
      <c r="V30" s="16"/>
      <c r="W30" s="16"/>
      <c r="X30" s="16"/>
      <c r="Y30" s="16"/>
      <c r="Z30" s="16"/>
      <c r="AA30" s="16"/>
      <c r="AB30" s="16">
        <v>880</v>
      </c>
      <c r="AC30" s="16">
        <v>880</v>
      </c>
      <c r="AD30" s="16"/>
      <c r="AE30" s="16"/>
      <c r="AF30" s="16"/>
      <c r="AG30" s="18">
        <f>SUM(O30:AF30)</f>
        <v>1760</v>
      </c>
      <c r="AH30" s="19">
        <v>267.3</v>
      </c>
      <c r="AI30" s="20" t="str">
        <f>VLOOKUP(B30,'Lists &amp; Formulas'!$E$7:$F$12,2)</f>
        <v>Netto</v>
      </c>
      <c r="AJ30" s="20" t="str">
        <f>VLOOKUP(B30,'Lists &amp; Formulas'!$H$7:$I$12,2)</f>
        <v>M3</v>
      </c>
      <c r="AK30" s="21">
        <f>(($O$6*O30)+($R$6*R30)+($S$6*S30)+($T$6*T30)+($U$6*U30)+($V$6*V30)+($W$6*W30)+($X$6*X30)+($Z$6*Z30)+($AA$6*AA30)+($AB$6*AB30)+($AC$6*AC30)+($AD$6*AD30)+($AE$6*AE30)+($AF$6*AF30)+($Q$6*Q30)+($Y$6*Y30)+($P$6*P30))/10</f>
        <v>8712</v>
      </c>
      <c r="AL30" s="21" t="e">
        <f>(1/K30/L30)*1000000</f>
        <v>#DIV/0!</v>
      </c>
      <c r="AM30" s="21">
        <f>(1/M30/N30)*1000000</f>
        <v>1000</v>
      </c>
      <c r="AN30" s="21">
        <f>(K30*L30*AK30)/1000000</f>
        <v>0</v>
      </c>
      <c r="AO30" s="22">
        <f>(M30*N30*AK30)/1000000</f>
        <v>8.7119999999999997</v>
      </c>
      <c r="AP30" s="24">
        <f>Calculate_Netto_M3_Scenarios</f>
        <v>267.3</v>
      </c>
      <c r="AQ30" s="23">
        <v>0</v>
      </c>
      <c r="AR30" s="23">
        <f>AP30+AQ30</f>
        <v>267.3</v>
      </c>
      <c r="AS30" s="31">
        <f>AO30*AP30</f>
        <v>2328.7175999999999</v>
      </c>
    </row>
    <row r="31" spans="2:45">
      <c r="B31" s="30" t="s">
        <v>32</v>
      </c>
      <c r="C31" s="16" t="s">
        <v>51</v>
      </c>
      <c r="D31" s="16" t="s">
        <v>50</v>
      </c>
      <c r="E31" s="16" t="s">
        <v>50</v>
      </c>
      <c r="F31" s="17">
        <v>43223</v>
      </c>
      <c r="G31" s="17">
        <v>43227</v>
      </c>
      <c r="H31" s="29">
        <f>YEAR(G31)</f>
        <v>2018</v>
      </c>
      <c r="I31" s="29">
        <f>MONTH(G31)</f>
        <v>5</v>
      </c>
      <c r="J31" s="16">
        <f>G31-F31</f>
        <v>4</v>
      </c>
      <c r="K31" s="16"/>
      <c r="L31" s="16"/>
      <c r="M31" s="16">
        <v>10</v>
      </c>
      <c r="N31" s="16">
        <v>100</v>
      </c>
      <c r="O31" s="16"/>
      <c r="P31" s="16"/>
      <c r="Q31" s="16"/>
      <c r="R31" s="16"/>
      <c r="S31" s="16"/>
      <c r="T31" s="16"/>
      <c r="U31" s="16"/>
      <c r="V31" s="16"/>
      <c r="W31" s="16"/>
      <c r="X31" s="16"/>
      <c r="Y31" s="16"/>
      <c r="Z31" s="16"/>
      <c r="AA31" s="16">
        <v>2030</v>
      </c>
      <c r="AB31" s="16">
        <v>216</v>
      </c>
      <c r="AC31" s="16">
        <v>302</v>
      </c>
      <c r="AD31" s="16">
        <v>1842</v>
      </c>
      <c r="AE31" s="16"/>
      <c r="AF31" s="16"/>
      <c r="AG31" s="18">
        <f>SUM(O31:AF31)</f>
        <v>4390</v>
      </c>
      <c r="AH31" s="19">
        <v>267.3</v>
      </c>
      <c r="AI31" s="20" t="str">
        <f>VLOOKUP(B31,'Lists &amp; Formulas'!$E$7:$F$12,2)</f>
        <v>Netto</v>
      </c>
      <c r="AJ31" s="20" t="str">
        <f>VLOOKUP(B31,'Lists &amp; Formulas'!$H$7:$I$12,2)</f>
        <v>M3</v>
      </c>
      <c r="AK31" s="21">
        <f>(($O$6*O31)+($R$6*R31)+($S$6*S31)+($T$6*T31)+($U$6*U31)+($V$6*V31)+($W$6*W31)+($X$6*X31)+($Z$6*Z31)+($AA$6*AA31)+($AB$6*AB31)+($AC$6*AC31)+($AD$6*AD31)+($AE$6*AE31)+($AF$6*AF31)+($Q$6*Q31)+($Y$6*Y31)+($P$6*P31))/10</f>
        <v>21658.799999999999</v>
      </c>
      <c r="AL31" s="21" t="e">
        <f>(1/K31/L31)*1000000</f>
        <v>#DIV/0!</v>
      </c>
      <c r="AM31" s="21">
        <f>(1/M31/N31)*1000000</f>
        <v>1000</v>
      </c>
      <c r="AN31" s="21">
        <f>(K31*L31*AK31)/1000000</f>
        <v>0</v>
      </c>
      <c r="AO31" s="22">
        <f>(M31*N31*AK31)/1000000</f>
        <v>21.658799999999999</v>
      </c>
      <c r="AP31" s="24">
        <f>Calculate_Netto_M3_Scenarios</f>
        <v>267.3</v>
      </c>
      <c r="AQ31" s="23">
        <v>0</v>
      </c>
      <c r="AR31" s="23">
        <f>AP31+AQ31</f>
        <v>267.3</v>
      </c>
      <c r="AS31" s="31">
        <f>AO31*AP31</f>
        <v>5789.3972400000002</v>
      </c>
    </row>
    <row r="32" spans="2:45">
      <c r="B32" s="30" t="s">
        <v>32</v>
      </c>
      <c r="C32" s="16" t="s">
        <v>51</v>
      </c>
      <c r="D32" s="16" t="s">
        <v>50</v>
      </c>
      <c r="E32" s="16" t="s">
        <v>50</v>
      </c>
      <c r="F32" s="17">
        <v>43223</v>
      </c>
      <c r="G32" s="17">
        <v>43235</v>
      </c>
      <c r="H32" s="29">
        <f>YEAR(G32)</f>
        <v>2018</v>
      </c>
      <c r="I32" s="29">
        <f>MONTH(G32)</f>
        <v>5</v>
      </c>
      <c r="J32" s="16">
        <f>G32-F32</f>
        <v>12</v>
      </c>
      <c r="K32" s="16"/>
      <c r="L32" s="16"/>
      <c r="M32" s="16">
        <v>10</v>
      </c>
      <c r="N32" s="16">
        <v>100</v>
      </c>
      <c r="O32" s="16"/>
      <c r="P32" s="16"/>
      <c r="Q32" s="16"/>
      <c r="R32" s="16"/>
      <c r="S32" s="16"/>
      <c r="T32" s="16"/>
      <c r="U32" s="16"/>
      <c r="V32" s="16"/>
      <c r="W32" s="16"/>
      <c r="X32" s="16"/>
      <c r="Y32" s="16"/>
      <c r="Z32" s="16"/>
      <c r="AA32" s="16"/>
      <c r="AB32" s="16">
        <v>1552</v>
      </c>
      <c r="AC32" s="16">
        <v>1760</v>
      </c>
      <c r="AD32" s="16"/>
      <c r="AE32" s="16"/>
      <c r="AF32" s="16"/>
      <c r="AG32" s="18">
        <f>SUM(O32:AF32)</f>
        <v>3312</v>
      </c>
      <c r="AH32" s="19">
        <v>267.3</v>
      </c>
      <c r="AI32" s="20" t="str">
        <f>VLOOKUP(B32,'Lists &amp; Formulas'!$E$7:$F$12,2)</f>
        <v>Netto</v>
      </c>
      <c r="AJ32" s="20" t="str">
        <f>VLOOKUP(B32,'Lists &amp; Formulas'!$H$7:$I$12,2)</f>
        <v>M3</v>
      </c>
      <c r="AK32" s="21">
        <f>(($O$6*O32)+($R$6*R32)+($S$6*S32)+($T$6*T32)+($U$6*U32)+($V$6*V32)+($W$6*W32)+($X$6*X32)+($Z$6*Z32)+($AA$6*AA32)+($AB$6*AB32)+($AC$6*AC32)+($AD$6*AD32)+($AE$6*AE32)+($AF$6*AF32)+($Q$6*Q32)+($Y$6*Y32)+($P$6*P32))/10</f>
        <v>16425.599999999999</v>
      </c>
      <c r="AL32" s="21" t="e">
        <f>(1/K32/L32)*1000000</f>
        <v>#DIV/0!</v>
      </c>
      <c r="AM32" s="21">
        <f>(1/M32/N32)*1000000</f>
        <v>1000</v>
      </c>
      <c r="AN32" s="21">
        <f>(K32*L32*AK32)/1000000</f>
        <v>0</v>
      </c>
      <c r="AO32" s="22">
        <f>(M32*N32*AK32)/1000000</f>
        <v>16.425599999999999</v>
      </c>
      <c r="AP32" s="24">
        <f>Calculate_Netto_M3_Scenarios</f>
        <v>267.3</v>
      </c>
      <c r="AQ32" s="23">
        <v>0</v>
      </c>
      <c r="AR32" s="23">
        <f>AP32+AQ32</f>
        <v>267.3</v>
      </c>
      <c r="AS32" s="31">
        <f>AO32*AP32</f>
        <v>4390.5628800000004</v>
      </c>
    </row>
    <row r="33" spans="2:45">
      <c r="B33" s="30" t="s">
        <v>32</v>
      </c>
      <c r="C33" s="16" t="s">
        <v>51</v>
      </c>
      <c r="D33" s="16" t="s">
        <v>50</v>
      </c>
      <c r="E33" s="16" t="s">
        <v>50</v>
      </c>
      <c r="F33" s="17">
        <v>43237</v>
      </c>
      <c r="G33" s="17">
        <v>43244</v>
      </c>
      <c r="H33" s="29">
        <f>YEAR(G33)</f>
        <v>2018</v>
      </c>
      <c r="I33" s="29">
        <f>MONTH(G33)</f>
        <v>5</v>
      </c>
      <c r="J33" s="16">
        <f>G33-F33</f>
        <v>7</v>
      </c>
      <c r="K33" s="16"/>
      <c r="L33" s="16"/>
      <c r="M33" s="16">
        <v>10</v>
      </c>
      <c r="N33" s="16">
        <v>100</v>
      </c>
      <c r="O33" s="16"/>
      <c r="P33" s="16"/>
      <c r="Q33" s="16"/>
      <c r="R33" s="16"/>
      <c r="S33" s="16"/>
      <c r="T33" s="16"/>
      <c r="U33" s="16"/>
      <c r="V33" s="16"/>
      <c r="W33" s="16"/>
      <c r="X33" s="16">
        <v>640</v>
      </c>
      <c r="Y33" s="16"/>
      <c r="Z33" s="16"/>
      <c r="AA33" s="16"/>
      <c r="AB33" s="16">
        <v>5516</v>
      </c>
      <c r="AC33" s="16">
        <v>4622</v>
      </c>
      <c r="AD33" s="16"/>
      <c r="AE33" s="16">
        <v>3404</v>
      </c>
      <c r="AF33" s="16"/>
      <c r="AG33" s="18">
        <f>SUM(O33:AF33)</f>
        <v>14182</v>
      </c>
      <c r="AH33" s="19">
        <v>267.3</v>
      </c>
      <c r="AI33" s="20" t="str">
        <f>VLOOKUP(B33,'Lists &amp; Formulas'!$E$7:$F$12,2)</f>
        <v>Netto</v>
      </c>
      <c r="AJ33" s="20" t="str">
        <f>VLOOKUP(B33,'Lists &amp; Formulas'!$H$7:$I$12,2)</f>
        <v>M3</v>
      </c>
      <c r="AK33" s="21">
        <f>(($O$6*O33)+($R$6*R33)+($S$6*S33)+($T$6*T33)+($U$6*U33)+($V$6*V33)+($W$6*W33)+($X$6*X33)+($Z$6*Z33)+($AA$6*AA33)+($AB$6*AB33)+($AC$6*AC33)+($AD$6*AD33)+($AE$6*AE33)+($AF$6*AF33)+($Q$6*Q33)+($Y$6*Y33)+($P$6*P33))/10</f>
        <v>71947.8</v>
      </c>
      <c r="AL33" s="21" t="e">
        <f>(1/K33/L33)*1000000</f>
        <v>#DIV/0!</v>
      </c>
      <c r="AM33" s="21">
        <f>(1/M33/N33)*1000000</f>
        <v>1000</v>
      </c>
      <c r="AN33" s="21">
        <f>(K33*L33*AK33)/1000000</f>
        <v>0</v>
      </c>
      <c r="AO33" s="22">
        <f>(M33*N33*AK33)/1000000</f>
        <v>71.947800000000001</v>
      </c>
      <c r="AP33" s="24">
        <f>Calculate_Netto_M3_Scenarios</f>
        <v>267.3</v>
      </c>
      <c r="AQ33" s="23">
        <v>0</v>
      </c>
      <c r="AR33" s="23">
        <f>AP33+AQ33</f>
        <v>267.3</v>
      </c>
      <c r="AS33" s="31">
        <f>AO33*AP33</f>
        <v>19231.646940000002</v>
      </c>
    </row>
    <row r="34" spans="2:45">
      <c r="B34" s="30" t="s">
        <v>32</v>
      </c>
      <c r="C34" s="16" t="s">
        <v>51</v>
      </c>
      <c r="D34" s="16" t="s">
        <v>50</v>
      </c>
      <c r="E34" s="16" t="s">
        <v>50</v>
      </c>
      <c r="F34" s="17">
        <v>43270</v>
      </c>
      <c r="G34" s="17">
        <v>43285</v>
      </c>
      <c r="H34" s="29">
        <f>YEAR(G34)</f>
        <v>2018</v>
      </c>
      <c r="I34" s="29">
        <f>MONTH(G34)</f>
        <v>7</v>
      </c>
      <c r="J34" s="16">
        <f>G34-F34</f>
        <v>15</v>
      </c>
      <c r="K34" s="16"/>
      <c r="L34" s="16"/>
      <c r="M34" s="16">
        <v>10</v>
      </c>
      <c r="N34" s="16">
        <v>100</v>
      </c>
      <c r="O34" s="16"/>
      <c r="P34" s="16"/>
      <c r="Q34" s="16"/>
      <c r="R34" s="16"/>
      <c r="S34" s="16"/>
      <c r="T34" s="16"/>
      <c r="U34" s="16"/>
      <c r="V34" s="16">
        <v>2978</v>
      </c>
      <c r="W34" s="16"/>
      <c r="X34" s="16">
        <v>996</v>
      </c>
      <c r="Y34" s="16"/>
      <c r="Z34" s="16"/>
      <c r="AA34" s="16">
        <v>994</v>
      </c>
      <c r="AB34" s="16">
        <v>998</v>
      </c>
      <c r="AC34" s="16"/>
      <c r="AD34" s="16">
        <v>992</v>
      </c>
      <c r="AE34" s="16">
        <v>880</v>
      </c>
      <c r="AF34" s="16"/>
      <c r="AG34" s="18">
        <f>SUM(O34:AF34)</f>
        <v>7838</v>
      </c>
      <c r="AH34" s="19">
        <v>294.8</v>
      </c>
      <c r="AI34" s="20" t="str">
        <f>VLOOKUP(B34,'Lists &amp; Formulas'!$E$7:$F$12,2)</f>
        <v>Netto</v>
      </c>
      <c r="AJ34" s="20" t="str">
        <f>VLOOKUP(B34,'Lists &amp; Formulas'!$H$7:$I$12,2)</f>
        <v>M3</v>
      </c>
      <c r="AK34" s="21">
        <f>(($O$6*O34)+($R$6*R34)+($S$6*S34)+($T$6*T34)+($U$6*U34)+($V$6*V34)+($W$6*W34)+($X$6*X34)+($Z$6*Z34)+($AA$6*AA34)+($AB$6*AB34)+($AC$6*AC34)+($AD$6*AD34)+($AE$6*AE34)+($AF$6*AF34)+($Q$6*Q34)+($Y$6*Y34)+($P$6*P34))/10</f>
        <v>33348</v>
      </c>
      <c r="AL34" s="21" t="e">
        <f>(1/K34/L34)*1000000</f>
        <v>#DIV/0!</v>
      </c>
      <c r="AM34" s="21">
        <f>(1/M34/N34)*1000000</f>
        <v>1000</v>
      </c>
      <c r="AN34" s="21">
        <f>(K34*L34*AK34)/1000000</f>
        <v>0</v>
      </c>
      <c r="AO34" s="22">
        <f>(M34*N34*AK34)/1000000</f>
        <v>33.347999999999999</v>
      </c>
      <c r="AP34" s="24">
        <f>Calculate_Netto_M3_Scenarios</f>
        <v>294.8</v>
      </c>
      <c r="AQ34" s="23">
        <v>0</v>
      </c>
      <c r="AR34" s="23">
        <f>AP34+AQ34</f>
        <v>294.8</v>
      </c>
      <c r="AS34" s="31">
        <f>AO34*AP34</f>
        <v>9830.9904000000006</v>
      </c>
    </row>
    <row r="35" spans="2:45">
      <c r="B35" s="30" t="s">
        <v>32</v>
      </c>
      <c r="C35" s="16" t="s">
        <v>51</v>
      </c>
      <c r="D35" s="16" t="s">
        <v>50</v>
      </c>
      <c r="E35" s="16" t="s">
        <v>50</v>
      </c>
      <c r="F35" s="17">
        <v>43270</v>
      </c>
      <c r="G35" s="17">
        <v>43293</v>
      </c>
      <c r="H35" s="29">
        <f>YEAR(G35)</f>
        <v>2018</v>
      </c>
      <c r="I35" s="29">
        <f>MONTH(G35)</f>
        <v>7</v>
      </c>
      <c r="J35" s="16">
        <f>G35-F35</f>
        <v>23</v>
      </c>
      <c r="K35" s="16"/>
      <c r="L35" s="16"/>
      <c r="M35" s="16">
        <v>10</v>
      </c>
      <c r="N35" s="16">
        <v>100</v>
      </c>
      <c r="O35" s="16"/>
      <c r="P35" s="16"/>
      <c r="Q35" s="16"/>
      <c r="R35" s="16"/>
      <c r="S35" s="16"/>
      <c r="T35" s="16"/>
      <c r="U35" s="16"/>
      <c r="V35" s="16"/>
      <c r="W35" s="16"/>
      <c r="X35" s="16"/>
      <c r="Y35" s="16"/>
      <c r="Z35" s="16"/>
      <c r="AA35" s="16"/>
      <c r="AB35" s="16"/>
      <c r="AC35" s="16"/>
      <c r="AD35" s="16"/>
      <c r="AE35" s="16">
        <v>1114</v>
      </c>
      <c r="AF35" s="16"/>
      <c r="AG35" s="18">
        <f>SUM(O35:AF35)</f>
        <v>1114</v>
      </c>
      <c r="AH35" s="19">
        <v>294.8</v>
      </c>
      <c r="AI35" s="20" t="str">
        <f>VLOOKUP(B35,'Lists &amp; Formulas'!$E$7:$F$12,2)</f>
        <v>Netto</v>
      </c>
      <c r="AJ35" s="20" t="str">
        <f>VLOOKUP(B35,'Lists &amp; Formulas'!$H$7:$I$12,2)</f>
        <v>M3</v>
      </c>
      <c r="AK35" s="21">
        <f>(($O$6*O35)+($R$6*R35)+($S$6*S35)+($T$6*T35)+($U$6*U35)+($V$6*V35)+($W$6*W35)+($X$6*X35)+($Z$6*Z35)+($AA$6*AA35)+($AB$6*AB35)+($AC$6*AC35)+($AD$6*AD35)+($AE$6*AE35)+($AF$6*AF35)+($Q$6*Q35)+($Y$6*Y35)+($P$6*P35))/10</f>
        <v>6349.8</v>
      </c>
      <c r="AL35" s="21" t="e">
        <f>(1/K35/L35)*1000000</f>
        <v>#DIV/0!</v>
      </c>
      <c r="AM35" s="21">
        <f>(1/M35/N35)*1000000</f>
        <v>1000</v>
      </c>
      <c r="AN35" s="21">
        <f>(K35*L35*AK35)/1000000</f>
        <v>0</v>
      </c>
      <c r="AO35" s="22">
        <f>(M35*N35*AK35)/1000000</f>
        <v>6.3498000000000001</v>
      </c>
      <c r="AP35" s="24">
        <f>Calculate_Netto_M3_Scenarios</f>
        <v>294.8</v>
      </c>
      <c r="AQ35" s="23">
        <v>0</v>
      </c>
      <c r="AR35" s="23">
        <f>AP35+AQ35</f>
        <v>294.8</v>
      </c>
      <c r="AS35" s="31">
        <f>AO35*AP35</f>
        <v>1871.9210400000002</v>
      </c>
    </row>
    <row r="36" spans="2:45">
      <c r="B36" s="30" t="s">
        <v>32</v>
      </c>
      <c r="C36" s="16" t="s">
        <v>51</v>
      </c>
      <c r="D36" s="16" t="s">
        <v>50</v>
      </c>
      <c r="E36" s="16" t="s">
        <v>50</v>
      </c>
      <c r="F36" s="17">
        <v>43292</v>
      </c>
      <c r="G36" s="17">
        <v>43332</v>
      </c>
      <c r="H36" s="29">
        <f>YEAR(G36)</f>
        <v>2018</v>
      </c>
      <c r="I36" s="29">
        <f>MONTH(G36)</f>
        <v>8</v>
      </c>
      <c r="J36" s="16">
        <f>G36-F36</f>
        <v>40</v>
      </c>
      <c r="K36" s="16"/>
      <c r="L36" s="16"/>
      <c r="M36" s="16">
        <v>10</v>
      </c>
      <c r="N36" s="16">
        <v>100</v>
      </c>
      <c r="O36" s="16"/>
      <c r="P36" s="16"/>
      <c r="Q36" s="16"/>
      <c r="R36" s="16"/>
      <c r="S36" s="16"/>
      <c r="T36" s="16"/>
      <c r="U36" s="16"/>
      <c r="V36" s="16"/>
      <c r="W36" s="16">
        <v>2000</v>
      </c>
      <c r="X36" s="16"/>
      <c r="Y36" s="16"/>
      <c r="Z36" s="16"/>
      <c r="AA36" s="16"/>
      <c r="AB36" s="16"/>
      <c r="AC36" s="16"/>
      <c r="AD36" s="16"/>
      <c r="AE36" s="16">
        <v>1760</v>
      </c>
      <c r="AF36" s="16">
        <v>2914</v>
      </c>
      <c r="AG36" s="18">
        <f>SUM(O36:AF36)</f>
        <v>6674</v>
      </c>
      <c r="AH36" s="19">
        <v>267.3</v>
      </c>
      <c r="AI36" s="20" t="str">
        <f>VLOOKUP(B36,'Lists &amp; Formulas'!$E$7:$F$12,2)</f>
        <v>Netto</v>
      </c>
      <c r="AJ36" s="20" t="str">
        <f>VLOOKUP(B36,'Lists &amp; Formulas'!$H$7:$I$12,2)</f>
        <v>M3</v>
      </c>
      <c r="AK36" s="21">
        <f>(($O$6*O36)+($R$6*R36)+($S$6*S36)+($T$6*T36)+($U$6*U36)+($V$6*V36)+($W$6*W36)+($X$6*X36)+($Z$6*Z36)+($AA$6*AA36)+($AB$6*AB36)+($AC$6*AC36)+($AD$6*AD36)+($AE$6*AE36)+($AF$6*AF36)+($Q$6*Q36)+($Y$6*Y36)+($P$6*P36))/10</f>
        <v>34716</v>
      </c>
      <c r="AL36" s="21" t="e">
        <f>(1/K36/L36)*1000000</f>
        <v>#DIV/0!</v>
      </c>
      <c r="AM36" s="21">
        <f>(1/M36/N36)*1000000</f>
        <v>1000</v>
      </c>
      <c r="AN36" s="21">
        <f>(K36*L36*AK36)/1000000</f>
        <v>0</v>
      </c>
      <c r="AO36" s="22">
        <f>(M36*N36*AK36)/1000000</f>
        <v>34.716000000000001</v>
      </c>
      <c r="AP36" s="24">
        <f>Calculate_Netto_M3_Scenarios</f>
        <v>267.3</v>
      </c>
      <c r="AQ36" s="23">
        <v>0</v>
      </c>
      <c r="AR36" s="23">
        <f>AP36+AQ36</f>
        <v>267.3</v>
      </c>
      <c r="AS36" s="31">
        <f>AO36*AP36</f>
        <v>9279.5868000000009</v>
      </c>
    </row>
    <row r="37" spans="2:45">
      <c r="B37" s="30" t="s">
        <v>32</v>
      </c>
      <c r="C37" s="16" t="s">
        <v>51</v>
      </c>
      <c r="D37" s="16" t="s">
        <v>50</v>
      </c>
      <c r="E37" s="16" t="s">
        <v>50</v>
      </c>
      <c r="F37" s="17">
        <v>43342</v>
      </c>
      <c r="G37" s="17">
        <v>43349</v>
      </c>
      <c r="H37" s="29">
        <f>YEAR(G37)</f>
        <v>2018</v>
      </c>
      <c r="I37" s="29">
        <f>MONTH(G37)</f>
        <v>9</v>
      </c>
      <c r="J37" s="16">
        <f>G37-F37</f>
        <v>7</v>
      </c>
      <c r="K37" s="16"/>
      <c r="L37" s="16"/>
      <c r="M37" s="16">
        <v>10</v>
      </c>
      <c r="N37" s="16">
        <v>100</v>
      </c>
      <c r="O37" s="16"/>
      <c r="P37" s="16"/>
      <c r="Q37" s="16"/>
      <c r="R37" s="16"/>
      <c r="S37" s="16"/>
      <c r="T37" s="16"/>
      <c r="U37" s="16">
        <v>1138</v>
      </c>
      <c r="V37" s="16"/>
      <c r="W37" s="16"/>
      <c r="X37" s="16">
        <v>1760</v>
      </c>
      <c r="Y37" s="16"/>
      <c r="Z37" s="16"/>
      <c r="AA37" s="16">
        <v>760</v>
      </c>
      <c r="AB37" s="16"/>
      <c r="AC37" s="16">
        <v>504</v>
      </c>
      <c r="AD37" s="16"/>
      <c r="AE37" s="16">
        <v>638</v>
      </c>
      <c r="AF37" s="16">
        <v>2664</v>
      </c>
      <c r="AG37" s="18">
        <f>SUM(O37:AF37)</f>
        <v>7464</v>
      </c>
      <c r="AH37" s="19">
        <v>267.3</v>
      </c>
      <c r="AI37" s="20" t="str">
        <f>VLOOKUP(B37,'Lists &amp; Formulas'!$E$7:$F$12,2)</f>
        <v>Netto</v>
      </c>
      <c r="AJ37" s="20" t="str">
        <f>VLOOKUP(B37,'Lists &amp; Formulas'!$H$7:$I$12,2)</f>
        <v>M3</v>
      </c>
      <c r="AK37" s="21">
        <f>(($O$6*O37)+($R$6*R37)+($S$6*S37)+($T$6*T37)+($U$6*U37)+($V$6*V37)+($W$6*W37)+($X$6*X37)+($Z$6*Z37)+($AA$6*AA37)+($AB$6*AB37)+($AC$6*AC37)+($AD$6*AD37)+($AE$6*AE37)+($AF$6*AF37)+($Q$6*Q37)+($Y$6*Y37)+($P$6*P37))/10</f>
        <v>35889</v>
      </c>
      <c r="AL37" s="21" t="e">
        <f>(1/K37/L37)*1000000</f>
        <v>#DIV/0!</v>
      </c>
      <c r="AM37" s="21">
        <f>(1/M37/N37)*1000000</f>
        <v>1000</v>
      </c>
      <c r="AN37" s="21">
        <f>(K37*L37*AK37)/1000000</f>
        <v>0</v>
      </c>
      <c r="AO37" s="22">
        <f>(M37*N37*AK37)/1000000</f>
        <v>35.889000000000003</v>
      </c>
      <c r="AP37" s="24">
        <f>Calculate_Netto_M3_Scenarios</f>
        <v>267.3</v>
      </c>
      <c r="AQ37" s="23">
        <v>0</v>
      </c>
      <c r="AR37" s="23">
        <f>AP37+AQ37</f>
        <v>267.3</v>
      </c>
      <c r="AS37" s="31">
        <f>AO37*AP37</f>
        <v>9593.1297000000013</v>
      </c>
    </row>
    <row r="38" spans="2:45">
      <c r="B38" s="30" t="s">
        <v>32</v>
      </c>
      <c r="C38" s="16" t="s">
        <v>51</v>
      </c>
      <c r="D38" s="16" t="s">
        <v>50</v>
      </c>
      <c r="E38" s="16" t="s">
        <v>50</v>
      </c>
      <c r="F38" s="17">
        <v>43342</v>
      </c>
      <c r="G38" s="17">
        <v>43350</v>
      </c>
      <c r="H38" s="29">
        <f>YEAR(G38)</f>
        <v>2018</v>
      </c>
      <c r="I38" s="29">
        <f>MONTH(G38)</f>
        <v>9</v>
      </c>
      <c r="J38" s="16">
        <f>G38-F38</f>
        <v>8</v>
      </c>
      <c r="K38" s="16"/>
      <c r="L38" s="16"/>
      <c r="M38" s="16">
        <v>10</v>
      </c>
      <c r="N38" s="16">
        <v>100</v>
      </c>
      <c r="O38" s="16"/>
      <c r="P38" s="16"/>
      <c r="Q38" s="16"/>
      <c r="R38" s="16"/>
      <c r="S38" s="16"/>
      <c r="T38" s="16"/>
      <c r="U38" s="16"/>
      <c r="V38" s="16"/>
      <c r="W38" s="16"/>
      <c r="X38" s="16">
        <v>2268</v>
      </c>
      <c r="Y38" s="16"/>
      <c r="Z38" s="16"/>
      <c r="AA38" s="16"/>
      <c r="AB38" s="16"/>
      <c r="AC38" s="16"/>
      <c r="AD38" s="16"/>
      <c r="AE38" s="16"/>
      <c r="AF38" s="16"/>
      <c r="AG38" s="18">
        <f>SUM(O38:AF38)</f>
        <v>2268</v>
      </c>
      <c r="AH38" s="19">
        <v>267.3</v>
      </c>
      <c r="AI38" s="20" t="str">
        <f>VLOOKUP(B38,'Lists &amp; Formulas'!$E$7:$F$12,2)</f>
        <v>Netto</v>
      </c>
      <c r="AJ38" s="20" t="str">
        <f>VLOOKUP(B38,'Lists &amp; Formulas'!$H$7:$I$12,2)</f>
        <v>M3</v>
      </c>
      <c r="AK38" s="21">
        <f>(($O$6*O38)+($R$6*R38)+($S$6*S38)+($T$6*T38)+($U$6*U38)+($V$6*V38)+($W$6*W38)+($X$6*X38)+($Z$6*Z38)+($AA$6*AA38)+($AB$6*AB38)+($AC$6*AC38)+($AD$6*AD38)+($AE$6*AE38)+($AF$6*AF38)+($Q$6*Q38)+($Y$6*Y38)+($P$6*P38))/10</f>
        <v>8845.2000000000007</v>
      </c>
      <c r="AL38" s="21" t="e">
        <f>(1/K38/L38)*1000000</f>
        <v>#DIV/0!</v>
      </c>
      <c r="AM38" s="21">
        <f>(1/M38/N38)*1000000</f>
        <v>1000</v>
      </c>
      <c r="AN38" s="21">
        <f>(K38*L38*AK38)/1000000</f>
        <v>0</v>
      </c>
      <c r="AO38" s="22">
        <f>(M38*N38*AK38)/1000000</f>
        <v>8.8452000000000002</v>
      </c>
      <c r="AP38" s="24">
        <f>Calculate_Netto_M3_Scenarios</f>
        <v>267.3</v>
      </c>
      <c r="AQ38" s="23">
        <v>0</v>
      </c>
      <c r="AR38" s="23">
        <f>AP38+AQ38</f>
        <v>267.3</v>
      </c>
      <c r="AS38" s="31">
        <f>AO38*AP38</f>
        <v>2364.3219600000002</v>
      </c>
    </row>
    <row r="39" spans="2:45">
      <c r="B39" s="30" t="s">
        <v>32</v>
      </c>
      <c r="C39" s="16" t="s">
        <v>51</v>
      </c>
      <c r="D39" s="16" t="s">
        <v>50</v>
      </c>
      <c r="E39" s="16" t="s">
        <v>50</v>
      </c>
      <c r="F39" s="17">
        <v>43391</v>
      </c>
      <c r="G39" s="17">
        <v>43399</v>
      </c>
      <c r="H39" s="29">
        <f>YEAR(G39)</f>
        <v>2018</v>
      </c>
      <c r="I39" s="29">
        <f>MONTH(G39)</f>
        <v>10</v>
      </c>
      <c r="J39" s="16">
        <f>G39-F39</f>
        <v>8</v>
      </c>
      <c r="K39" s="16"/>
      <c r="L39" s="16"/>
      <c r="M39" s="16">
        <v>10</v>
      </c>
      <c r="N39" s="16">
        <v>100</v>
      </c>
      <c r="O39" s="16"/>
      <c r="P39" s="16"/>
      <c r="Q39" s="16"/>
      <c r="R39" s="16"/>
      <c r="S39" s="16"/>
      <c r="T39" s="16"/>
      <c r="U39" s="16"/>
      <c r="V39" s="16"/>
      <c r="W39" s="16"/>
      <c r="X39" s="16"/>
      <c r="Y39" s="16"/>
      <c r="Z39" s="16"/>
      <c r="AA39" s="16"/>
      <c r="AB39" s="16"/>
      <c r="AC39" s="16"/>
      <c r="AD39" s="16"/>
      <c r="AE39" s="16">
        <v>912</v>
      </c>
      <c r="AF39" s="16">
        <v>4820</v>
      </c>
      <c r="AG39" s="18">
        <f>SUM(O39:AF39)</f>
        <v>5732</v>
      </c>
      <c r="AH39" s="19">
        <v>267.3</v>
      </c>
      <c r="AI39" s="20" t="str">
        <f>VLOOKUP(B39,'Lists &amp; Formulas'!$E$7:$F$12,2)</f>
        <v>Netto</v>
      </c>
      <c r="AJ39" s="20" t="str">
        <f>VLOOKUP(B39,'Lists &amp; Formulas'!$H$7:$I$12,2)</f>
        <v>M3</v>
      </c>
      <c r="AK39" s="21">
        <f>(($O$6*O39)+($R$6*R39)+($S$6*S39)+($T$6*T39)+($U$6*U39)+($V$6*V39)+($W$6*W39)+($X$6*X39)+($Z$6*Z39)+($AA$6*AA39)+($AB$6*AB39)+($AC$6*AC39)+($AD$6*AD39)+($AE$6*AE39)+($AF$6*AF39)+($Q$6*Q39)+($Y$6*Y39)+($P$6*P39))/10</f>
        <v>34118.400000000001</v>
      </c>
      <c r="AL39" s="21" t="e">
        <f>(1/K39/L39)*1000000</f>
        <v>#DIV/0!</v>
      </c>
      <c r="AM39" s="21">
        <f>(1/M39/N39)*1000000</f>
        <v>1000</v>
      </c>
      <c r="AN39" s="21">
        <f>(K39*L39*AK39)/1000000</f>
        <v>0</v>
      </c>
      <c r="AO39" s="22">
        <f>(M39*N39*AK39)/1000000</f>
        <v>34.118400000000001</v>
      </c>
      <c r="AP39" s="24">
        <f>Calculate_Netto_M3_Scenarios</f>
        <v>267.3</v>
      </c>
      <c r="AQ39" s="23">
        <v>0</v>
      </c>
      <c r="AR39" s="23">
        <f>AP39+AQ39</f>
        <v>267.3</v>
      </c>
      <c r="AS39" s="31">
        <f>AO39*AP39</f>
        <v>9119.848320000001</v>
      </c>
    </row>
    <row r="40" spans="2:45">
      <c r="B40" s="30" t="s">
        <v>32</v>
      </c>
      <c r="C40" s="16" t="s">
        <v>51</v>
      </c>
      <c r="D40" s="16" t="s">
        <v>50</v>
      </c>
      <c r="E40" s="16" t="s">
        <v>50</v>
      </c>
      <c r="F40" s="17">
        <v>43433</v>
      </c>
      <c r="G40" s="17">
        <v>43441</v>
      </c>
      <c r="H40" s="29">
        <f>YEAR(G40)</f>
        <v>2018</v>
      </c>
      <c r="I40" s="29">
        <f>MONTH(G40)</f>
        <v>12</v>
      </c>
      <c r="J40" s="16">
        <f>G40-F40</f>
        <v>8</v>
      </c>
      <c r="K40" s="16"/>
      <c r="L40" s="16"/>
      <c r="M40" s="16">
        <v>10</v>
      </c>
      <c r="N40" s="16">
        <v>100</v>
      </c>
      <c r="O40" s="16"/>
      <c r="P40" s="16"/>
      <c r="Q40" s="16"/>
      <c r="R40" s="16"/>
      <c r="S40" s="16"/>
      <c r="T40" s="16"/>
      <c r="U40" s="16">
        <v>2068</v>
      </c>
      <c r="V40" s="16"/>
      <c r="W40" s="16"/>
      <c r="X40" s="16">
        <v>1260</v>
      </c>
      <c r="Y40" s="16"/>
      <c r="Z40" s="16"/>
      <c r="AA40" s="16"/>
      <c r="AB40" s="16"/>
      <c r="AC40" s="16">
        <v>262</v>
      </c>
      <c r="AD40" s="16"/>
      <c r="AE40" s="16">
        <v>640</v>
      </c>
      <c r="AF40" s="16">
        <v>1320</v>
      </c>
      <c r="AG40" s="18">
        <f>SUM(O40:AF40)</f>
        <v>5550</v>
      </c>
      <c r="AH40" s="19">
        <v>267.3</v>
      </c>
      <c r="AI40" s="20" t="str">
        <f>VLOOKUP(B40,'Lists &amp; Formulas'!$E$7:$F$12,2)</f>
        <v>Netto</v>
      </c>
      <c r="AJ40" s="20" t="str">
        <f>VLOOKUP(B40,'Lists &amp; Formulas'!$H$7:$I$12,2)</f>
        <v>M3</v>
      </c>
      <c r="AK40" s="21">
        <f>(($O$6*O40)+($R$6*R40)+($S$6*S40)+($T$6*T40)+($U$6*U40)+($V$6*V40)+($W$6*W40)+($X$6*X40)+($Z$6*Z40)+($AA$6*AA40)+($AB$6*AB40)+($AC$6*AC40)+($AD$6*AD40)+($AE$6*AE40)+($AF$6*AF40)+($Q$6*Q40)+($Y$6*Y40)+($P$6*P40))/10</f>
        <v>24022.2</v>
      </c>
      <c r="AL40" s="21" t="e">
        <f>(1/K40/L40)*1000000</f>
        <v>#DIV/0!</v>
      </c>
      <c r="AM40" s="21">
        <f>(1/M40/N40)*1000000</f>
        <v>1000</v>
      </c>
      <c r="AN40" s="21">
        <f>(K40*L40*AK40)/1000000</f>
        <v>0</v>
      </c>
      <c r="AO40" s="22">
        <f>(M40*N40*AK40)/1000000</f>
        <v>24.022200000000002</v>
      </c>
      <c r="AP40" s="24">
        <f>Calculate_Netto_M3_Scenarios</f>
        <v>267.3</v>
      </c>
      <c r="AQ40" s="23">
        <v>0</v>
      </c>
      <c r="AR40" s="23">
        <f>AP40+AQ40</f>
        <v>267.3</v>
      </c>
      <c r="AS40" s="31">
        <f>AO40*AP40</f>
        <v>6421.1340600000003</v>
      </c>
    </row>
    <row r="41" spans="2:45">
      <c r="B41" s="30" t="s">
        <v>32</v>
      </c>
      <c r="C41" s="16" t="s">
        <v>51</v>
      </c>
      <c r="D41" s="16" t="s">
        <v>50</v>
      </c>
      <c r="E41" s="16" t="s">
        <v>50</v>
      </c>
      <c r="F41" s="17">
        <v>43433</v>
      </c>
      <c r="G41" s="17">
        <v>43444</v>
      </c>
      <c r="H41" s="29">
        <f>YEAR(G41)</f>
        <v>2018</v>
      </c>
      <c r="I41" s="29">
        <f>MONTH(G41)</f>
        <v>12</v>
      </c>
      <c r="J41" s="16">
        <f>G41-F41</f>
        <v>11</v>
      </c>
      <c r="K41" s="16"/>
      <c r="L41" s="16"/>
      <c r="M41" s="16">
        <v>10</v>
      </c>
      <c r="N41" s="16">
        <v>100</v>
      </c>
      <c r="O41" s="16"/>
      <c r="P41" s="16"/>
      <c r="Q41" s="16"/>
      <c r="R41" s="16"/>
      <c r="S41" s="16"/>
      <c r="T41" s="16"/>
      <c r="U41" s="16"/>
      <c r="V41" s="16"/>
      <c r="W41" s="16">
        <v>794</v>
      </c>
      <c r="X41" s="16"/>
      <c r="Y41" s="16"/>
      <c r="Z41" s="16"/>
      <c r="AA41" s="16">
        <v>164</v>
      </c>
      <c r="AB41" s="16"/>
      <c r="AC41" s="16">
        <v>250</v>
      </c>
      <c r="AD41" s="16">
        <v>2088</v>
      </c>
      <c r="AE41" s="16">
        <v>156</v>
      </c>
      <c r="AF41" s="16">
        <v>395</v>
      </c>
      <c r="AG41" s="18">
        <f>SUM(O41:AF41)</f>
        <v>3847</v>
      </c>
      <c r="AH41" s="19">
        <v>267.3</v>
      </c>
      <c r="AI41" s="20" t="str">
        <f>VLOOKUP(B41,'Lists &amp; Formulas'!$E$7:$F$12,2)</f>
        <v>Netto</v>
      </c>
      <c r="AJ41" s="20" t="str">
        <f>VLOOKUP(B41,'Lists &amp; Formulas'!$H$7:$I$12,2)</f>
        <v>M3</v>
      </c>
      <c r="AK41" s="21">
        <f>(($O$6*O41)+($R$6*R41)+($S$6*S41)+($T$6*T41)+($U$6*U41)+($V$6*V41)+($W$6*W41)+($X$6*X41)+($Z$6*Z41)+($AA$6*AA41)+($AB$6*AB41)+($AC$6*AC41)+($AD$6*AD41)+($AE$6*AE41)+($AF$6*AF41)+($Q$6*Q41)+($Y$6*Y41)+($P$6*P41))/10</f>
        <v>19405.8</v>
      </c>
      <c r="AL41" s="21" t="e">
        <f>(1/K41/L41)*1000000</f>
        <v>#DIV/0!</v>
      </c>
      <c r="AM41" s="21">
        <f>(1/M41/N41)*1000000</f>
        <v>1000</v>
      </c>
      <c r="AN41" s="21">
        <f>(K41*L41*AK41)/1000000</f>
        <v>0</v>
      </c>
      <c r="AO41" s="22">
        <f>(M41*N41*AK41)/1000000</f>
        <v>19.405799999999999</v>
      </c>
      <c r="AP41" s="24">
        <f>Calculate_Netto_M3_Scenarios</f>
        <v>267.3</v>
      </c>
      <c r="AQ41" s="23">
        <v>0</v>
      </c>
      <c r="AR41" s="23">
        <f>AP41+AQ41</f>
        <v>267.3</v>
      </c>
      <c r="AS41" s="31">
        <f>AO41*AP41</f>
        <v>5187.1703399999997</v>
      </c>
    </row>
    <row r="42" spans="2:45">
      <c r="B42" s="30" t="s">
        <v>32</v>
      </c>
      <c r="C42" s="16" t="s">
        <v>51</v>
      </c>
      <c r="D42" s="16" t="s">
        <v>50</v>
      </c>
      <c r="E42" s="16" t="s">
        <v>50</v>
      </c>
      <c r="F42" s="17">
        <v>43433</v>
      </c>
      <c r="G42" s="17">
        <v>43489</v>
      </c>
      <c r="H42" s="29">
        <f>YEAR(G42)</f>
        <v>2019</v>
      </c>
      <c r="I42" s="29">
        <f>MONTH(G42)</f>
        <v>1</v>
      </c>
      <c r="J42" s="16">
        <f>G42-F42</f>
        <v>56</v>
      </c>
      <c r="K42" s="16"/>
      <c r="L42" s="16"/>
      <c r="M42" s="16">
        <v>10</v>
      </c>
      <c r="N42" s="16">
        <v>100</v>
      </c>
      <c r="O42" s="16"/>
      <c r="P42" s="16"/>
      <c r="Q42" s="16"/>
      <c r="R42" s="16"/>
      <c r="S42" s="16"/>
      <c r="T42" s="16"/>
      <c r="U42" s="16"/>
      <c r="V42" s="16"/>
      <c r="W42" s="16"/>
      <c r="X42" s="16"/>
      <c r="Y42" s="16"/>
      <c r="Z42" s="16"/>
      <c r="AA42" s="16"/>
      <c r="AB42" s="16"/>
      <c r="AC42" s="16"/>
      <c r="AD42" s="16"/>
      <c r="AE42" s="16">
        <v>1760</v>
      </c>
      <c r="AF42" s="16">
        <v>2688</v>
      </c>
      <c r="AG42" s="18">
        <f>SUM(O42:AF42)</f>
        <v>4448</v>
      </c>
      <c r="AH42" s="19">
        <v>257.3</v>
      </c>
      <c r="AI42" s="20" t="str">
        <f>VLOOKUP(B42,'Lists &amp; Formulas'!$E$7:$F$12,2)</f>
        <v>Netto</v>
      </c>
      <c r="AJ42" s="20" t="str">
        <f>VLOOKUP(B42,'Lists &amp; Formulas'!$H$7:$I$12,2)</f>
        <v>M3</v>
      </c>
      <c r="AK42" s="21">
        <f>(($O$6*O42)+($R$6*R42)+($S$6*S42)+($T$6*T42)+($U$6*U42)+($V$6*V42)+($W$6*W42)+($X$6*X42)+($Z$6*Z42)+($AA$6*AA42)+($AB$6*AB42)+($AC$6*AC42)+($AD$6*AD42)+($AE$6*AE42)+($AF$6*AF42)+($Q$6*Q42)+($Y$6*Y42)+($P$6*P42))/10</f>
        <v>26160</v>
      </c>
      <c r="AL42" s="21" t="e">
        <f>(1/K42/L42)*1000000</f>
        <v>#DIV/0!</v>
      </c>
      <c r="AM42" s="21">
        <f>(1/M42/N42)*1000000</f>
        <v>1000</v>
      </c>
      <c r="AN42" s="21">
        <f>(K42*L42*AK42)/1000000</f>
        <v>0</v>
      </c>
      <c r="AO42" s="22">
        <f>(M42*N42*AK42)/1000000</f>
        <v>26.16</v>
      </c>
      <c r="AP42" s="24">
        <f>Calculate_Netto_M3_Scenarios</f>
        <v>257.3</v>
      </c>
      <c r="AQ42" s="23">
        <v>0</v>
      </c>
      <c r="AR42" s="23">
        <f>AP42+AQ42</f>
        <v>257.3</v>
      </c>
      <c r="AS42" s="31">
        <f>AO42*AP42</f>
        <v>6730.9680000000008</v>
      </c>
    </row>
    <row r="43" spans="2:45">
      <c r="B43" s="30" t="s">
        <v>32</v>
      </c>
      <c r="C43" s="16" t="s">
        <v>51</v>
      </c>
      <c r="D43" s="16" t="s">
        <v>50</v>
      </c>
      <c r="E43" s="16" t="s">
        <v>50</v>
      </c>
      <c r="F43" s="17">
        <v>43479</v>
      </c>
      <c r="G43" s="17">
        <v>43490</v>
      </c>
      <c r="H43" s="29">
        <f>YEAR(G43)</f>
        <v>2019</v>
      </c>
      <c r="I43" s="29">
        <f>MONTH(G43)</f>
        <v>1</v>
      </c>
      <c r="J43" s="16">
        <f>G43-F43</f>
        <v>11</v>
      </c>
      <c r="K43" s="16"/>
      <c r="L43" s="16"/>
      <c r="M43" s="16">
        <v>10</v>
      </c>
      <c r="N43" s="16">
        <v>100</v>
      </c>
      <c r="O43" s="16"/>
      <c r="P43" s="16"/>
      <c r="Q43" s="16"/>
      <c r="R43" s="16"/>
      <c r="S43" s="16"/>
      <c r="T43" s="16"/>
      <c r="U43" s="16"/>
      <c r="V43" s="16"/>
      <c r="W43" s="16"/>
      <c r="X43" s="16"/>
      <c r="Y43" s="16"/>
      <c r="Z43" s="16"/>
      <c r="AA43" s="16">
        <v>680</v>
      </c>
      <c r="AB43" s="16"/>
      <c r="AC43" s="16">
        <v>360</v>
      </c>
      <c r="AD43" s="16"/>
      <c r="AE43" s="16"/>
      <c r="AF43" s="16">
        <v>750</v>
      </c>
      <c r="AG43" s="18">
        <f>SUM(O43:AF43)</f>
        <v>1790</v>
      </c>
      <c r="AH43" s="19">
        <v>267.3</v>
      </c>
      <c r="AI43" s="20" t="str">
        <f>VLOOKUP(B43,'Lists &amp; Formulas'!$E$7:$F$12,2)</f>
        <v>Netto</v>
      </c>
      <c r="AJ43" s="20" t="str">
        <f>VLOOKUP(B43,'Lists &amp; Formulas'!$H$7:$I$12,2)</f>
        <v>M3</v>
      </c>
      <c r="AK43" s="21">
        <f>(($O$6*O43)+($R$6*R43)+($S$6*S43)+($T$6*T43)+($U$6*U43)+($V$6*V43)+($W$6*W43)+($X$6*X43)+($Z$6*Z43)+($AA$6*AA43)+($AB$6*AB43)+($AC$6*AC43)+($AD$6*AD43)+($AE$6*AE43)+($AF$6*AF43)+($Q$6*Q43)+($Y$6*Y43)+($P$6*P43))/10</f>
        <v>9396</v>
      </c>
      <c r="AL43" s="21" t="e">
        <f>(1/K43/L43)*1000000</f>
        <v>#DIV/0!</v>
      </c>
      <c r="AM43" s="21">
        <f>(1/M43/N43)*1000000</f>
        <v>1000</v>
      </c>
      <c r="AN43" s="21">
        <f>(K43*L43*AK43)/1000000</f>
        <v>0</v>
      </c>
      <c r="AO43" s="22">
        <f>(M43*N43*AK43)/1000000</f>
        <v>9.3960000000000008</v>
      </c>
      <c r="AP43" s="24">
        <f>Calculate_Netto_M3_Scenarios</f>
        <v>267.3</v>
      </c>
      <c r="AQ43" s="23">
        <v>0</v>
      </c>
      <c r="AR43" s="23">
        <f>AP43+AQ43</f>
        <v>267.3</v>
      </c>
      <c r="AS43" s="31">
        <f>AO43*AP43</f>
        <v>2511.5508000000004</v>
      </c>
    </row>
    <row r="44" spans="2:45">
      <c r="B44" s="30" t="s">
        <v>18</v>
      </c>
      <c r="C44" s="16" t="s">
        <v>62</v>
      </c>
      <c r="D44" s="16" t="s">
        <v>50</v>
      </c>
      <c r="E44" s="16"/>
      <c r="F44" s="16" t="s">
        <v>49</v>
      </c>
      <c r="G44" s="17">
        <v>42748</v>
      </c>
      <c r="H44" s="29">
        <f>YEAR(G44)</f>
        <v>2017</v>
      </c>
      <c r="I44" s="29">
        <f>MONTH(G44)</f>
        <v>1</v>
      </c>
      <c r="J44" s="16" t="e">
        <f>G44-F44</f>
        <v>#VALUE!</v>
      </c>
      <c r="K44" s="16"/>
      <c r="L44" s="16"/>
      <c r="M44" s="16">
        <v>10</v>
      </c>
      <c r="N44" s="16">
        <v>100</v>
      </c>
      <c r="O44" s="16"/>
      <c r="P44" s="16"/>
      <c r="Q44" s="16"/>
      <c r="R44" s="16"/>
      <c r="S44" s="16"/>
      <c r="T44" s="16"/>
      <c r="U44" s="16">
        <v>1056</v>
      </c>
      <c r="V44" s="16"/>
      <c r="W44" s="16"/>
      <c r="X44" s="16">
        <v>3158</v>
      </c>
      <c r="Y44" s="16"/>
      <c r="Z44" s="16">
        <v>1052</v>
      </c>
      <c r="AA44" s="16">
        <v>762</v>
      </c>
      <c r="AB44" s="16"/>
      <c r="AC44" s="16"/>
      <c r="AD44" s="16"/>
      <c r="AE44" s="16"/>
      <c r="AF44" s="16"/>
      <c r="AG44" s="18">
        <f>SUM(O44:AF44)</f>
        <v>6028</v>
      </c>
      <c r="AH44" s="19">
        <v>0.28000000000000003</v>
      </c>
      <c r="AI44" s="20" t="str">
        <f>VLOOKUP(B44,'Lists &amp; Formulas'!$E$7:$F$12,2)</f>
        <v>Netto</v>
      </c>
      <c r="AJ44" s="20" t="str">
        <f>VLOOKUP(B44,'Lists &amp; Formulas'!$H$7:$I$12,2)</f>
        <v>LM</v>
      </c>
      <c r="AK44" s="21">
        <f>(($O$6*O44)+($R$6*R44)+($S$6*S44)+($T$6*T44)+($U$6*U44)+($V$6*V44)+($W$6*W44)+($X$6*X44)+($Z$6*Z44)+($AA$6*AA44)+($AB$6*AB44)+($AC$6*AC44)+($AD$6*AD44)+($AE$6*AE44)+($AF$6*AF44)+($Q$6*Q44)+($Y$6*Y44)+($P$6*P44))/10</f>
        <v>23331.599999999999</v>
      </c>
      <c r="AL44" s="21" t="e">
        <f>(1/K44/L44)*1000000</f>
        <v>#DIV/0!</v>
      </c>
      <c r="AM44" s="21">
        <f>(1/M44/N44)*1000000</f>
        <v>1000</v>
      </c>
      <c r="AN44" s="21">
        <f>(K44*L44*AK44)/1000000</f>
        <v>0</v>
      </c>
      <c r="AO44" s="22">
        <f>(M44*N44*AK44)/1000000</f>
        <v>23.331600000000002</v>
      </c>
      <c r="AP44" s="24">
        <f>Calculate_Netto_M3_Scenarios</f>
        <v>280</v>
      </c>
      <c r="AQ44" s="24">
        <v>0</v>
      </c>
      <c r="AR44" s="23">
        <f>AP44+AQ44</f>
        <v>280</v>
      </c>
      <c r="AS44" s="31">
        <f>AO44*AP44</f>
        <v>6532.8480000000009</v>
      </c>
    </row>
    <row r="45" spans="2:45">
      <c r="B45" s="30" t="s">
        <v>18</v>
      </c>
      <c r="C45" s="16" t="s">
        <v>62</v>
      </c>
      <c r="D45" s="16" t="s">
        <v>50</v>
      </c>
      <c r="E45" s="16"/>
      <c r="F45" s="16" t="s">
        <v>49</v>
      </c>
      <c r="G45" s="17">
        <v>42762</v>
      </c>
      <c r="H45" s="29">
        <f>YEAR(G45)</f>
        <v>2017</v>
      </c>
      <c r="I45" s="29">
        <f>MONTH(G45)</f>
        <v>1</v>
      </c>
      <c r="J45" s="16" t="e">
        <f>G45-F45</f>
        <v>#VALUE!</v>
      </c>
      <c r="K45" s="16"/>
      <c r="L45" s="16"/>
      <c r="M45" s="16">
        <v>10</v>
      </c>
      <c r="N45" s="16">
        <v>100</v>
      </c>
      <c r="O45" s="16"/>
      <c r="P45" s="16"/>
      <c r="Q45" s="16"/>
      <c r="R45" s="16"/>
      <c r="S45" s="16"/>
      <c r="T45" s="16"/>
      <c r="U45" s="16"/>
      <c r="V45" s="16"/>
      <c r="W45" s="16">
        <v>1045</v>
      </c>
      <c r="X45" s="16">
        <v>2055</v>
      </c>
      <c r="Y45" s="16"/>
      <c r="Z45" s="16">
        <v>2080</v>
      </c>
      <c r="AA45" s="16"/>
      <c r="AB45" s="16"/>
      <c r="AC45" s="16"/>
      <c r="AD45" s="16"/>
      <c r="AE45" s="16"/>
      <c r="AF45" s="16"/>
      <c r="AG45" s="18">
        <f>SUM(O45:AF45)</f>
        <v>5180</v>
      </c>
      <c r="AH45" s="19">
        <v>0.28000000000000003</v>
      </c>
      <c r="AI45" s="20" t="str">
        <f>VLOOKUP(B45,'Lists &amp; Formulas'!$E$7:$F$12,2)</f>
        <v>Netto</v>
      </c>
      <c r="AJ45" s="20" t="str">
        <f>VLOOKUP(B45,'Lists &amp; Formulas'!$H$7:$I$12,2)</f>
        <v>LM</v>
      </c>
      <c r="AK45" s="21">
        <f>(($O$6*O45)+($R$6*R45)+($S$6*S45)+($T$6*T45)+($U$6*U45)+($V$6*V45)+($W$6*W45)+($X$6*X45)+($Z$6*Z45)+($AA$6*AA45)+($AB$6*AB45)+($AC$6*AC45)+($AD$6*AD45)+($AE$6*AE45)+($AF$6*AF45)+($Q$6*Q45)+($Y$6*Y45)+($P$6*P45))/10</f>
        <v>20512.5</v>
      </c>
      <c r="AL45" s="21" t="e">
        <f>(1/K45/L45)*1000000</f>
        <v>#DIV/0!</v>
      </c>
      <c r="AM45" s="21">
        <f>(1/M45/N45)*1000000</f>
        <v>1000</v>
      </c>
      <c r="AN45" s="21">
        <f>(K45*L45*AK45)/1000000</f>
        <v>0</v>
      </c>
      <c r="AO45" s="22">
        <f>(M45*N45*AK45)/1000000</f>
        <v>20.512499999999999</v>
      </c>
      <c r="AP45" s="24">
        <f>Calculate_Netto_M3_Scenarios</f>
        <v>280</v>
      </c>
      <c r="AQ45" s="24">
        <v>0</v>
      </c>
      <c r="AR45" s="23">
        <f>AP45+AQ45</f>
        <v>280</v>
      </c>
      <c r="AS45" s="31">
        <f>AO45*AP45</f>
        <v>5743.5</v>
      </c>
    </row>
    <row r="46" spans="2:45">
      <c r="B46" s="30" t="s">
        <v>18</v>
      </c>
      <c r="C46" s="16" t="s">
        <v>62</v>
      </c>
      <c r="D46" s="16" t="s">
        <v>50</v>
      </c>
      <c r="E46" s="16"/>
      <c r="F46" s="16" t="s">
        <v>49</v>
      </c>
      <c r="G46" s="17">
        <v>42776</v>
      </c>
      <c r="H46" s="29">
        <f>YEAR(G46)</f>
        <v>2017</v>
      </c>
      <c r="I46" s="29">
        <f>MONTH(G46)</f>
        <v>2</v>
      </c>
      <c r="J46" s="16" t="e">
        <f>G46-F46</f>
        <v>#VALUE!</v>
      </c>
      <c r="K46" s="16"/>
      <c r="L46" s="16"/>
      <c r="M46" s="16">
        <v>10</v>
      </c>
      <c r="N46" s="16">
        <v>100</v>
      </c>
      <c r="O46" s="16"/>
      <c r="P46" s="16"/>
      <c r="Q46" s="16"/>
      <c r="R46" s="16"/>
      <c r="S46" s="16"/>
      <c r="T46" s="16"/>
      <c r="U46" s="16">
        <v>1000</v>
      </c>
      <c r="V46" s="16">
        <v>2008</v>
      </c>
      <c r="W46" s="16">
        <v>998</v>
      </c>
      <c r="X46" s="16"/>
      <c r="Y46" s="16"/>
      <c r="Z46" s="16">
        <v>994</v>
      </c>
      <c r="AA46" s="16">
        <v>2098</v>
      </c>
      <c r="AB46" s="16">
        <v>3090</v>
      </c>
      <c r="AC46" s="16">
        <v>1056</v>
      </c>
      <c r="AD46" s="16"/>
      <c r="AE46" s="16"/>
      <c r="AF46" s="16"/>
      <c r="AG46" s="18">
        <f>SUM(O46:AF46)</f>
        <v>11244</v>
      </c>
      <c r="AH46" s="19">
        <v>0.28000000000000003</v>
      </c>
      <c r="AI46" s="20" t="str">
        <f>VLOOKUP(B46,'Lists &amp; Formulas'!$E$7:$F$12,2)</f>
        <v>Netto</v>
      </c>
      <c r="AJ46" s="20" t="str">
        <f>VLOOKUP(B46,'Lists &amp; Formulas'!$H$7:$I$12,2)</f>
        <v>LM</v>
      </c>
      <c r="AK46" s="21">
        <f>(($O$6*O46)+($R$6*R46)+($S$6*S46)+($T$6*T46)+($U$6*U46)+($V$6*V46)+($W$6*W46)+($X$6*X46)+($Z$6*Z46)+($AA$6*AA46)+($AB$6*AB46)+($AC$6*AC46)+($AD$6*AD46)+($AE$6*AE46)+($AF$6*AF46)+($Q$6*Q46)+($Y$6*Y46)+($P$6*P46))/10</f>
        <v>47052.6</v>
      </c>
      <c r="AL46" s="21" t="e">
        <f>(1/K46/L46)*1000000</f>
        <v>#DIV/0!</v>
      </c>
      <c r="AM46" s="21">
        <f>(1/M46/N46)*1000000</f>
        <v>1000</v>
      </c>
      <c r="AN46" s="21">
        <f>(K46*L46*AK46)/1000000</f>
        <v>0</v>
      </c>
      <c r="AO46" s="22">
        <f>(M46*N46*AK46)/1000000</f>
        <v>47.052599999999998</v>
      </c>
      <c r="AP46" s="24">
        <f>Calculate_Netto_M3_Scenarios</f>
        <v>280</v>
      </c>
      <c r="AQ46" s="24">
        <v>0</v>
      </c>
      <c r="AR46" s="23">
        <f>AP46+AQ46</f>
        <v>280</v>
      </c>
      <c r="AS46" s="31">
        <f>AO46*AP46</f>
        <v>13174.727999999999</v>
      </c>
    </row>
    <row r="47" spans="2:45">
      <c r="B47" s="30" t="s">
        <v>18</v>
      </c>
      <c r="C47" s="16" t="s">
        <v>62</v>
      </c>
      <c r="D47" s="16" t="s">
        <v>50</v>
      </c>
      <c r="E47" s="16"/>
      <c r="F47" s="16" t="s">
        <v>49</v>
      </c>
      <c r="G47" s="17">
        <v>42802</v>
      </c>
      <c r="H47" s="29">
        <f>YEAR(G47)</f>
        <v>2017</v>
      </c>
      <c r="I47" s="29">
        <f>MONTH(G47)</f>
        <v>3</v>
      </c>
      <c r="J47" s="16" t="e">
        <f>G47-F47</f>
        <v>#VALUE!</v>
      </c>
      <c r="K47" s="16"/>
      <c r="L47" s="16"/>
      <c r="M47" s="16">
        <v>10</v>
      </c>
      <c r="N47" s="16">
        <v>100</v>
      </c>
      <c r="O47" s="16"/>
      <c r="P47" s="16"/>
      <c r="Q47" s="16"/>
      <c r="R47" s="16"/>
      <c r="S47" s="16"/>
      <c r="T47" s="16"/>
      <c r="U47" s="16"/>
      <c r="V47" s="16">
        <v>934</v>
      </c>
      <c r="W47" s="16">
        <v>3874</v>
      </c>
      <c r="X47" s="16">
        <v>2420</v>
      </c>
      <c r="Y47" s="16"/>
      <c r="Z47" s="16">
        <v>1312</v>
      </c>
      <c r="AA47" s="16">
        <v>278</v>
      </c>
      <c r="AB47" s="16">
        <v>2038</v>
      </c>
      <c r="AC47" s="16">
        <v>944</v>
      </c>
      <c r="AD47" s="16"/>
      <c r="AE47" s="16"/>
      <c r="AF47" s="16"/>
      <c r="AG47" s="18">
        <f>SUM(O47:AF47)</f>
        <v>11800</v>
      </c>
      <c r="AH47" s="19">
        <v>0.28000000000000003</v>
      </c>
      <c r="AI47" s="20" t="str">
        <f>VLOOKUP(B47,'Lists &amp; Formulas'!$E$7:$F$12,2)</f>
        <v>Netto</v>
      </c>
      <c r="AJ47" s="20" t="str">
        <f>VLOOKUP(B47,'Lists &amp; Formulas'!$H$7:$I$12,2)</f>
        <v>LM</v>
      </c>
      <c r="AK47" s="21">
        <f>(($O$6*O47)+($R$6*R47)+($S$6*S47)+($T$6*T47)+($U$6*U47)+($V$6*V47)+($W$6*W47)+($X$6*X47)+($Z$6*Z47)+($AA$6*AA47)+($AB$6*AB47)+($AC$6*AC47)+($AD$6*AD47)+($AE$6*AE47)+($AF$6*AF47)+($Q$6*Q47)+($Y$6*Y47)+($P$6*P47))/10</f>
        <v>47824.800000000003</v>
      </c>
      <c r="AL47" s="21" t="e">
        <f>(1/K47/L47)*1000000</f>
        <v>#DIV/0!</v>
      </c>
      <c r="AM47" s="21">
        <f>(1/M47/N47)*1000000</f>
        <v>1000</v>
      </c>
      <c r="AN47" s="21">
        <f>(K47*L47*AK47)/1000000</f>
        <v>0</v>
      </c>
      <c r="AO47" s="22">
        <f>(M47*N47*AK47)/1000000</f>
        <v>47.824800000000003</v>
      </c>
      <c r="AP47" s="24">
        <f>Calculate_Netto_M3_Scenarios</f>
        <v>280</v>
      </c>
      <c r="AQ47" s="24">
        <v>0</v>
      </c>
      <c r="AR47" s="23">
        <f>AP47+AQ47</f>
        <v>280</v>
      </c>
      <c r="AS47" s="31">
        <f>AO47*AP47</f>
        <v>13390.944000000001</v>
      </c>
    </row>
    <row r="48" spans="2:45">
      <c r="B48" s="30" t="s">
        <v>18</v>
      </c>
      <c r="C48" s="16" t="s">
        <v>62</v>
      </c>
      <c r="D48" s="16" t="s">
        <v>50</v>
      </c>
      <c r="E48" s="16"/>
      <c r="F48" s="16" t="s">
        <v>49</v>
      </c>
      <c r="G48" s="17">
        <v>42823</v>
      </c>
      <c r="H48" s="29">
        <f>YEAR(G48)</f>
        <v>2017</v>
      </c>
      <c r="I48" s="29">
        <f>MONTH(G48)</f>
        <v>3</v>
      </c>
      <c r="J48" s="16" t="e">
        <f>G48-F48</f>
        <v>#VALUE!</v>
      </c>
      <c r="K48" s="16"/>
      <c r="L48" s="16"/>
      <c r="M48" s="16">
        <v>10</v>
      </c>
      <c r="N48" s="16">
        <v>100</v>
      </c>
      <c r="O48" s="16"/>
      <c r="P48" s="16"/>
      <c r="Q48" s="16"/>
      <c r="R48" s="16"/>
      <c r="S48" s="16"/>
      <c r="T48" s="16"/>
      <c r="U48" s="16"/>
      <c r="V48" s="16">
        <v>946</v>
      </c>
      <c r="W48" s="16">
        <v>1858</v>
      </c>
      <c r="X48" s="16"/>
      <c r="Y48" s="16"/>
      <c r="Z48" s="16">
        <v>1874</v>
      </c>
      <c r="AA48" s="16">
        <v>1856</v>
      </c>
      <c r="AB48" s="16">
        <v>938</v>
      </c>
      <c r="AC48" s="16">
        <v>1862</v>
      </c>
      <c r="AD48" s="16">
        <v>930</v>
      </c>
      <c r="AE48" s="16"/>
      <c r="AF48" s="16"/>
      <c r="AG48" s="18">
        <f>SUM(O48:AF48)</f>
        <v>10264</v>
      </c>
      <c r="AH48" s="19">
        <v>0.28000000000000003</v>
      </c>
      <c r="AI48" s="20" t="str">
        <f>VLOOKUP(B48,'Lists &amp; Formulas'!$E$7:$F$12,2)</f>
        <v>Netto</v>
      </c>
      <c r="AJ48" s="20" t="str">
        <f>VLOOKUP(B48,'Lists &amp; Formulas'!$H$7:$I$12,2)</f>
        <v>LM</v>
      </c>
      <c r="AK48" s="21">
        <f>(($O$6*O48)+($R$6*R48)+($S$6*S48)+($T$6*T48)+($U$6*U48)+($V$6*V48)+($W$6*W48)+($X$6*X48)+($Z$6*Z48)+($AA$6*AA48)+($AB$6*AB48)+($AC$6*AC48)+($AD$6*AD48)+($AE$6*AE48)+($AF$6*AF48)+($Q$6*Q48)+($Y$6*Y48)+($P$6*P48))/10</f>
        <v>45054</v>
      </c>
      <c r="AL48" s="21" t="e">
        <f>(1/K48/L48)*1000000</f>
        <v>#DIV/0!</v>
      </c>
      <c r="AM48" s="21">
        <f>(1/M48/N48)*1000000</f>
        <v>1000</v>
      </c>
      <c r="AN48" s="21">
        <f>(K48*L48*AK48)/1000000</f>
        <v>0</v>
      </c>
      <c r="AO48" s="22">
        <f>(M48*N48*AK48)/1000000</f>
        <v>45.054000000000002</v>
      </c>
      <c r="AP48" s="24">
        <f>Calculate_Netto_M3_Scenarios</f>
        <v>280</v>
      </c>
      <c r="AQ48" s="24">
        <v>0</v>
      </c>
      <c r="AR48" s="23">
        <f>AP48+AQ48</f>
        <v>280</v>
      </c>
      <c r="AS48" s="31">
        <f>AO48*AP48</f>
        <v>12615.12</v>
      </c>
    </row>
    <row r="49" spans="2:45">
      <c r="B49" s="30" t="s">
        <v>18</v>
      </c>
      <c r="C49" s="16" t="s">
        <v>62</v>
      </c>
      <c r="D49" s="16" t="s">
        <v>50</v>
      </c>
      <c r="E49" s="16"/>
      <c r="F49" s="16" t="s">
        <v>49</v>
      </c>
      <c r="G49" s="17">
        <v>42857</v>
      </c>
      <c r="H49" s="29">
        <f>YEAR(G49)</f>
        <v>2017</v>
      </c>
      <c r="I49" s="29">
        <f>MONTH(G49)</f>
        <v>5</v>
      </c>
      <c r="J49" s="16" t="e">
        <f>G49-F49</f>
        <v>#VALUE!</v>
      </c>
      <c r="K49" s="16"/>
      <c r="L49" s="16"/>
      <c r="M49" s="16">
        <v>10</v>
      </c>
      <c r="N49" s="16">
        <v>100</v>
      </c>
      <c r="O49" s="16"/>
      <c r="P49" s="16"/>
      <c r="Q49" s="16"/>
      <c r="R49" s="16"/>
      <c r="S49" s="16"/>
      <c r="T49" s="16"/>
      <c r="U49" s="16">
        <v>1242</v>
      </c>
      <c r="V49" s="16">
        <v>2010</v>
      </c>
      <c r="W49" s="16">
        <v>936</v>
      </c>
      <c r="X49" s="16">
        <v>936</v>
      </c>
      <c r="Y49" s="16"/>
      <c r="Z49" s="16">
        <v>790</v>
      </c>
      <c r="AA49" s="16">
        <v>938</v>
      </c>
      <c r="AB49" s="16">
        <v>2206</v>
      </c>
      <c r="AC49" s="16"/>
      <c r="AD49" s="16">
        <v>998</v>
      </c>
      <c r="AE49" s="16"/>
      <c r="AF49" s="16"/>
      <c r="AG49" s="18">
        <f>SUM(O49:AF49)</f>
        <v>10056</v>
      </c>
      <c r="AH49" s="19">
        <v>0.28000000000000003</v>
      </c>
      <c r="AI49" s="20" t="str">
        <f>VLOOKUP(B49,'Lists &amp; Formulas'!$E$7:$F$12,2)</f>
        <v>Netto</v>
      </c>
      <c r="AJ49" s="20" t="str">
        <f>VLOOKUP(B49,'Lists &amp; Formulas'!$H$7:$I$12,2)</f>
        <v>LM</v>
      </c>
      <c r="AK49" s="21">
        <f>(($O$6*O49)+($R$6*R49)+($S$6*S49)+($T$6*T49)+($U$6*U49)+($V$6*V49)+($W$6*W49)+($X$6*X49)+($Z$6*Z49)+($AA$6*AA49)+($AB$6*AB49)+($AC$6*AC49)+($AD$6*AD49)+($AE$6*AE49)+($AF$6*AF49)+($Q$6*Q49)+($Y$6*Y49)+($P$6*P49))/10</f>
        <v>40896</v>
      </c>
      <c r="AL49" s="21" t="e">
        <f>(1/K49/L49)*1000000</f>
        <v>#DIV/0!</v>
      </c>
      <c r="AM49" s="21">
        <f>(1/M49/N49)*1000000</f>
        <v>1000</v>
      </c>
      <c r="AN49" s="21">
        <f>(K49*L49*AK49)/1000000</f>
        <v>0</v>
      </c>
      <c r="AO49" s="22">
        <f>(M49*N49*AK49)/1000000</f>
        <v>40.896000000000001</v>
      </c>
      <c r="AP49" s="24">
        <f>Calculate_Netto_M3_Scenarios</f>
        <v>280</v>
      </c>
      <c r="AQ49" s="24">
        <v>0</v>
      </c>
      <c r="AR49" s="23">
        <f>AP49+AQ49</f>
        <v>280</v>
      </c>
      <c r="AS49" s="31">
        <f>AO49*AP49</f>
        <v>11450.880000000001</v>
      </c>
    </row>
    <row r="50" spans="2:45">
      <c r="B50" s="30" t="s">
        <v>18</v>
      </c>
      <c r="C50" s="16" t="s">
        <v>62</v>
      </c>
      <c r="D50" s="16" t="s">
        <v>50</v>
      </c>
      <c r="E50" s="16"/>
      <c r="F50" s="16" t="s">
        <v>49</v>
      </c>
      <c r="G50" s="17">
        <v>42878</v>
      </c>
      <c r="H50" s="29">
        <f>YEAR(G50)</f>
        <v>2017</v>
      </c>
      <c r="I50" s="29">
        <f>MONTH(G50)</f>
        <v>5</v>
      </c>
      <c r="J50" s="16" t="e">
        <f>G50-F50</f>
        <v>#VALUE!</v>
      </c>
      <c r="K50" s="16"/>
      <c r="L50" s="16"/>
      <c r="M50" s="16">
        <v>10</v>
      </c>
      <c r="N50" s="16">
        <v>100</v>
      </c>
      <c r="O50" s="16"/>
      <c r="P50" s="16"/>
      <c r="Q50" s="16"/>
      <c r="R50" s="16"/>
      <c r="S50" s="16"/>
      <c r="T50" s="16"/>
      <c r="U50" s="16"/>
      <c r="V50" s="16">
        <v>934</v>
      </c>
      <c r="W50" s="16">
        <v>1872</v>
      </c>
      <c r="X50" s="16"/>
      <c r="Y50" s="16"/>
      <c r="Z50" s="16">
        <v>1878</v>
      </c>
      <c r="AA50" s="16">
        <v>942</v>
      </c>
      <c r="AB50" s="16">
        <v>1876</v>
      </c>
      <c r="AC50" s="16">
        <v>1926</v>
      </c>
      <c r="AD50" s="16">
        <v>938</v>
      </c>
      <c r="AE50" s="16"/>
      <c r="AF50" s="16"/>
      <c r="AG50" s="18">
        <f>SUM(O50:AF50)</f>
        <v>10366</v>
      </c>
      <c r="AH50" s="19">
        <v>0.28000000000000003</v>
      </c>
      <c r="AI50" s="20" t="str">
        <f>VLOOKUP(B50,'Lists &amp; Formulas'!$E$7:$F$12,2)</f>
        <v>Netto</v>
      </c>
      <c r="AJ50" s="20" t="str">
        <f>VLOOKUP(B50,'Lists &amp; Formulas'!$H$7:$I$12,2)</f>
        <v>LM</v>
      </c>
      <c r="AK50" s="21">
        <f>(($O$6*O50)+($R$6*R50)+($S$6*S50)+($T$6*T50)+($U$6*U50)+($V$6*V50)+($W$6*W50)+($X$6*X50)+($Z$6*Z50)+($AA$6*AA50)+($AB$6*AB50)+($AC$6*AC50)+($AD$6*AD50)+($AE$6*AE50)+($AF$6*AF50)+($Q$6*Q50)+($Y$6*Y50)+($P$6*P50))/10</f>
        <v>45840.6</v>
      </c>
      <c r="AL50" s="21" t="e">
        <f>(1/K50/L50)*1000000</f>
        <v>#DIV/0!</v>
      </c>
      <c r="AM50" s="21">
        <f>(1/M50/N50)*1000000</f>
        <v>1000</v>
      </c>
      <c r="AN50" s="21">
        <f>(K50*L50*AK50)/1000000</f>
        <v>0</v>
      </c>
      <c r="AO50" s="22">
        <f>(M50*N50*AK50)/1000000</f>
        <v>45.840600000000002</v>
      </c>
      <c r="AP50" s="24">
        <f>Calculate_Netto_M3_Scenarios</f>
        <v>280</v>
      </c>
      <c r="AQ50" s="24">
        <v>0</v>
      </c>
      <c r="AR50" s="23">
        <f>AP50+AQ50</f>
        <v>280</v>
      </c>
      <c r="AS50" s="31">
        <f>AO50*AP50</f>
        <v>12835.368</v>
      </c>
    </row>
    <row r="51" spans="2:45">
      <c r="B51" s="30" t="s">
        <v>18</v>
      </c>
      <c r="C51" s="16" t="s">
        <v>62</v>
      </c>
      <c r="D51" s="16" t="s">
        <v>50</v>
      </c>
      <c r="E51" s="16"/>
      <c r="F51" s="16" t="s">
        <v>49</v>
      </c>
      <c r="G51" s="17">
        <v>42907</v>
      </c>
      <c r="H51" s="29">
        <f>YEAR(G51)</f>
        <v>2017</v>
      </c>
      <c r="I51" s="29">
        <f>MONTH(G51)</f>
        <v>6</v>
      </c>
      <c r="J51" s="16" t="e">
        <f>G51-F51</f>
        <v>#VALUE!</v>
      </c>
      <c r="K51" s="16"/>
      <c r="L51" s="16"/>
      <c r="M51" s="16">
        <v>10</v>
      </c>
      <c r="N51" s="16">
        <v>100</v>
      </c>
      <c r="O51" s="16"/>
      <c r="P51" s="16"/>
      <c r="Q51" s="16"/>
      <c r="R51" s="16"/>
      <c r="S51" s="16"/>
      <c r="T51" s="16"/>
      <c r="U51" s="16"/>
      <c r="V51" s="16"/>
      <c r="W51" s="16">
        <v>2540</v>
      </c>
      <c r="X51" s="16">
        <v>2808</v>
      </c>
      <c r="Y51" s="16"/>
      <c r="Z51" s="16">
        <v>936</v>
      </c>
      <c r="AA51" s="16">
        <v>930</v>
      </c>
      <c r="AB51" s="16">
        <v>1876</v>
      </c>
      <c r="AC51" s="16">
        <v>926</v>
      </c>
      <c r="AD51" s="16">
        <v>932</v>
      </c>
      <c r="AE51" s="16"/>
      <c r="AF51" s="16"/>
      <c r="AG51" s="18">
        <f>SUM(O51:AF51)</f>
        <v>10948</v>
      </c>
      <c r="AH51" s="19">
        <v>0.28000000000000003</v>
      </c>
      <c r="AI51" s="20" t="str">
        <f>VLOOKUP(B51,'Lists &amp; Formulas'!$E$7:$F$12,2)</f>
        <v>Netto</v>
      </c>
      <c r="AJ51" s="20" t="str">
        <f>VLOOKUP(B51,'Lists &amp; Formulas'!$H$7:$I$12,2)</f>
        <v>LM</v>
      </c>
      <c r="AK51" s="21">
        <f>(($O$6*O51)+($R$6*R51)+($S$6*S51)+($T$6*T51)+($U$6*U51)+($V$6*V51)+($W$6*W51)+($X$6*X51)+($Z$6*Z51)+($AA$6*AA51)+($AB$6*AB51)+($AC$6*AC51)+($AD$6*AD51)+($AE$6*AE51)+($AF$6*AF51)+($Q$6*Q51)+($Y$6*Y51)+($P$6*P51))/10</f>
        <v>46971.6</v>
      </c>
      <c r="AL51" s="21" t="e">
        <f>(1/K51/L51)*1000000</f>
        <v>#DIV/0!</v>
      </c>
      <c r="AM51" s="21">
        <f>(1/M51/N51)*1000000</f>
        <v>1000</v>
      </c>
      <c r="AN51" s="21">
        <f>(K51*L51*AK51)/1000000</f>
        <v>0</v>
      </c>
      <c r="AO51" s="22">
        <f>(M51*N51*AK51)/1000000</f>
        <v>46.971600000000002</v>
      </c>
      <c r="AP51" s="24">
        <f>Calculate_Netto_M3_Scenarios</f>
        <v>280</v>
      </c>
      <c r="AQ51" s="24">
        <v>0</v>
      </c>
      <c r="AR51" s="23">
        <f>AP51+AQ51</f>
        <v>280</v>
      </c>
      <c r="AS51" s="31">
        <f>AO51*AP51</f>
        <v>13152.048000000001</v>
      </c>
    </row>
    <row r="52" spans="2:45">
      <c r="B52" s="30" t="s">
        <v>18</v>
      </c>
      <c r="C52" s="16" t="s">
        <v>62</v>
      </c>
      <c r="D52" s="16" t="s">
        <v>50</v>
      </c>
      <c r="E52" s="16"/>
      <c r="F52" s="16" t="s">
        <v>49</v>
      </c>
      <c r="G52" s="17">
        <v>42958</v>
      </c>
      <c r="H52" s="29">
        <f>YEAR(G52)</f>
        <v>2017</v>
      </c>
      <c r="I52" s="29">
        <f>MONTH(G52)</f>
        <v>8</v>
      </c>
      <c r="J52" s="16" t="e">
        <f>G52-F52</f>
        <v>#VALUE!</v>
      </c>
      <c r="K52" s="16"/>
      <c r="L52" s="16"/>
      <c r="M52" s="16">
        <v>10</v>
      </c>
      <c r="N52" s="16">
        <v>100</v>
      </c>
      <c r="O52" s="16"/>
      <c r="P52" s="16"/>
      <c r="Q52" s="16"/>
      <c r="R52" s="16"/>
      <c r="S52" s="16"/>
      <c r="T52" s="16"/>
      <c r="U52" s="16"/>
      <c r="V52" s="16">
        <v>938</v>
      </c>
      <c r="W52" s="16">
        <v>938</v>
      </c>
      <c r="X52" s="16"/>
      <c r="Y52" s="16"/>
      <c r="Z52" s="16">
        <v>848</v>
      </c>
      <c r="AA52" s="16">
        <v>1878</v>
      </c>
      <c r="AB52" s="16">
        <v>1876</v>
      </c>
      <c r="AC52" s="16">
        <v>1872</v>
      </c>
      <c r="AD52" s="16">
        <v>1868</v>
      </c>
      <c r="AE52" s="16"/>
      <c r="AF52" s="16"/>
      <c r="AG52" s="18">
        <f>SUM(O52:AF52)</f>
        <v>10218</v>
      </c>
      <c r="AH52" s="19">
        <v>0.28000000000000003</v>
      </c>
      <c r="AI52" s="20" t="str">
        <f>VLOOKUP(B52,'Lists &amp; Formulas'!$E$7:$F$12,2)</f>
        <v>Netto</v>
      </c>
      <c r="AJ52" s="20" t="str">
        <f>VLOOKUP(B52,'Lists &amp; Formulas'!$H$7:$I$12,2)</f>
        <v>LM</v>
      </c>
      <c r="AK52" s="21">
        <f>(($O$6*O52)+($R$6*R52)+($S$6*S52)+($T$6*T52)+($U$6*U52)+($V$6*V52)+($W$6*W52)+($X$6*X52)+($Z$6*Z52)+($AA$6*AA52)+($AB$6*AB52)+($AC$6*AC52)+($AD$6*AD52)+($AE$6*AE52)+($AF$6*AF52)+($Q$6*Q52)+($Y$6*Y52)+($P$6*P52))/10</f>
        <v>47124</v>
      </c>
      <c r="AL52" s="21" t="e">
        <f>(1/K52/L52)*1000000</f>
        <v>#DIV/0!</v>
      </c>
      <c r="AM52" s="21">
        <f>(1/M52/N52)*1000000</f>
        <v>1000</v>
      </c>
      <c r="AN52" s="21">
        <f>(K52*L52*AK52)/1000000</f>
        <v>0</v>
      </c>
      <c r="AO52" s="22">
        <f>(M52*N52*AK52)/1000000</f>
        <v>47.124000000000002</v>
      </c>
      <c r="AP52" s="24">
        <f>Calculate_Netto_M3_Scenarios</f>
        <v>280</v>
      </c>
      <c r="AQ52" s="24">
        <v>0</v>
      </c>
      <c r="AR52" s="23">
        <f>AP52+AQ52</f>
        <v>280</v>
      </c>
      <c r="AS52" s="31">
        <f>AO52*AP52</f>
        <v>13194.720000000001</v>
      </c>
    </row>
    <row r="53" spans="2:45">
      <c r="B53" s="30" t="s">
        <v>18</v>
      </c>
      <c r="C53" s="16" t="s">
        <v>62</v>
      </c>
      <c r="D53" s="16" t="s">
        <v>50</v>
      </c>
      <c r="E53" s="16"/>
      <c r="F53" s="16" t="s">
        <v>49</v>
      </c>
      <c r="G53" s="17">
        <v>42977</v>
      </c>
      <c r="H53" s="29">
        <f>YEAR(G53)</f>
        <v>2017</v>
      </c>
      <c r="I53" s="29">
        <f>MONTH(G53)</f>
        <v>8</v>
      </c>
      <c r="J53" s="16" t="e">
        <f>G53-F53</f>
        <v>#VALUE!</v>
      </c>
      <c r="K53" s="16"/>
      <c r="L53" s="16"/>
      <c r="M53" s="16">
        <v>10</v>
      </c>
      <c r="N53" s="16">
        <v>100</v>
      </c>
      <c r="O53" s="16"/>
      <c r="P53" s="16"/>
      <c r="Q53" s="16"/>
      <c r="R53" s="16"/>
      <c r="S53" s="16"/>
      <c r="T53" s="16"/>
      <c r="U53" s="16"/>
      <c r="V53" s="16"/>
      <c r="W53" s="16">
        <v>3160</v>
      </c>
      <c r="X53" s="16">
        <v>636</v>
      </c>
      <c r="Y53" s="16"/>
      <c r="Z53" s="16">
        <v>1908</v>
      </c>
      <c r="AA53" s="16">
        <v>1272</v>
      </c>
      <c r="AB53" s="16">
        <v>1912</v>
      </c>
      <c r="AC53" s="16">
        <v>636</v>
      </c>
      <c r="AD53" s="16">
        <v>638</v>
      </c>
      <c r="AE53" s="16"/>
      <c r="AF53" s="16"/>
      <c r="AG53" s="18">
        <f>SUM(O53:AF53)</f>
        <v>10162</v>
      </c>
      <c r="AH53" s="19">
        <v>0.28000000000000003</v>
      </c>
      <c r="AI53" s="20" t="str">
        <f>VLOOKUP(B53,'Lists &amp; Formulas'!$E$7:$F$12,2)</f>
        <v>Netto</v>
      </c>
      <c r="AJ53" s="20" t="str">
        <f>VLOOKUP(B53,'Lists &amp; Formulas'!$H$7:$I$12,2)</f>
        <v>LM</v>
      </c>
      <c r="AK53" s="21">
        <f>(($O$6*O53)+($R$6*R53)+($S$6*S53)+($T$6*T53)+($U$6*U53)+($V$6*V53)+($W$6*W53)+($X$6*X53)+($Z$6*Z53)+($AA$6*AA53)+($AB$6*AB53)+($AC$6*AC53)+($AD$6*AD53)+($AE$6*AE53)+($AF$6*AF53)+($Q$6*Q53)+($Y$6*Y53)+($P$6*P53))/10</f>
        <v>43460.4</v>
      </c>
      <c r="AL53" s="21" t="e">
        <f>(1/K53/L53)*1000000</f>
        <v>#DIV/0!</v>
      </c>
      <c r="AM53" s="21">
        <f>(1/M53/N53)*1000000</f>
        <v>1000</v>
      </c>
      <c r="AN53" s="21">
        <f>(K53*L53*AK53)/1000000</f>
        <v>0</v>
      </c>
      <c r="AO53" s="22">
        <f>(M53*N53*AK53)/1000000</f>
        <v>43.4604</v>
      </c>
      <c r="AP53" s="24">
        <f>Calculate_Netto_M3_Scenarios</f>
        <v>280</v>
      </c>
      <c r="AQ53" s="24">
        <v>0</v>
      </c>
      <c r="AR53" s="23">
        <f>AP53+AQ53</f>
        <v>280</v>
      </c>
      <c r="AS53" s="31">
        <f>AO53*AP53</f>
        <v>12168.912</v>
      </c>
    </row>
    <row r="54" spans="2:45">
      <c r="B54" s="30" t="s">
        <v>18</v>
      </c>
      <c r="C54" s="16" t="s">
        <v>62</v>
      </c>
      <c r="D54" s="16" t="s">
        <v>50</v>
      </c>
      <c r="E54" s="16"/>
      <c r="F54" s="16" t="s">
        <v>49</v>
      </c>
      <c r="G54" s="17">
        <v>43013</v>
      </c>
      <c r="H54" s="29">
        <f>YEAR(G54)</f>
        <v>2017</v>
      </c>
      <c r="I54" s="29">
        <f>MONTH(G54)</f>
        <v>10</v>
      </c>
      <c r="J54" s="16" t="e">
        <f>G54-F54</f>
        <v>#VALUE!</v>
      </c>
      <c r="K54" s="16"/>
      <c r="L54" s="16"/>
      <c r="M54" s="16">
        <v>10</v>
      </c>
      <c r="N54" s="16">
        <v>100</v>
      </c>
      <c r="O54" s="16"/>
      <c r="P54" s="16"/>
      <c r="Q54" s="16"/>
      <c r="R54" s="16"/>
      <c r="S54" s="16"/>
      <c r="T54" s="16"/>
      <c r="U54" s="16"/>
      <c r="V54" s="16"/>
      <c r="W54" s="16"/>
      <c r="X54" s="16">
        <v>1596</v>
      </c>
      <c r="Y54" s="16"/>
      <c r="Z54" s="16">
        <v>2794</v>
      </c>
      <c r="AA54" s="16">
        <v>938</v>
      </c>
      <c r="AB54" s="16">
        <v>924</v>
      </c>
      <c r="AC54" s="16">
        <v>1740</v>
      </c>
      <c r="AD54" s="16"/>
      <c r="AE54" s="16"/>
      <c r="AF54" s="16"/>
      <c r="AG54" s="18">
        <f>SUM(O54:AF54)</f>
        <v>7992</v>
      </c>
      <c r="AH54" s="19">
        <v>0.28000000000000003</v>
      </c>
      <c r="AI54" s="20" t="str">
        <f>VLOOKUP(B54,'Lists &amp; Formulas'!$E$7:$F$12,2)</f>
        <v>Netto</v>
      </c>
      <c r="AJ54" s="20" t="str">
        <f>VLOOKUP(B54,'Lists &amp; Formulas'!$H$7:$I$12,2)</f>
        <v>LM</v>
      </c>
      <c r="AK54" s="21">
        <f>(($O$6*O54)+($R$6*R54)+($S$6*S54)+($T$6*T54)+($U$6*U54)+($V$6*V54)+($W$6*W54)+($X$6*X54)+($Z$6*Z54)+($AA$6*AA54)+($AB$6*AB54)+($AC$6*AC54)+($AD$6*AD54)+($AE$6*AE54)+($AF$6*AF54)+($Q$6*Q54)+($Y$6*Y54)+($P$6*P54))/10</f>
        <v>35489.4</v>
      </c>
      <c r="AL54" s="21" t="e">
        <f>(1/K54/L54)*1000000</f>
        <v>#DIV/0!</v>
      </c>
      <c r="AM54" s="21">
        <f>(1/M54/N54)*1000000</f>
        <v>1000</v>
      </c>
      <c r="AN54" s="21">
        <f>(K54*L54*AK54)/1000000</f>
        <v>0</v>
      </c>
      <c r="AO54" s="22">
        <f>(M54*N54*AK54)/1000000</f>
        <v>35.489400000000003</v>
      </c>
      <c r="AP54" s="24">
        <f>Calculate_Netto_M3_Scenarios</f>
        <v>280</v>
      </c>
      <c r="AQ54" s="24">
        <v>0</v>
      </c>
      <c r="AR54" s="23">
        <f>AP54+AQ54</f>
        <v>280</v>
      </c>
      <c r="AS54" s="31">
        <f>AO54*AP54</f>
        <v>9937.0320000000011</v>
      </c>
    </row>
    <row r="55" spans="2:45">
      <c r="B55" s="30" t="s">
        <v>18</v>
      </c>
      <c r="C55" s="16" t="s">
        <v>62</v>
      </c>
      <c r="D55" s="16" t="s">
        <v>50</v>
      </c>
      <c r="E55" s="16"/>
      <c r="F55" s="16" t="s">
        <v>49</v>
      </c>
      <c r="G55" s="17">
        <v>43039</v>
      </c>
      <c r="H55" s="29">
        <f>YEAR(G55)</f>
        <v>2017</v>
      </c>
      <c r="I55" s="29">
        <f>MONTH(G55)</f>
        <v>10</v>
      </c>
      <c r="J55" s="16" t="e">
        <f>G55-F55</f>
        <v>#VALUE!</v>
      </c>
      <c r="K55" s="16"/>
      <c r="L55" s="16"/>
      <c r="M55" s="16">
        <v>10</v>
      </c>
      <c r="N55" s="16">
        <v>100</v>
      </c>
      <c r="O55" s="16"/>
      <c r="P55" s="16"/>
      <c r="Q55" s="16"/>
      <c r="R55" s="16"/>
      <c r="S55" s="16"/>
      <c r="T55" s="16"/>
      <c r="U55" s="16"/>
      <c r="V55" s="16">
        <v>936</v>
      </c>
      <c r="W55" s="16">
        <v>614</v>
      </c>
      <c r="X55" s="16">
        <v>914</v>
      </c>
      <c r="Y55" s="16"/>
      <c r="Z55" s="16">
        <v>3744</v>
      </c>
      <c r="AA55" s="16">
        <v>996</v>
      </c>
      <c r="AB55" s="16">
        <v>1994</v>
      </c>
      <c r="AC55" s="16">
        <v>996</v>
      </c>
      <c r="AD55" s="16">
        <v>988</v>
      </c>
      <c r="AE55" s="16"/>
      <c r="AF55" s="16"/>
      <c r="AG55" s="18">
        <f>SUM(O55:AF55)</f>
        <v>11182</v>
      </c>
      <c r="AH55" s="19">
        <v>0.28000000000000003</v>
      </c>
      <c r="AI55" s="20" t="str">
        <f>VLOOKUP(B55,'Lists &amp; Formulas'!$E$7:$F$12,2)</f>
        <v>Netto</v>
      </c>
      <c r="AJ55" s="20" t="str">
        <f>VLOOKUP(B55,'Lists &amp; Formulas'!$H$7:$I$12,2)</f>
        <v>LM</v>
      </c>
      <c r="AK55" s="21">
        <f>(($O$6*O55)+($R$6*R55)+($S$6*S55)+($T$6*T55)+($U$6*U55)+($V$6*V55)+($W$6*W55)+($X$6*X55)+($Z$6*Z55)+($AA$6*AA55)+($AB$6*AB55)+($AC$6*AC55)+($AD$6*AD55)+($AE$6*AE55)+($AF$6*AF55)+($Q$6*Q55)+($Y$6*Y55)+($P$6*P55))/10</f>
        <v>49056.6</v>
      </c>
      <c r="AL55" s="21" t="e">
        <f>(1/K55/L55)*1000000</f>
        <v>#DIV/0!</v>
      </c>
      <c r="AM55" s="21">
        <f>(1/M55/N55)*1000000</f>
        <v>1000</v>
      </c>
      <c r="AN55" s="21">
        <f>(K55*L55*AK55)/1000000</f>
        <v>0</v>
      </c>
      <c r="AO55" s="22">
        <f>(M55*N55*AK55)/1000000</f>
        <v>49.056600000000003</v>
      </c>
      <c r="AP55" s="24">
        <f>Calculate_Netto_M3_Scenarios</f>
        <v>280</v>
      </c>
      <c r="AQ55" s="24">
        <v>0</v>
      </c>
      <c r="AR55" s="23">
        <f>AP55+AQ55</f>
        <v>280</v>
      </c>
      <c r="AS55" s="31">
        <f>AO55*AP55</f>
        <v>13735.848000000002</v>
      </c>
    </row>
    <row r="56" spans="2:45">
      <c r="B56" s="30" t="s">
        <v>18</v>
      </c>
      <c r="C56" s="16" t="s">
        <v>62</v>
      </c>
      <c r="D56" s="16" t="s">
        <v>50</v>
      </c>
      <c r="E56" s="16"/>
      <c r="F56" s="16" t="s">
        <v>49</v>
      </c>
      <c r="G56" s="17">
        <v>43073</v>
      </c>
      <c r="H56" s="29">
        <f>YEAR(G56)</f>
        <v>2017</v>
      </c>
      <c r="I56" s="29">
        <f>MONTH(G56)</f>
        <v>12</v>
      </c>
      <c r="J56" s="16" t="e">
        <f>G56-F56</f>
        <v>#VALUE!</v>
      </c>
      <c r="K56" s="16"/>
      <c r="L56" s="16"/>
      <c r="M56" s="16">
        <v>10</v>
      </c>
      <c r="N56" s="16">
        <v>100</v>
      </c>
      <c r="O56" s="16"/>
      <c r="P56" s="16"/>
      <c r="Q56" s="16"/>
      <c r="R56" s="16"/>
      <c r="S56" s="16"/>
      <c r="T56" s="16"/>
      <c r="U56" s="16"/>
      <c r="V56" s="16">
        <v>3032</v>
      </c>
      <c r="W56" s="16"/>
      <c r="X56" s="16">
        <v>2022</v>
      </c>
      <c r="Y56" s="16"/>
      <c r="Z56" s="16">
        <v>2016</v>
      </c>
      <c r="AA56" s="16">
        <v>1008</v>
      </c>
      <c r="AB56" s="16">
        <v>1636</v>
      </c>
      <c r="AC56" s="16">
        <v>1006</v>
      </c>
      <c r="AD56" s="16">
        <v>1012</v>
      </c>
      <c r="AE56" s="16"/>
      <c r="AF56" s="16"/>
      <c r="AG56" s="18">
        <f>SUM(O56:AF56)</f>
        <v>11732</v>
      </c>
      <c r="AH56" s="19">
        <v>0.28000000000000003</v>
      </c>
      <c r="AI56" s="20" t="str">
        <f>VLOOKUP(B56,'Lists &amp; Formulas'!$E$7:$F$12,2)</f>
        <v>Netto</v>
      </c>
      <c r="AJ56" s="20" t="str">
        <f>VLOOKUP(B56,'Lists &amp; Formulas'!$H$7:$I$12,2)</f>
        <v>LM</v>
      </c>
      <c r="AK56" s="21">
        <f>(($O$6*O56)+($R$6*R56)+($S$6*S56)+($T$6*T56)+($U$6*U56)+($V$6*V56)+($W$6*W56)+($X$6*X56)+($Z$6*Z56)+($AA$6*AA56)+($AB$6*AB56)+($AC$6*AC56)+($AD$6*AD56)+($AE$6*AE56)+($AF$6*AF56)+($Q$6*Q56)+($Y$6*Y56)+($P$6*P56))/10</f>
        <v>49342.8</v>
      </c>
      <c r="AL56" s="21" t="e">
        <f>(1/K56/L56)*1000000</f>
        <v>#DIV/0!</v>
      </c>
      <c r="AM56" s="21">
        <f>(1/M56/N56)*1000000</f>
        <v>1000</v>
      </c>
      <c r="AN56" s="21">
        <f>(K56*L56*AK56)/1000000</f>
        <v>0</v>
      </c>
      <c r="AO56" s="22">
        <f>(M56*N56*AK56)/1000000</f>
        <v>49.342799999999997</v>
      </c>
      <c r="AP56" s="24">
        <f>Calculate_Netto_M3_Scenarios</f>
        <v>280</v>
      </c>
      <c r="AQ56" s="24">
        <v>0</v>
      </c>
      <c r="AR56" s="23">
        <f>AP56+AQ56</f>
        <v>280</v>
      </c>
      <c r="AS56" s="31">
        <f>AO56*AP56</f>
        <v>13815.983999999999</v>
      </c>
    </row>
    <row r="57" spans="2:45">
      <c r="B57" s="30" t="s">
        <v>18</v>
      </c>
      <c r="C57" s="16" t="s">
        <v>62</v>
      </c>
      <c r="D57" s="16" t="s">
        <v>50</v>
      </c>
      <c r="E57" s="16"/>
      <c r="F57" s="16" t="s">
        <v>49</v>
      </c>
      <c r="G57" s="17">
        <v>43090</v>
      </c>
      <c r="H57" s="29">
        <f>YEAR(G57)</f>
        <v>2017</v>
      </c>
      <c r="I57" s="29">
        <f>MONTH(G57)</f>
        <v>12</v>
      </c>
      <c r="J57" s="16" t="e">
        <f>G57-F57</f>
        <v>#VALUE!</v>
      </c>
      <c r="K57" s="16"/>
      <c r="L57" s="16"/>
      <c r="M57" s="16">
        <v>10</v>
      </c>
      <c r="N57" s="16">
        <v>100</v>
      </c>
      <c r="O57" s="16"/>
      <c r="P57" s="16"/>
      <c r="Q57" s="16"/>
      <c r="R57" s="16"/>
      <c r="S57" s="16"/>
      <c r="T57" s="16">
        <v>414</v>
      </c>
      <c r="U57" s="16">
        <v>1012</v>
      </c>
      <c r="V57" s="16">
        <v>3032</v>
      </c>
      <c r="W57" s="16">
        <v>2022</v>
      </c>
      <c r="X57" s="16">
        <v>3036</v>
      </c>
      <c r="Y57" s="16"/>
      <c r="Z57" s="16">
        <v>1012</v>
      </c>
      <c r="AA57" s="16">
        <v>2022</v>
      </c>
      <c r="AB57" s="16"/>
      <c r="AC57" s="16"/>
      <c r="AD57" s="16"/>
      <c r="AE57" s="16"/>
      <c r="AF57" s="16"/>
      <c r="AG57" s="18">
        <f>SUM(O57:AF57)</f>
        <v>12550</v>
      </c>
      <c r="AH57" s="19">
        <v>0.28000000000000003</v>
      </c>
      <c r="AI57" s="20" t="str">
        <f>VLOOKUP(B57,'Lists &amp; Formulas'!$E$7:$F$12,2)</f>
        <v>Netto</v>
      </c>
      <c r="AJ57" s="20" t="str">
        <f>VLOOKUP(B57,'Lists &amp; Formulas'!$H$7:$I$12,2)</f>
        <v>LM</v>
      </c>
      <c r="AK57" s="21">
        <f>(($O$6*O57)+($R$6*R57)+($S$6*S57)+($T$6*T57)+($U$6*U57)+($V$6*V57)+($W$6*W57)+($X$6*X57)+($Z$6*Z57)+($AA$6*AA57)+($AB$6*AB57)+($AC$6*AC57)+($AD$6*AD57)+($AE$6*AE57)+($AF$6*AF57)+($Q$6*Q57)+($Y$6*Y57)+($P$6*P57))/10</f>
        <v>46628.4</v>
      </c>
      <c r="AL57" s="21" t="e">
        <f>(1/K57/L57)*1000000</f>
        <v>#DIV/0!</v>
      </c>
      <c r="AM57" s="21">
        <f>(1/M57/N57)*1000000</f>
        <v>1000</v>
      </c>
      <c r="AN57" s="21">
        <f>(K57*L57*AK57)/1000000</f>
        <v>0</v>
      </c>
      <c r="AO57" s="22">
        <f>(M57*N57*AK57)/1000000</f>
        <v>46.628399999999999</v>
      </c>
      <c r="AP57" s="24">
        <f>Calculate_Netto_M3_Scenarios</f>
        <v>280</v>
      </c>
      <c r="AQ57" s="24">
        <v>0</v>
      </c>
      <c r="AR57" s="23">
        <f>AP57+AQ57</f>
        <v>280</v>
      </c>
      <c r="AS57" s="31">
        <f>AO57*AP57</f>
        <v>13055.951999999999</v>
      </c>
    </row>
    <row r="58" spans="2:45">
      <c r="B58" s="30" t="s">
        <v>18</v>
      </c>
      <c r="C58" s="16" t="s">
        <v>62</v>
      </c>
      <c r="D58" s="16" t="s">
        <v>50</v>
      </c>
      <c r="E58" s="16"/>
      <c r="F58" s="16" t="s">
        <v>49</v>
      </c>
      <c r="G58" s="17">
        <v>43117</v>
      </c>
      <c r="H58" s="29">
        <f>YEAR(G58)</f>
        <v>2018</v>
      </c>
      <c r="I58" s="29">
        <f>MONTH(G58)</f>
        <v>1</v>
      </c>
      <c r="J58" s="17" t="e">
        <f>G58-F58</f>
        <v>#VALUE!</v>
      </c>
      <c r="K58" s="16"/>
      <c r="L58" s="16"/>
      <c r="M58" s="16">
        <v>10</v>
      </c>
      <c r="N58" s="16">
        <v>100</v>
      </c>
      <c r="O58" s="16"/>
      <c r="P58" s="16"/>
      <c r="Q58" s="16"/>
      <c r="R58" s="16"/>
      <c r="S58" s="16"/>
      <c r="T58" s="16"/>
      <c r="U58" s="16">
        <v>1012</v>
      </c>
      <c r="V58" s="16">
        <v>4042</v>
      </c>
      <c r="W58" s="16"/>
      <c r="X58" s="16">
        <v>982</v>
      </c>
      <c r="Y58" s="16"/>
      <c r="Z58" s="16">
        <v>1908</v>
      </c>
      <c r="AA58" s="16">
        <v>1912</v>
      </c>
      <c r="AB58" s="16">
        <v>1272</v>
      </c>
      <c r="AC58" s="16"/>
      <c r="AD58" s="16"/>
      <c r="AE58" s="16"/>
      <c r="AF58" s="16"/>
      <c r="AG58" s="18">
        <f>SUM(O58:AF58)</f>
        <v>11128</v>
      </c>
      <c r="AH58" s="19">
        <v>0.3</v>
      </c>
      <c r="AI58" s="20" t="str">
        <f>VLOOKUP(B58,'Lists &amp; Formulas'!$E$7:$F$12,2)</f>
        <v>Netto</v>
      </c>
      <c r="AJ58" s="20" t="str">
        <f>VLOOKUP(B58,'Lists &amp; Formulas'!$H$7:$I$12,2)</f>
        <v>LM</v>
      </c>
      <c r="AK58" s="21">
        <f>(($O$6*O58)+($R$6*R58)+($S$6*S58)+($T$6*T58)+($U$6*U58)+($V$6*V58)+($W$6*W58)+($X$6*X58)+($Z$6*Z58)+($AA$6*AA58)+($AB$6*AB58)+($AC$6*AC58)+($AD$6*AD58)+($AE$6*AE58)+($AF$6*AF58)+($Q$6*Q58)+($Y$6*Y58)+($P$6*P58))/10</f>
        <v>42927.6</v>
      </c>
      <c r="AL58" s="21" t="e">
        <f>(1/K58/L58)*1000000</f>
        <v>#DIV/0!</v>
      </c>
      <c r="AM58" s="21">
        <f>(1/M58/N58)*1000000</f>
        <v>1000</v>
      </c>
      <c r="AN58" s="21">
        <f>(K58*L58*AK58)/1000000</f>
        <v>0</v>
      </c>
      <c r="AO58" s="22">
        <f>(M58*N58*AK58)/1000000</f>
        <v>42.927599999999998</v>
      </c>
      <c r="AP58" s="24">
        <f>Calculate_Netto_M3_Scenarios</f>
        <v>300</v>
      </c>
      <c r="AQ58" s="24">
        <v>0</v>
      </c>
      <c r="AR58" s="44">
        <f>AP58+AQ58</f>
        <v>300</v>
      </c>
      <c r="AS58" s="31">
        <f>AO58*AP58</f>
        <v>12878.279999999999</v>
      </c>
    </row>
    <row r="59" spans="2:45">
      <c r="B59" s="30" t="s">
        <v>18</v>
      </c>
      <c r="C59" s="16" t="s">
        <v>62</v>
      </c>
      <c r="D59" s="16" t="s">
        <v>50</v>
      </c>
      <c r="E59" s="16"/>
      <c r="F59" s="16" t="s">
        <v>49</v>
      </c>
      <c r="G59" s="17">
        <v>43118</v>
      </c>
      <c r="H59" s="29">
        <f>YEAR(G59)</f>
        <v>2018</v>
      </c>
      <c r="I59" s="29">
        <f>MONTH(G59)</f>
        <v>1</v>
      </c>
      <c r="J59" s="17" t="e">
        <f>G59-F59</f>
        <v>#VALUE!</v>
      </c>
      <c r="K59" s="16"/>
      <c r="L59" s="16"/>
      <c r="M59" s="16">
        <v>10</v>
      </c>
      <c r="N59" s="16">
        <v>100</v>
      </c>
      <c r="O59" s="16"/>
      <c r="P59" s="16"/>
      <c r="Q59" s="16"/>
      <c r="R59" s="16"/>
      <c r="S59" s="16"/>
      <c r="T59" s="16"/>
      <c r="U59" s="16">
        <v>1012</v>
      </c>
      <c r="V59" s="16">
        <v>2918</v>
      </c>
      <c r="W59" s="16"/>
      <c r="X59" s="16">
        <v>1446</v>
      </c>
      <c r="Y59" s="16"/>
      <c r="Z59" s="16">
        <v>2934</v>
      </c>
      <c r="AA59" s="16"/>
      <c r="AB59" s="16">
        <v>912</v>
      </c>
      <c r="AC59" s="16">
        <v>1010</v>
      </c>
      <c r="AD59" s="16"/>
      <c r="AE59" s="16"/>
      <c r="AF59" s="16"/>
      <c r="AG59" s="18">
        <f>SUM(O59:AF59)</f>
        <v>10232</v>
      </c>
      <c r="AH59" s="19">
        <v>0.28000000000000003</v>
      </c>
      <c r="AI59" s="20" t="str">
        <f>VLOOKUP(B59,'Lists &amp; Formulas'!$E$7:$F$12,2)</f>
        <v>Netto</v>
      </c>
      <c r="AJ59" s="20" t="str">
        <f>VLOOKUP(B59,'Lists &amp; Formulas'!$H$7:$I$12,2)</f>
        <v>LM</v>
      </c>
      <c r="AK59" s="21">
        <f>(($O$6*O59)+($R$6*R59)+($S$6*S59)+($T$6*T59)+($U$6*U59)+($V$6*V59)+($W$6*W59)+($X$6*X59)+($Z$6*Z59)+($AA$6*AA59)+($AB$6*AB59)+($AC$6*AC59)+($AD$6*AD59)+($AE$6*AE59)+($AF$6*AF59)+($Q$6*Q59)+($Y$6*Y59)+($P$6*P59))/10</f>
        <v>40156.199999999997</v>
      </c>
      <c r="AL59" s="21" t="e">
        <f>(1/K59/L59)*1000000</f>
        <v>#DIV/0!</v>
      </c>
      <c r="AM59" s="21">
        <f>(1/M59/N59)*1000000</f>
        <v>1000</v>
      </c>
      <c r="AN59" s="21">
        <f>(K59*L59*AK59)/1000000</f>
        <v>0</v>
      </c>
      <c r="AO59" s="22">
        <f>(M59*N59*AK59)/1000000</f>
        <v>40.156199999999998</v>
      </c>
      <c r="AP59" s="24">
        <f>Calculate_Netto_M3_Scenarios</f>
        <v>280</v>
      </c>
      <c r="AQ59" s="24">
        <v>0</v>
      </c>
      <c r="AR59" s="44">
        <f>AP59+AQ59</f>
        <v>280</v>
      </c>
      <c r="AS59" s="31">
        <f>AO59*AP59</f>
        <v>11243.735999999999</v>
      </c>
    </row>
    <row r="60" spans="2:45">
      <c r="B60" s="30" t="s">
        <v>18</v>
      </c>
      <c r="C60" s="16" t="s">
        <v>62</v>
      </c>
      <c r="D60" s="16" t="s">
        <v>50</v>
      </c>
      <c r="E60" s="16"/>
      <c r="F60" s="16" t="s">
        <v>49</v>
      </c>
      <c r="G60" s="17">
        <v>43165</v>
      </c>
      <c r="H60" s="29">
        <f>YEAR(G60)</f>
        <v>2018</v>
      </c>
      <c r="I60" s="29">
        <f>MONTH(G60)</f>
        <v>3</v>
      </c>
      <c r="J60" s="17" t="e">
        <f>G60-F60</f>
        <v>#VALUE!</v>
      </c>
      <c r="K60" s="16"/>
      <c r="L60" s="16"/>
      <c r="M60" s="16">
        <v>10</v>
      </c>
      <c r="N60" s="16">
        <v>100</v>
      </c>
      <c r="O60" s="16"/>
      <c r="P60" s="16"/>
      <c r="Q60" s="16"/>
      <c r="R60" s="16"/>
      <c r="S60" s="16"/>
      <c r="T60" s="16"/>
      <c r="U60" s="16"/>
      <c r="V60" s="16">
        <v>1006</v>
      </c>
      <c r="W60" s="16">
        <v>1010</v>
      </c>
      <c r="X60" s="16"/>
      <c r="Y60" s="16"/>
      <c r="Z60" s="16">
        <v>2936</v>
      </c>
      <c r="AA60" s="16">
        <v>908</v>
      </c>
      <c r="AB60" s="16">
        <v>1824</v>
      </c>
      <c r="AC60" s="16">
        <v>1814</v>
      </c>
      <c r="AD60" s="16"/>
      <c r="AE60" s="16"/>
      <c r="AF60" s="16"/>
      <c r="AG60" s="18">
        <f>SUM(O60:AF60)</f>
        <v>9498</v>
      </c>
      <c r="AH60" s="19">
        <v>0.3</v>
      </c>
      <c r="AI60" s="20" t="str">
        <f>VLOOKUP(B60,'Lists &amp; Formulas'!$E$7:$F$12,2)</f>
        <v>Netto</v>
      </c>
      <c r="AJ60" s="20" t="str">
        <f>VLOOKUP(B60,'Lists &amp; Formulas'!$H$7:$I$12,2)</f>
        <v>LM</v>
      </c>
      <c r="AK60" s="21">
        <f>(($O$6*O60)+($R$6*R60)+($S$6*S60)+($T$6*T60)+($U$6*U60)+($V$6*V60)+($W$6*W60)+($X$6*X60)+($Z$6*Z60)+($AA$6*AA60)+($AB$6*AB60)+($AC$6*AC60)+($AD$6*AD60)+($AE$6*AE60)+($AF$6*AF60)+($Q$6*Q60)+($Y$6*Y60)+($P$6*P60))/10</f>
        <v>41379.599999999999</v>
      </c>
      <c r="AL60" s="21" t="e">
        <f>(1/K60/L60)*1000000</f>
        <v>#DIV/0!</v>
      </c>
      <c r="AM60" s="21">
        <f>(1/M60/N60)*1000000</f>
        <v>1000</v>
      </c>
      <c r="AN60" s="21">
        <f>(K60*L60*AK60)/1000000</f>
        <v>0</v>
      </c>
      <c r="AO60" s="22">
        <f>(M60*N60*AK60)/1000000</f>
        <v>41.379600000000003</v>
      </c>
      <c r="AP60" s="24">
        <f>Calculate_Netto_M3_Scenarios</f>
        <v>300</v>
      </c>
      <c r="AQ60" s="24">
        <v>0</v>
      </c>
      <c r="AR60" s="44">
        <f>AP60+AQ60</f>
        <v>300</v>
      </c>
      <c r="AS60" s="31">
        <f>AO60*AP60</f>
        <v>12413.880000000001</v>
      </c>
    </row>
    <row r="61" spans="2:45">
      <c r="B61" s="30" t="s">
        <v>18</v>
      </c>
      <c r="C61" s="16" t="s">
        <v>62</v>
      </c>
      <c r="D61" s="16" t="s">
        <v>50</v>
      </c>
      <c r="E61" s="16"/>
      <c r="F61" s="16" t="s">
        <v>49</v>
      </c>
      <c r="G61" s="17">
        <v>43213</v>
      </c>
      <c r="H61" s="29">
        <f>YEAR(G61)</f>
        <v>2018</v>
      </c>
      <c r="I61" s="29">
        <f>MONTH(G61)</f>
        <v>4</v>
      </c>
      <c r="J61" s="17" t="e">
        <f>G61-F61</f>
        <v>#VALUE!</v>
      </c>
      <c r="K61" s="16"/>
      <c r="L61" s="16"/>
      <c r="M61" s="16">
        <v>10</v>
      </c>
      <c r="N61" s="16">
        <v>100</v>
      </c>
      <c r="O61" s="16"/>
      <c r="P61" s="16"/>
      <c r="Q61" s="16"/>
      <c r="R61" s="16"/>
      <c r="S61" s="16"/>
      <c r="T61" s="16"/>
      <c r="U61" s="16"/>
      <c r="V61" s="16">
        <v>914</v>
      </c>
      <c r="W61" s="16"/>
      <c r="X61" s="16">
        <v>1826</v>
      </c>
      <c r="Y61" s="16"/>
      <c r="Z61" s="16"/>
      <c r="AA61" s="16">
        <v>2494</v>
      </c>
      <c r="AB61" s="16">
        <v>916</v>
      </c>
      <c r="AC61" s="16">
        <v>918</v>
      </c>
      <c r="AD61" s="16"/>
      <c r="AE61" s="16"/>
      <c r="AF61" s="16"/>
      <c r="AG61" s="18">
        <f>SUM(O61:AF61)</f>
        <v>7068</v>
      </c>
      <c r="AH61" s="19">
        <v>0.3</v>
      </c>
      <c r="AI61" s="20" t="str">
        <f>VLOOKUP(B61,'Lists &amp; Formulas'!$E$7:$F$12,2)</f>
        <v>Netto</v>
      </c>
      <c r="AJ61" s="20" t="str">
        <f>VLOOKUP(B61,'Lists &amp; Formulas'!$H$7:$I$12,2)</f>
        <v>LM</v>
      </c>
      <c r="AK61" s="21">
        <f>(($O$6*O61)+($R$6*R61)+($S$6*S61)+($T$6*T61)+($U$6*U61)+($V$6*V61)+($W$6*W61)+($X$6*X61)+($Z$6*Z61)+($AA$6*AA61)+($AB$6*AB61)+($AC$6*AC61)+($AD$6*AD61)+($AE$6*AE61)+($AF$6*AF61)+($Q$6*Q61)+($Y$6*Y61)+($P$6*P61))/10</f>
        <v>30439.200000000001</v>
      </c>
      <c r="AL61" s="21" t="e">
        <f>(1/K61/L61)*1000000</f>
        <v>#DIV/0!</v>
      </c>
      <c r="AM61" s="21">
        <f>(1/M61/N61)*1000000</f>
        <v>1000</v>
      </c>
      <c r="AN61" s="21">
        <f>(K61*L61*AK61)/1000000</f>
        <v>0</v>
      </c>
      <c r="AO61" s="22">
        <f>(M61*N61*AK61)/1000000</f>
        <v>30.4392</v>
      </c>
      <c r="AP61" s="24">
        <f>Calculate_Netto_M3_Scenarios</f>
        <v>300</v>
      </c>
      <c r="AQ61" s="24">
        <v>0</v>
      </c>
      <c r="AR61" s="44">
        <f>AP61+AQ61</f>
        <v>300</v>
      </c>
      <c r="AS61" s="31">
        <f>AO61*AP61</f>
        <v>9131.76</v>
      </c>
    </row>
    <row r="62" spans="2:45">
      <c r="B62" s="30" t="s">
        <v>18</v>
      </c>
      <c r="C62" s="16" t="s">
        <v>62</v>
      </c>
      <c r="D62" s="16" t="s">
        <v>50</v>
      </c>
      <c r="E62" s="16"/>
      <c r="F62" s="16" t="s">
        <v>49</v>
      </c>
      <c r="G62" s="17">
        <v>43213</v>
      </c>
      <c r="H62" s="29">
        <f>YEAR(G62)</f>
        <v>2018</v>
      </c>
      <c r="I62" s="29">
        <f>MONTH(G62)</f>
        <v>4</v>
      </c>
      <c r="J62" s="17" t="e">
        <f>G62-F62</f>
        <v>#VALUE!</v>
      </c>
      <c r="K62" s="16"/>
      <c r="L62" s="16"/>
      <c r="M62" s="16">
        <v>10</v>
      </c>
      <c r="N62" s="16">
        <v>100</v>
      </c>
      <c r="O62" s="16"/>
      <c r="P62" s="16"/>
      <c r="Q62" s="16"/>
      <c r="R62" s="16"/>
      <c r="S62" s="16"/>
      <c r="T62" s="16"/>
      <c r="U62" s="16"/>
      <c r="V62" s="16"/>
      <c r="W62" s="16"/>
      <c r="X62" s="16">
        <v>1818</v>
      </c>
      <c r="Y62" s="16"/>
      <c r="Z62" s="16">
        <v>918</v>
      </c>
      <c r="AA62" s="16"/>
      <c r="AB62" s="16"/>
      <c r="AC62" s="16"/>
      <c r="AD62" s="16"/>
      <c r="AE62" s="16"/>
      <c r="AF62" s="16"/>
      <c r="AG62" s="18">
        <f>SUM(O62:AF62)</f>
        <v>2736</v>
      </c>
      <c r="AH62" s="19">
        <v>0.3</v>
      </c>
      <c r="AI62" s="20" t="str">
        <f>VLOOKUP(B62,'Lists &amp; Formulas'!$E$7:$F$12,2)</f>
        <v>Netto</v>
      </c>
      <c r="AJ62" s="20" t="str">
        <f>VLOOKUP(B62,'Lists &amp; Formulas'!$H$7:$I$12,2)</f>
        <v>LM</v>
      </c>
      <c r="AK62" s="21">
        <f>(($O$6*O62)+($R$6*R62)+($S$6*S62)+($T$6*T62)+($U$6*U62)+($V$6*V62)+($W$6*W62)+($X$6*X62)+($Z$6*Z62)+($AA$6*AA62)+($AB$6*AB62)+($AC$6*AC62)+($AD$6*AD62)+($AE$6*AE62)+($AF$6*AF62)+($Q$6*Q62)+($Y$6*Y62)+($P$6*P62))/10</f>
        <v>10945.8</v>
      </c>
      <c r="AL62" s="21" t="e">
        <f>(1/K62/L62)*1000000</f>
        <v>#DIV/0!</v>
      </c>
      <c r="AM62" s="21">
        <f>(1/M62/N62)*1000000</f>
        <v>1000</v>
      </c>
      <c r="AN62" s="21">
        <f>(K62*L62*AK62)/1000000</f>
        <v>0</v>
      </c>
      <c r="AO62" s="22">
        <f>(M62*N62*AK62)/1000000</f>
        <v>10.9458</v>
      </c>
      <c r="AP62" s="24">
        <f>Calculate_Netto_M3_Scenarios</f>
        <v>300</v>
      </c>
      <c r="AQ62" s="24">
        <v>0</v>
      </c>
      <c r="AR62" s="44">
        <f>AP62+AQ62</f>
        <v>300</v>
      </c>
      <c r="AS62" s="31">
        <f>AO62*AP62</f>
        <v>3283.7400000000002</v>
      </c>
    </row>
    <row r="63" spans="2:45">
      <c r="B63" s="30" t="s">
        <v>18</v>
      </c>
      <c r="C63" s="16" t="s">
        <v>62</v>
      </c>
      <c r="D63" s="16" t="s">
        <v>50</v>
      </c>
      <c r="E63" s="16"/>
      <c r="F63" s="16" t="s">
        <v>49</v>
      </c>
      <c r="G63" s="17">
        <v>43252</v>
      </c>
      <c r="H63" s="29">
        <f>YEAR(G63)</f>
        <v>2018</v>
      </c>
      <c r="I63" s="29">
        <f>MONTH(G63)</f>
        <v>6</v>
      </c>
      <c r="J63" s="17" t="e">
        <f>G63-F63</f>
        <v>#VALUE!</v>
      </c>
      <c r="K63" s="16"/>
      <c r="L63" s="16"/>
      <c r="M63" s="16">
        <v>10</v>
      </c>
      <c r="N63" s="16">
        <v>100</v>
      </c>
      <c r="O63" s="16"/>
      <c r="P63" s="16"/>
      <c r="Q63" s="16"/>
      <c r="R63" s="16"/>
      <c r="S63" s="16"/>
      <c r="T63" s="16"/>
      <c r="U63" s="16"/>
      <c r="V63" s="16"/>
      <c r="W63" s="16">
        <v>1000</v>
      </c>
      <c r="X63" s="16">
        <v>2832</v>
      </c>
      <c r="Y63" s="16"/>
      <c r="Z63" s="16">
        <v>1826</v>
      </c>
      <c r="AA63" s="16"/>
      <c r="AB63" s="16">
        <v>2734</v>
      </c>
      <c r="AC63" s="16">
        <v>1730</v>
      </c>
      <c r="AD63" s="16"/>
      <c r="AE63" s="16"/>
      <c r="AF63" s="16"/>
      <c r="AG63" s="18">
        <f>SUM(O63:AF63)</f>
        <v>10122</v>
      </c>
      <c r="AH63" s="19">
        <v>0.3</v>
      </c>
      <c r="AI63" s="20" t="str">
        <f>VLOOKUP(B63,'Lists &amp; Formulas'!$E$7:$F$12,2)</f>
        <v>Netto</v>
      </c>
      <c r="AJ63" s="20" t="str">
        <f>VLOOKUP(B63,'Lists &amp; Formulas'!$H$7:$I$12,2)</f>
        <v>LM</v>
      </c>
      <c r="AK63" s="21">
        <f>(($O$6*O63)+($R$6*R63)+($S$6*S63)+($T$6*T63)+($U$6*U63)+($V$6*V63)+($W$6*W63)+($X$6*X63)+($Z$6*Z63)+($AA$6*AA63)+($AB$6*AB63)+($AC$6*AC63)+($AD$6*AD63)+($AE$6*AE63)+($AF$6*AF63)+($Q$6*Q63)+($Y$6*Y63)+($P$6*P63))/10</f>
        <v>44260.2</v>
      </c>
      <c r="AL63" s="21" t="e">
        <f>(1/K63/L63)*1000000</f>
        <v>#DIV/0!</v>
      </c>
      <c r="AM63" s="21">
        <f>(1/M63/N63)*1000000</f>
        <v>1000</v>
      </c>
      <c r="AN63" s="21">
        <f>(K63*L63*AK63)/1000000</f>
        <v>0</v>
      </c>
      <c r="AO63" s="22">
        <f>(M63*N63*AK63)/1000000</f>
        <v>44.260199999999998</v>
      </c>
      <c r="AP63" s="24">
        <f>Calculate_Netto_M3_Scenarios</f>
        <v>300</v>
      </c>
      <c r="AQ63" s="24">
        <v>0</v>
      </c>
      <c r="AR63" s="44">
        <f>AP63+AQ63</f>
        <v>300</v>
      </c>
      <c r="AS63" s="31">
        <f>AO63*AP63</f>
        <v>13278.06</v>
      </c>
    </row>
    <row r="64" spans="2:45">
      <c r="B64" s="30" t="s">
        <v>18</v>
      </c>
      <c r="C64" s="16" t="s">
        <v>62</v>
      </c>
      <c r="D64" s="16" t="s">
        <v>50</v>
      </c>
      <c r="E64" s="16"/>
      <c r="F64" s="16" t="s">
        <v>49</v>
      </c>
      <c r="G64" s="17">
        <v>43270</v>
      </c>
      <c r="H64" s="29">
        <f>YEAR(G64)</f>
        <v>2018</v>
      </c>
      <c r="I64" s="29">
        <f>MONTH(G64)</f>
        <v>6</v>
      </c>
      <c r="J64" s="17" t="e">
        <f>G64-F64</f>
        <v>#VALUE!</v>
      </c>
      <c r="K64" s="16"/>
      <c r="L64" s="16"/>
      <c r="M64" s="16">
        <v>10</v>
      </c>
      <c r="N64" s="16">
        <v>100</v>
      </c>
      <c r="O64" s="16"/>
      <c r="P64" s="16"/>
      <c r="Q64" s="16"/>
      <c r="R64" s="16"/>
      <c r="S64" s="16"/>
      <c r="T64" s="16"/>
      <c r="U64" s="16"/>
      <c r="V64" s="16">
        <v>1888</v>
      </c>
      <c r="W64" s="16">
        <v>1588</v>
      </c>
      <c r="X64" s="16"/>
      <c r="Y64" s="16"/>
      <c r="Z64" s="16">
        <v>1994</v>
      </c>
      <c r="AA64" s="16">
        <v>2490</v>
      </c>
      <c r="AB64" s="16">
        <v>910</v>
      </c>
      <c r="AC64" s="16">
        <v>890</v>
      </c>
      <c r="AD64" s="16">
        <v>786</v>
      </c>
      <c r="AE64" s="16"/>
      <c r="AF64" s="16"/>
      <c r="AG64" s="18">
        <f>SUM(O64:AF64)</f>
        <v>10546</v>
      </c>
      <c r="AH64" s="19">
        <v>0.3</v>
      </c>
      <c r="AI64" s="20" t="str">
        <f>VLOOKUP(B64,'Lists &amp; Formulas'!$E$7:$F$12,2)</f>
        <v>Netto</v>
      </c>
      <c r="AJ64" s="20" t="str">
        <f>VLOOKUP(B64,'Lists &amp; Formulas'!$H$7:$I$12,2)</f>
        <v>LM</v>
      </c>
      <c r="AK64" s="21">
        <f>(($O$6*O64)+($R$6*R64)+($S$6*S64)+($T$6*T64)+($U$6*U64)+($V$6*V64)+($W$6*W64)+($X$6*X64)+($Z$6*Z64)+($AA$6*AA64)+($AB$6*AB64)+($AC$6*AC64)+($AD$6*AD64)+($AE$6*AE64)+($AF$6*AF64)+($Q$6*Q64)+($Y$6*Y64)+($P$6*P64))/10</f>
        <v>44678.400000000001</v>
      </c>
      <c r="AL64" s="21" t="e">
        <f>(1/K64/L64)*1000000</f>
        <v>#DIV/0!</v>
      </c>
      <c r="AM64" s="21">
        <f>(1/M64/N64)*1000000</f>
        <v>1000</v>
      </c>
      <c r="AN64" s="21">
        <f>(K64*L64*AK64)/1000000</f>
        <v>0</v>
      </c>
      <c r="AO64" s="22">
        <f>(M64*N64*AK64)/1000000</f>
        <v>44.678400000000003</v>
      </c>
      <c r="AP64" s="24">
        <f>Calculate_Netto_M3_Scenarios</f>
        <v>300</v>
      </c>
      <c r="AQ64" s="24">
        <v>0</v>
      </c>
      <c r="AR64" s="44">
        <f>AP64+AQ64</f>
        <v>300</v>
      </c>
      <c r="AS64" s="31">
        <f>AO64*AP64</f>
        <v>13403.52</v>
      </c>
    </row>
    <row r="65" spans="2:45">
      <c r="B65" s="30" t="s">
        <v>18</v>
      </c>
      <c r="C65" s="16" t="s">
        <v>62</v>
      </c>
      <c r="D65" s="16" t="s">
        <v>50</v>
      </c>
      <c r="E65" s="16"/>
      <c r="F65" s="16" t="s">
        <v>49</v>
      </c>
      <c r="G65" s="17">
        <v>43290</v>
      </c>
      <c r="H65" s="29">
        <f>YEAR(G65)</f>
        <v>2018</v>
      </c>
      <c r="I65" s="29">
        <f>MONTH(G65)</f>
        <v>7</v>
      </c>
      <c r="J65" s="17" t="e">
        <f>G65-F65</f>
        <v>#VALUE!</v>
      </c>
      <c r="K65" s="16"/>
      <c r="L65" s="16"/>
      <c r="M65" s="16">
        <v>10</v>
      </c>
      <c r="N65" s="16">
        <v>100</v>
      </c>
      <c r="O65" s="16"/>
      <c r="P65" s="16"/>
      <c r="Q65" s="16"/>
      <c r="R65" s="16"/>
      <c r="S65" s="16"/>
      <c r="T65" s="16"/>
      <c r="U65" s="16"/>
      <c r="V65" s="16">
        <v>1982</v>
      </c>
      <c r="W65" s="16">
        <v>1276</v>
      </c>
      <c r="X65" s="16">
        <v>998</v>
      </c>
      <c r="Y65" s="16"/>
      <c r="Z65" s="16">
        <v>4946</v>
      </c>
      <c r="AA65" s="16">
        <v>998</v>
      </c>
      <c r="AB65" s="16"/>
      <c r="AC65" s="16"/>
      <c r="AD65" s="16">
        <v>998</v>
      </c>
      <c r="AE65" s="16"/>
      <c r="AF65" s="16"/>
      <c r="AG65" s="18">
        <f>SUM(O65:AF65)</f>
        <v>11198</v>
      </c>
      <c r="AH65" s="19">
        <v>0.3</v>
      </c>
      <c r="AI65" s="20" t="str">
        <f>VLOOKUP(B65,'Lists &amp; Formulas'!$E$7:$F$12,2)</f>
        <v>Netto</v>
      </c>
      <c r="AJ65" s="20" t="str">
        <f>VLOOKUP(B65,'Lists &amp; Formulas'!$H$7:$I$12,2)</f>
        <v>LM</v>
      </c>
      <c r="AK65" s="21">
        <f>(($O$6*O65)+($R$6*R65)+($S$6*S65)+($T$6*T65)+($U$6*U65)+($V$6*V65)+($W$6*W65)+($X$6*X65)+($Z$6*Z65)+($AA$6*AA65)+($AB$6*AB65)+($AC$6*AC65)+($AD$6*AD65)+($AE$6*AE65)+($AF$6*AF65)+($Q$6*Q65)+($Y$6*Y65)+($P$6*P65))/10</f>
        <v>45679.8</v>
      </c>
      <c r="AL65" s="21" t="e">
        <f>(1/K65/L65)*1000000</f>
        <v>#DIV/0!</v>
      </c>
      <c r="AM65" s="21">
        <f>(1/M65/N65)*1000000</f>
        <v>1000</v>
      </c>
      <c r="AN65" s="21">
        <f>(K65*L65*AK65)/1000000</f>
        <v>0</v>
      </c>
      <c r="AO65" s="22">
        <f>(M65*N65*AK65)/1000000</f>
        <v>45.6798</v>
      </c>
      <c r="AP65" s="24">
        <f>Calculate_Netto_M3_Scenarios</f>
        <v>300</v>
      </c>
      <c r="AQ65" s="24">
        <v>0</v>
      </c>
      <c r="AR65" s="44">
        <f>AP65+AQ65</f>
        <v>300</v>
      </c>
      <c r="AS65" s="31">
        <f>AO65*AP65</f>
        <v>13703.94</v>
      </c>
    </row>
    <row r="66" spans="2:45">
      <c r="B66" s="30" t="s">
        <v>18</v>
      </c>
      <c r="C66" s="16" t="s">
        <v>62</v>
      </c>
      <c r="D66" s="16" t="s">
        <v>50</v>
      </c>
      <c r="E66" s="16"/>
      <c r="F66" s="16" t="s">
        <v>49</v>
      </c>
      <c r="G66" s="17">
        <v>43314</v>
      </c>
      <c r="H66" s="29">
        <f>YEAR(G66)</f>
        <v>2018</v>
      </c>
      <c r="I66" s="29">
        <f>MONTH(G66)</f>
        <v>8</v>
      </c>
      <c r="J66" s="17" t="e">
        <f>G66-F66</f>
        <v>#VALUE!</v>
      </c>
      <c r="K66" s="16"/>
      <c r="L66" s="16"/>
      <c r="M66" s="16">
        <v>10</v>
      </c>
      <c r="N66" s="16">
        <v>100</v>
      </c>
      <c r="O66" s="16"/>
      <c r="P66" s="16"/>
      <c r="Q66" s="16"/>
      <c r="R66" s="16"/>
      <c r="S66" s="16"/>
      <c r="T66" s="16"/>
      <c r="U66" s="16"/>
      <c r="V66" s="16"/>
      <c r="W66" s="16"/>
      <c r="X66" s="16"/>
      <c r="Y66" s="16"/>
      <c r="Z66" s="16">
        <v>3994</v>
      </c>
      <c r="AA66" s="16">
        <v>2056</v>
      </c>
      <c r="AB66" s="16">
        <v>3254</v>
      </c>
      <c r="AC66" s="16">
        <v>766</v>
      </c>
      <c r="AD66" s="16"/>
      <c r="AE66" s="16"/>
      <c r="AF66" s="16"/>
      <c r="AG66" s="18">
        <f>SUM(O66:AF66)</f>
        <v>10070</v>
      </c>
      <c r="AH66" s="19">
        <v>0.33</v>
      </c>
      <c r="AI66" s="20" t="str">
        <f>VLOOKUP(B66,'Lists &amp; Formulas'!$E$7:$F$12,2)</f>
        <v>Netto</v>
      </c>
      <c r="AJ66" s="20" t="str">
        <f>VLOOKUP(B66,'Lists &amp; Formulas'!$H$7:$I$12,2)</f>
        <v>LM</v>
      </c>
      <c r="AK66" s="21">
        <f>(($O$6*O66)+($R$6*R66)+($S$6*S66)+($T$6*T66)+($U$6*U66)+($V$6*V66)+($W$6*W66)+($X$6*X66)+($Z$6*Z66)+($AA$6*AA66)+($AB$6*AB66)+($AC$6*AC66)+($AD$6*AD66)+($AE$6*AE66)+($AF$6*AF66)+($Q$6*Q66)+($Y$6*Y66)+($P$6*P66))/10</f>
        <v>45552.6</v>
      </c>
      <c r="AL66" s="21" t="e">
        <f>(1/K66/L66)*1000000</f>
        <v>#DIV/0!</v>
      </c>
      <c r="AM66" s="21">
        <f>(1/M66/N66)*1000000</f>
        <v>1000</v>
      </c>
      <c r="AN66" s="21">
        <f>(K66*L66*AK66)/1000000</f>
        <v>0</v>
      </c>
      <c r="AO66" s="22">
        <f>(M66*N66*AK66)/1000000</f>
        <v>45.552599999999998</v>
      </c>
      <c r="AP66" s="24">
        <f>Calculate_Netto_M3_Scenarios</f>
        <v>330</v>
      </c>
      <c r="AQ66" s="24">
        <v>0</v>
      </c>
      <c r="AR66" s="44">
        <f>AP66+AQ66</f>
        <v>330</v>
      </c>
      <c r="AS66" s="31">
        <f>AO66*AP66</f>
        <v>15032.358</v>
      </c>
    </row>
    <row r="67" spans="2:45">
      <c r="B67" s="30" t="s">
        <v>18</v>
      </c>
      <c r="C67" s="16" t="s">
        <v>62</v>
      </c>
      <c r="D67" s="16" t="s">
        <v>50</v>
      </c>
      <c r="E67" s="16"/>
      <c r="F67" s="16" t="s">
        <v>49</v>
      </c>
      <c r="G67" s="17">
        <v>43332</v>
      </c>
      <c r="H67" s="29">
        <f>YEAR(G67)</f>
        <v>2018</v>
      </c>
      <c r="I67" s="29">
        <f>MONTH(G67)</f>
        <v>8</v>
      </c>
      <c r="J67" s="17" t="e">
        <f>G67-F67</f>
        <v>#VALUE!</v>
      </c>
      <c r="K67" s="16"/>
      <c r="L67" s="16"/>
      <c r="M67" s="16">
        <v>10</v>
      </c>
      <c r="N67" s="16">
        <v>100</v>
      </c>
      <c r="O67" s="16"/>
      <c r="P67" s="16"/>
      <c r="Q67" s="16"/>
      <c r="R67" s="16"/>
      <c r="S67" s="16"/>
      <c r="T67" s="16"/>
      <c r="U67" s="16"/>
      <c r="V67" s="16"/>
      <c r="W67" s="16">
        <v>916</v>
      </c>
      <c r="X67" s="16">
        <v>1828</v>
      </c>
      <c r="Y67" s="16"/>
      <c r="Z67" s="16"/>
      <c r="AA67" s="16">
        <v>918</v>
      </c>
      <c r="AB67" s="16">
        <v>2748</v>
      </c>
      <c r="AC67" s="16">
        <v>2670</v>
      </c>
      <c r="AD67" s="16"/>
      <c r="AE67" s="16"/>
      <c r="AF67" s="16"/>
      <c r="AG67" s="18">
        <f>SUM(O67:AF67)</f>
        <v>9080</v>
      </c>
      <c r="AH67" s="19">
        <v>0.33</v>
      </c>
      <c r="AI67" s="20" t="str">
        <f>VLOOKUP(B67,'Lists &amp; Formulas'!$E$7:$F$12,2)</f>
        <v>Netto</v>
      </c>
      <c r="AJ67" s="20" t="str">
        <f>VLOOKUP(B67,'Lists &amp; Formulas'!$H$7:$I$12,2)</f>
        <v>LM</v>
      </c>
      <c r="AK67" s="21">
        <f>(($O$6*O67)+($R$6*R67)+($S$6*S67)+($T$6*T67)+($U$6*U67)+($V$6*V67)+($W$6*W67)+($X$6*X67)+($Z$6*Z67)+($AA$6*AA67)+($AB$6*AB67)+($AC$6*AC67)+($AD$6*AD67)+($AE$6*AE67)+($AF$6*AF67)+($Q$6*Q67)+($Y$6*Y67)+($P$6*P67))/10</f>
        <v>41365.199999999997</v>
      </c>
      <c r="AL67" s="21" t="e">
        <f>(1/K67/L67)*1000000</f>
        <v>#DIV/0!</v>
      </c>
      <c r="AM67" s="21">
        <f>(1/M67/N67)*1000000</f>
        <v>1000</v>
      </c>
      <c r="AN67" s="21">
        <f>(K67*L67*AK67)/1000000</f>
        <v>0</v>
      </c>
      <c r="AO67" s="22">
        <f>(M67*N67*AK67)/1000000</f>
        <v>41.365200000000002</v>
      </c>
      <c r="AP67" s="24">
        <f>Calculate_Netto_M3_Scenarios</f>
        <v>330</v>
      </c>
      <c r="AQ67" s="24">
        <v>0</v>
      </c>
      <c r="AR67" s="44">
        <f>AP67+AQ67</f>
        <v>330</v>
      </c>
      <c r="AS67" s="31">
        <f>AO67*AP67</f>
        <v>13650.516</v>
      </c>
    </row>
    <row r="68" spans="2:45">
      <c r="B68" s="30" t="s">
        <v>18</v>
      </c>
      <c r="C68" s="16" t="s">
        <v>62</v>
      </c>
      <c r="D68" s="16" t="s">
        <v>50</v>
      </c>
      <c r="E68" s="16"/>
      <c r="F68" s="16" t="s">
        <v>49</v>
      </c>
      <c r="G68" s="17">
        <v>43350</v>
      </c>
      <c r="H68" s="29">
        <f>YEAR(G68)</f>
        <v>2018</v>
      </c>
      <c r="I68" s="29">
        <f>MONTH(G68)</f>
        <v>9</v>
      </c>
      <c r="J68" s="17" t="e">
        <f>G68-F68</f>
        <v>#VALUE!</v>
      </c>
      <c r="K68" s="16"/>
      <c r="L68" s="16"/>
      <c r="M68" s="16">
        <v>10</v>
      </c>
      <c r="N68" s="16">
        <v>100</v>
      </c>
      <c r="O68" s="16"/>
      <c r="P68" s="16"/>
      <c r="Q68" s="16"/>
      <c r="R68" s="16"/>
      <c r="S68" s="16"/>
      <c r="T68" s="16"/>
      <c r="U68" s="16"/>
      <c r="V68" s="16"/>
      <c r="W68" s="16">
        <v>332</v>
      </c>
      <c r="X68" s="16">
        <v>638</v>
      </c>
      <c r="Y68" s="16"/>
      <c r="Z68" s="16">
        <v>1996</v>
      </c>
      <c r="AA68" s="16">
        <v>1276</v>
      </c>
      <c r="AB68" s="16">
        <v>638</v>
      </c>
      <c r="AC68" s="16">
        <v>1554</v>
      </c>
      <c r="AD68" s="16"/>
      <c r="AE68" s="16"/>
      <c r="AF68" s="16"/>
      <c r="AG68" s="18">
        <f>SUM(O68:AF68)</f>
        <v>6434</v>
      </c>
      <c r="AH68" s="19">
        <v>0.33</v>
      </c>
      <c r="AI68" s="20" t="str">
        <f>VLOOKUP(B68,'Lists &amp; Formulas'!$E$7:$F$12,2)</f>
        <v>Netto</v>
      </c>
      <c r="AJ68" s="20" t="str">
        <f>VLOOKUP(B68,'Lists &amp; Formulas'!$H$7:$I$12,2)</f>
        <v>LM</v>
      </c>
      <c r="AK68" s="21">
        <f>(($O$6*O68)+($R$6*R68)+($S$6*S68)+($T$6*T68)+($U$6*U68)+($V$6*V68)+($W$6*W68)+($X$6*X68)+($Z$6*Z68)+($AA$6*AA68)+($AB$6*AB68)+($AC$6*AC68)+($AD$6*AD68)+($AE$6*AE68)+($AF$6*AF68)+($Q$6*Q68)+($Y$6*Y68)+($P$6*P68))/10</f>
        <v>28796.400000000001</v>
      </c>
      <c r="AL68" s="21" t="e">
        <f>(1/K68/L68)*1000000</f>
        <v>#DIV/0!</v>
      </c>
      <c r="AM68" s="21">
        <f>(1/M68/N68)*1000000</f>
        <v>1000</v>
      </c>
      <c r="AN68" s="21">
        <f>(K68*L68*AK68)/1000000</f>
        <v>0</v>
      </c>
      <c r="AO68" s="22">
        <f>(M68*N68*AK68)/1000000</f>
        <v>28.796399999999998</v>
      </c>
      <c r="AP68" s="24">
        <f>Calculate_Netto_M3_Scenarios</f>
        <v>330</v>
      </c>
      <c r="AQ68" s="24">
        <v>0</v>
      </c>
      <c r="AR68" s="44">
        <f>AP68+AQ68</f>
        <v>330</v>
      </c>
      <c r="AS68" s="31">
        <f>AO68*AP68</f>
        <v>9502.8119999999999</v>
      </c>
    </row>
    <row r="69" spans="2:45">
      <c r="B69" s="30" t="s">
        <v>18</v>
      </c>
      <c r="C69" s="16" t="s">
        <v>62</v>
      </c>
      <c r="D69" s="16" t="s">
        <v>50</v>
      </c>
      <c r="E69" s="16"/>
      <c r="F69" s="16" t="s">
        <v>49</v>
      </c>
      <c r="G69" s="17">
        <v>43355</v>
      </c>
      <c r="H69" s="29">
        <f>YEAR(G69)</f>
        <v>2018</v>
      </c>
      <c r="I69" s="29">
        <f>MONTH(G69)</f>
        <v>9</v>
      </c>
      <c r="J69" s="17" t="e">
        <f>G69-F69</f>
        <v>#VALUE!</v>
      </c>
      <c r="K69" s="16"/>
      <c r="L69" s="16"/>
      <c r="M69" s="16">
        <v>10</v>
      </c>
      <c r="N69" s="16">
        <v>100</v>
      </c>
      <c r="O69" s="16"/>
      <c r="P69" s="16"/>
      <c r="Q69" s="16"/>
      <c r="R69" s="16"/>
      <c r="S69" s="16"/>
      <c r="T69" s="16"/>
      <c r="U69" s="16"/>
      <c r="V69" s="16"/>
      <c r="W69" s="16"/>
      <c r="X69" s="16"/>
      <c r="Y69" s="16"/>
      <c r="Z69" s="16">
        <v>988</v>
      </c>
      <c r="AA69" s="16"/>
      <c r="AB69" s="16">
        <v>2236</v>
      </c>
      <c r="AC69" s="16">
        <v>912</v>
      </c>
      <c r="AD69" s="16"/>
      <c r="AE69" s="16"/>
      <c r="AF69" s="16"/>
      <c r="AG69" s="18">
        <f>SUM(O69:AF69)</f>
        <v>4136</v>
      </c>
      <c r="AH69" s="19">
        <v>0.33</v>
      </c>
      <c r="AI69" s="20" t="str">
        <f>VLOOKUP(B69,'Lists &amp; Formulas'!$E$7:$F$12,2)</f>
        <v>Netto</v>
      </c>
      <c r="AJ69" s="20" t="str">
        <f>VLOOKUP(B69,'Lists &amp; Formulas'!$H$7:$I$12,2)</f>
        <v>LM</v>
      </c>
      <c r="AK69" s="21">
        <f>(($O$6*O69)+($R$6*R69)+($S$6*S69)+($T$6*T69)+($U$6*U69)+($V$6*V69)+($W$6*W69)+($X$6*X69)+($Z$6*Z69)+($AA$6*AA69)+($AB$6*AB69)+($AC$6*AC69)+($AD$6*AD69)+($AE$6*AE69)+($AF$6*AF69)+($Q$6*Q69)+($Y$6*Y69)+($P$6*P69))/10</f>
        <v>19533.599999999999</v>
      </c>
      <c r="AL69" s="21" t="e">
        <f>(1/K69/L69)*1000000</f>
        <v>#DIV/0!</v>
      </c>
      <c r="AM69" s="21">
        <f>(1/M69/N69)*1000000</f>
        <v>1000</v>
      </c>
      <c r="AN69" s="21">
        <f>(K69*L69*AK69)/1000000</f>
        <v>0</v>
      </c>
      <c r="AO69" s="22">
        <f>(M69*N69*AK69)/1000000</f>
        <v>19.5336</v>
      </c>
      <c r="AP69" s="24">
        <f>Calculate_Netto_M3_Scenarios</f>
        <v>330</v>
      </c>
      <c r="AQ69" s="24">
        <v>0</v>
      </c>
      <c r="AR69" s="44">
        <f>AP69+AQ69</f>
        <v>330</v>
      </c>
      <c r="AS69" s="31">
        <f>AO69*AP69</f>
        <v>6446.0879999999997</v>
      </c>
    </row>
    <row r="70" spans="2:45">
      <c r="B70" s="30" t="s">
        <v>18</v>
      </c>
      <c r="C70" s="16" t="s">
        <v>62</v>
      </c>
      <c r="D70" s="16" t="s">
        <v>50</v>
      </c>
      <c r="E70" s="16"/>
      <c r="F70" s="16" t="s">
        <v>49</v>
      </c>
      <c r="G70" s="17">
        <v>43388</v>
      </c>
      <c r="H70" s="29">
        <f>YEAR(G70)</f>
        <v>2018</v>
      </c>
      <c r="I70" s="29">
        <f>MONTH(G70)</f>
        <v>10</v>
      </c>
      <c r="J70" s="17" t="e">
        <f>G70-F70</f>
        <v>#VALUE!</v>
      </c>
      <c r="K70" s="16"/>
      <c r="L70" s="16"/>
      <c r="M70" s="16">
        <v>10</v>
      </c>
      <c r="N70" s="16">
        <v>100</v>
      </c>
      <c r="O70" s="16"/>
      <c r="P70" s="16"/>
      <c r="Q70" s="16"/>
      <c r="R70" s="16"/>
      <c r="S70" s="16"/>
      <c r="T70" s="16"/>
      <c r="U70" s="16">
        <v>1268</v>
      </c>
      <c r="V70" s="16">
        <v>638</v>
      </c>
      <c r="W70" s="16">
        <v>1910</v>
      </c>
      <c r="X70" s="16">
        <v>1272</v>
      </c>
      <c r="Y70" s="16"/>
      <c r="Z70" s="16">
        <v>1276</v>
      </c>
      <c r="AA70" s="16">
        <v>638</v>
      </c>
      <c r="AB70" s="16">
        <v>1270</v>
      </c>
      <c r="AC70" s="16">
        <v>638</v>
      </c>
      <c r="AD70" s="16">
        <v>636</v>
      </c>
      <c r="AE70" s="16"/>
      <c r="AF70" s="16"/>
      <c r="AG70" s="18">
        <f>SUM(O70:AF70)</f>
        <v>9546</v>
      </c>
      <c r="AH70" s="19">
        <v>0.33</v>
      </c>
      <c r="AI70" s="20" t="str">
        <f>VLOOKUP(B70,'Lists &amp; Formulas'!$E$7:$F$12,2)</f>
        <v>Netto</v>
      </c>
      <c r="AJ70" s="20" t="str">
        <f>VLOOKUP(B70,'Lists &amp; Formulas'!$H$7:$I$12,2)</f>
        <v>LM</v>
      </c>
      <c r="AK70" s="21">
        <f>(($O$6*O70)+($R$6*R70)+($S$6*S70)+($T$6*T70)+($U$6*U70)+($V$6*V70)+($W$6*W70)+($X$6*X70)+($Z$6*Z70)+($AA$6*AA70)+($AB$6*AB70)+($AC$6*AC70)+($AD$6*AD70)+($AE$6*AE70)+($AF$6*AF70)+($Q$6*Q70)+($Y$6*Y70)+($P$6*P70))/10</f>
        <v>38760.6</v>
      </c>
      <c r="AL70" s="21" t="e">
        <f>(1/K70/L70)*1000000</f>
        <v>#DIV/0!</v>
      </c>
      <c r="AM70" s="21">
        <f>(1/M70/N70)*1000000</f>
        <v>1000</v>
      </c>
      <c r="AN70" s="21">
        <f>(K70*L70*AK70)/1000000</f>
        <v>0</v>
      </c>
      <c r="AO70" s="22">
        <f>(M70*N70*AK70)/1000000</f>
        <v>38.760599999999997</v>
      </c>
      <c r="AP70" s="24">
        <f>Calculate_Netto_M3_Scenarios</f>
        <v>330</v>
      </c>
      <c r="AQ70" s="24">
        <v>0</v>
      </c>
      <c r="AR70" s="44">
        <f>AP70+AQ70</f>
        <v>330</v>
      </c>
      <c r="AS70" s="31">
        <f>AO70*AP70</f>
        <v>12790.998</v>
      </c>
    </row>
    <row r="71" spans="2:45">
      <c r="B71" s="30" t="s">
        <v>18</v>
      </c>
      <c r="C71" s="16" t="s">
        <v>62</v>
      </c>
      <c r="D71" s="16" t="s">
        <v>50</v>
      </c>
      <c r="E71" s="16"/>
      <c r="F71" s="16" t="s">
        <v>49</v>
      </c>
      <c r="G71" s="17">
        <v>43423</v>
      </c>
      <c r="H71" s="29">
        <f>YEAR(G71)</f>
        <v>2018</v>
      </c>
      <c r="I71" s="29">
        <f>MONTH(G71)</f>
        <v>11</v>
      </c>
      <c r="J71" s="17" t="e">
        <f>G71-F71</f>
        <v>#VALUE!</v>
      </c>
      <c r="K71" s="16"/>
      <c r="L71" s="16"/>
      <c r="M71" s="16">
        <v>10</v>
      </c>
      <c r="N71" s="16">
        <v>100</v>
      </c>
      <c r="O71" s="16"/>
      <c r="P71" s="16"/>
      <c r="Q71" s="16"/>
      <c r="R71" s="16"/>
      <c r="S71" s="16"/>
      <c r="T71" s="16"/>
      <c r="U71" s="16">
        <v>1274</v>
      </c>
      <c r="V71" s="16"/>
      <c r="W71" s="16">
        <v>2552</v>
      </c>
      <c r="X71" s="16">
        <v>1268</v>
      </c>
      <c r="Y71" s="16"/>
      <c r="Z71" s="16">
        <v>2492</v>
      </c>
      <c r="AA71" s="16">
        <v>638</v>
      </c>
      <c r="AB71" s="16">
        <v>1276</v>
      </c>
      <c r="AC71" s="16">
        <v>636</v>
      </c>
      <c r="AD71" s="16"/>
      <c r="AE71" s="16"/>
      <c r="AF71" s="16"/>
      <c r="AG71" s="18">
        <f>SUM(O71:AF71)</f>
        <v>10136</v>
      </c>
      <c r="AH71" s="19">
        <v>0.33</v>
      </c>
      <c r="AI71" s="20" t="str">
        <f>VLOOKUP(B71,'Lists &amp; Formulas'!$E$7:$F$12,2)</f>
        <v>Netto</v>
      </c>
      <c r="AJ71" s="20" t="str">
        <f>VLOOKUP(B71,'Lists &amp; Formulas'!$H$7:$I$12,2)</f>
        <v>LM</v>
      </c>
      <c r="AK71" s="21">
        <f>(($O$6*O71)+($R$6*R71)+($S$6*S71)+($T$6*T71)+($U$6*U71)+($V$6*V71)+($W$6*W71)+($X$6*X71)+($Z$6*Z71)+($AA$6*AA71)+($AB$6*AB71)+($AC$6*AC71)+($AD$6*AD71)+($AE$6*AE71)+($AF$6*AF71)+($Q$6*Q71)+($Y$6*Y71)+($P$6*P71))/10</f>
        <v>40660.199999999997</v>
      </c>
      <c r="AL71" s="21" t="e">
        <f>(1/K71/L71)*1000000</f>
        <v>#DIV/0!</v>
      </c>
      <c r="AM71" s="21">
        <f>(1/M71/N71)*1000000</f>
        <v>1000</v>
      </c>
      <c r="AN71" s="21">
        <f>(K71*L71*AK71)/1000000</f>
        <v>0</v>
      </c>
      <c r="AO71" s="22">
        <f>(M71*N71*AK71)/1000000</f>
        <v>40.660200000000003</v>
      </c>
      <c r="AP71" s="24">
        <f>Calculate_Netto_M3_Scenarios</f>
        <v>330</v>
      </c>
      <c r="AQ71" s="24">
        <v>0</v>
      </c>
      <c r="AR71" s="44">
        <f>AP71+AQ71</f>
        <v>330</v>
      </c>
      <c r="AS71" s="31">
        <f>AO71*AP71</f>
        <v>13417.866000000002</v>
      </c>
    </row>
    <row r="72" spans="2:45">
      <c r="B72" s="30" t="s">
        <v>18</v>
      </c>
      <c r="C72" s="16" t="s">
        <v>62</v>
      </c>
      <c r="D72" s="16" t="s">
        <v>50</v>
      </c>
      <c r="E72" s="16"/>
      <c r="F72" s="16" t="s">
        <v>49</v>
      </c>
      <c r="G72" s="17">
        <v>43444</v>
      </c>
      <c r="H72" s="29">
        <f>YEAR(G72)</f>
        <v>2018</v>
      </c>
      <c r="I72" s="29">
        <f>MONTH(G72)</f>
        <v>12</v>
      </c>
      <c r="J72" s="17" t="e">
        <f>G72-F72</f>
        <v>#VALUE!</v>
      </c>
      <c r="K72" s="16"/>
      <c r="L72" s="16"/>
      <c r="M72" s="16">
        <v>10</v>
      </c>
      <c r="N72" s="16">
        <v>100</v>
      </c>
      <c r="O72" s="16"/>
      <c r="P72" s="16"/>
      <c r="Q72" s="16"/>
      <c r="R72" s="16"/>
      <c r="S72" s="16"/>
      <c r="T72" s="16"/>
      <c r="U72" s="16">
        <v>1232</v>
      </c>
      <c r="V72" s="16"/>
      <c r="W72" s="16">
        <v>582</v>
      </c>
      <c r="X72" s="16">
        <v>438</v>
      </c>
      <c r="Y72" s="16"/>
      <c r="Z72" s="16">
        <v>1458</v>
      </c>
      <c r="AA72" s="16">
        <v>3291</v>
      </c>
      <c r="AB72" s="16">
        <v>2436</v>
      </c>
      <c r="AC72" s="16">
        <v>822</v>
      </c>
      <c r="AD72" s="16">
        <v>410</v>
      </c>
      <c r="AE72" s="16"/>
      <c r="AF72" s="16"/>
      <c r="AG72" s="18">
        <f>SUM(O72:AF72)</f>
        <v>10669</v>
      </c>
      <c r="AH72" s="19">
        <v>0.33</v>
      </c>
      <c r="AI72" s="20" t="str">
        <f>VLOOKUP(B72,'Lists &amp; Formulas'!$E$7:$F$12,2)</f>
        <v>Netto</v>
      </c>
      <c r="AJ72" s="20" t="str">
        <f>VLOOKUP(B72,'Lists &amp; Formulas'!$H$7:$I$12,2)</f>
        <v>LM</v>
      </c>
      <c r="AK72" s="21">
        <f>(($O$6*O72)+($R$6*R72)+($S$6*S72)+($T$6*T72)+($U$6*U72)+($V$6*V72)+($W$6*W72)+($X$6*X72)+($Z$6*Z72)+($AA$6*AA72)+($AB$6*AB72)+($AC$6*AC72)+($AD$6*AD72)+($AE$6*AE72)+($AF$6*AF72)+($Q$6*Q72)+($Y$6*Y72)+($P$6*P72))/10</f>
        <v>46531.5</v>
      </c>
      <c r="AL72" s="21" t="e">
        <f>(1/K72/L72)*1000000</f>
        <v>#DIV/0!</v>
      </c>
      <c r="AM72" s="21">
        <f>(1/M72/N72)*1000000</f>
        <v>1000</v>
      </c>
      <c r="AN72" s="21">
        <f>(K72*L72*AK72)/1000000</f>
        <v>0</v>
      </c>
      <c r="AO72" s="22">
        <f>(M72*N72*AK72)/1000000</f>
        <v>46.531500000000001</v>
      </c>
      <c r="AP72" s="24">
        <f>Calculate_Netto_M3_Scenarios</f>
        <v>330</v>
      </c>
      <c r="AQ72" s="24">
        <v>0</v>
      </c>
      <c r="AR72" s="44">
        <f>AP72+AQ72</f>
        <v>330</v>
      </c>
      <c r="AS72" s="31">
        <f>AO72*AP72</f>
        <v>15355.395</v>
      </c>
    </row>
    <row r="73" spans="2:45">
      <c r="B73" s="30" t="s">
        <v>32</v>
      </c>
      <c r="C73" s="16" t="s">
        <v>51</v>
      </c>
      <c r="D73" s="16" t="s">
        <v>52</v>
      </c>
      <c r="E73" s="16" t="s">
        <v>52</v>
      </c>
      <c r="F73" s="17">
        <v>43354</v>
      </c>
      <c r="G73" s="17">
        <v>43362</v>
      </c>
      <c r="H73" s="29">
        <f>YEAR(G73)</f>
        <v>2018</v>
      </c>
      <c r="I73" s="29">
        <f>MONTH(G73)</f>
        <v>9</v>
      </c>
      <c r="J73" s="16">
        <f>G73-F73</f>
        <v>8</v>
      </c>
      <c r="K73" s="16"/>
      <c r="L73" s="16"/>
      <c r="M73" s="16">
        <v>12</v>
      </c>
      <c r="N73" s="16">
        <v>95</v>
      </c>
      <c r="O73" s="16"/>
      <c r="P73" s="16"/>
      <c r="Q73" s="16"/>
      <c r="R73" s="16"/>
      <c r="S73" s="16"/>
      <c r="T73" s="16">
        <v>3633</v>
      </c>
      <c r="U73" s="16"/>
      <c r="V73" s="16"/>
      <c r="W73" s="16"/>
      <c r="X73" s="16"/>
      <c r="Y73" s="16"/>
      <c r="Z73" s="16"/>
      <c r="AA73" s="16"/>
      <c r="AB73" s="16"/>
      <c r="AC73" s="16"/>
      <c r="AD73" s="16"/>
      <c r="AE73" s="16"/>
      <c r="AF73" s="16"/>
      <c r="AG73" s="18">
        <f>SUM(O73:AF73)</f>
        <v>3633</v>
      </c>
      <c r="AH73" s="19">
        <v>380.07</v>
      </c>
      <c r="AI73" s="20" t="str">
        <f>VLOOKUP(B73,'Lists &amp; Formulas'!$E$7:$F$12,2)</f>
        <v>Netto</v>
      </c>
      <c r="AJ73" s="20" t="str">
        <f>VLOOKUP(B73,'Lists &amp; Formulas'!$H$7:$I$12,2)</f>
        <v>M3</v>
      </c>
      <c r="AK73" s="21">
        <f>(($O$6*O73)+($R$6*R73)+($S$6*S73)+($T$6*T73)+($U$6*U73)+($V$6*V73)+($W$6*W73)+($X$6*X73)+($Z$6*Z73)+($AA$6*AA73)+($AB$6*AB73)+($AC$6*AC73)+($AD$6*AD73)+($AE$6*AE73)+($AF$6*AF73)+($Q$6*Q73)+($Y$6*Y73)+($P$6*P73))/10</f>
        <v>9809.1</v>
      </c>
      <c r="AL73" s="21" t="e">
        <f>(1/K73/L73)*1000000</f>
        <v>#DIV/0!</v>
      </c>
      <c r="AM73" s="21">
        <f>(1/M73/N73)*1000000</f>
        <v>877.19298245614027</v>
      </c>
      <c r="AN73" s="21">
        <f>(K73*L73*AK73)/1000000</f>
        <v>0</v>
      </c>
      <c r="AO73" s="22">
        <f>(M73*N73*AK73)/1000000</f>
        <v>11.182373999999999</v>
      </c>
      <c r="AP73" s="24">
        <f>Calculate_Netto_M3_Scenarios</f>
        <v>380.07</v>
      </c>
      <c r="AQ73" s="23">
        <v>0</v>
      </c>
      <c r="AR73" s="23">
        <f>AP73+AQ73</f>
        <v>380.07</v>
      </c>
      <c r="AS73" s="31">
        <f>AO73*AP73</f>
        <v>4250.0848861799996</v>
      </c>
    </row>
  </sheetData>
  <mergeCells count="3">
    <mergeCell ref="K5:L5"/>
    <mergeCell ref="M5:N5"/>
    <mergeCell ref="O4:AF4"/>
  </mergeCells>
  <pageMargins left="0.7" right="0.7" top="0.75" bottom="0.75" header="0.3" footer="0.3"/>
  <pageSetup orientation="portrait" r:id="rId1"/>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errorTitle="Is geen leverancier!" error="De ingevoerde leverancier bestaat niet._x000a_Indien nodig lijst aanpassen op tabblad &quot;Lists &amp; Formulas&quot;" promptTitle="Selecteer leverancier" prompt="Selecteer leverancier">
          <x14:formula1>
            <xm:f>'Lists &amp; Formulas'!$B$7:$B$12</xm:f>
          </x14:formula1>
          <xm:sqref>B7:B12 B14:B73</xm:sqref>
        </x14:dataValidation>
        <x14:dataValidation type="list" allowBlank="1" showInputMessage="1" showErrorMessage="1" promptTitle="Selecteer leverancier">
          <x14:formula1>
            <xm:f>'Lists &amp; Formulas'!$B$7:$B$12</xm:f>
          </x14:formula1>
          <xm:sqref>B13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26"/>
  <sheetViews>
    <sheetView topLeftCell="A3" workbookViewId="0">
      <selection activeCell="H13" sqref="H13"/>
    </sheetView>
  </sheetViews>
  <sheetFormatPr defaultRowHeight="14.4"/>
  <cols>
    <col min="2" max="2" width="13.77734375" bestFit="1" customWidth="1"/>
    <col min="5" max="5" width="19" bestFit="1" customWidth="1"/>
    <col min="8" max="8" width="16.21875" customWidth="1"/>
    <col min="12" max="12" width="17.44140625" bestFit="1" customWidth="1"/>
    <col min="13" max="13" width="29.5546875" bestFit="1" customWidth="1"/>
  </cols>
  <sheetData>
    <row r="2" spans="2:9">
      <c r="B2" s="2" t="s">
        <v>36</v>
      </c>
    </row>
    <row r="6" spans="2:9">
      <c r="B6" s="7" t="s">
        <v>31</v>
      </c>
      <c r="E6" s="8" t="s">
        <v>34</v>
      </c>
      <c r="F6" s="9"/>
      <c r="H6" s="8" t="s">
        <v>35</v>
      </c>
      <c r="I6" s="9"/>
    </row>
    <row r="7" spans="2:9">
      <c r="B7" s="1" t="s">
        <v>7</v>
      </c>
      <c r="E7" s="1" t="s">
        <v>7</v>
      </c>
      <c r="F7" s="1" t="s">
        <v>2</v>
      </c>
      <c r="H7" s="1" t="s">
        <v>7</v>
      </c>
      <c r="I7" s="1" t="s">
        <v>1</v>
      </c>
    </row>
    <row r="8" spans="2:9">
      <c r="B8" s="1" t="s">
        <v>16</v>
      </c>
      <c r="E8" s="1" t="s">
        <v>16</v>
      </c>
      <c r="F8" s="1" t="s">
        <v>3</v>
      </c>
      <c r="H8" s="1" t="s">
        <v>16</v>
      </c>
      <c r="I8" s="1" t="s">
        <v>1</v>
      </c>
    </row>
    <row r="9" spans="2:9">
      <c r="B9" s="1" t="s">
        <v>19</v>
      </c>
      <c r="E9" s="1" t="s">
        <v>19</v>
      </c>
      <c r="F9" s="1" t="s">
        <v>2</v>
      </c>
      <c r="H9" s="1" t="s">
        <v>19</v>
      </c>
      <c r="I9" s="1" t="s">
        <v>0</v>
      </c>
    </row>
    <row r="10" spans="2:9">
      <c r="B10" s="6" t="s">
        <v>32</v>
      </c>
      <c r="E10" s="6" t="s">
        <v>32</v>
      </c>
      <c r="F10" s="1" t="s">
        <v>3</v>
      </c>
      <c r="H10" s="6" t="s">
        <v>32</v>
      </c>
      <c r="I10" s="1" t="s">
        <v>1</v>
      </c>
    </row>
    <row r="11" spans="2:9">
      <c r="B11" s="1" t="s">
        <v>33</v>
      </c>
      <c r="E11" s="1" t="s">
        <v>33</v>
      </c>
      <c r="F11" s="1" t="s">
        <v>3</v>
      </c>
      <c r="H11" s="1" t="s">
        <v>33</v>
      </c>
      <c r="I11" s="1" t="s">
        <v>0</v>
      </c>
    </row>
    <row r="12" spans="2:9">
      <c r="B12" s="1" t="s">
        <v>18</v>
      </c>
      <c r="E12" s="1" t="s">
        <v>18</v>
      </c>
      <c r="F12" s="1" t="s">
        <v>3</v>
      </c>
      <c r="H12" s="1" t="s">
        <v>18</v>
      </c>
      <c r="I12" s="1" t="s">
        <v>0</v>
      </c>
    </row>
    <row r="13" spans="2:9">
      <c r="B13" s="1" t="s">
        <v>61</v>
      </c>
      <c r="E13" s="1" t="s">
        <v>61</v>
      </c>
      <c r="F13" s="1" t="s">
        <v>2</v>
      </c>
      <c r="H13" s="1" t="s">
        <v>61</v>
      </c>
      <c r="I13" s="1" t="s">
        <v>0</v>
      </c>
    </row>
    <row r="14" spans="2:9">
      <c r="B14" s="1"/>
    </row>
    <row r="15" spans="2:9">
      <c r="B15" s="1"/>
    </row>
    <row r="16" spans="2:9">
      <c r="B16" s="1"/>
    </row>
    <row r="17" spans="2:8">
      <c r="B17" s="1"/>
      <c r="E17" s="8" t="s">
        <v>45</v>
      </c>
      <c r="F17" s="15"/>
    </row>
    <row r="18" spans="2:8">
      <c r="E18" s="12" t="s">
        <v>44</v>
      </c>
      <c r="H18" t="s">
        <v>43</v>
      </c>
    </row>
    <row r="20" spans="2:8">
      <c r="B20" s="7" t="s">
        <v>40</v>
      </c>
      <c r="E20" s="13" t="s">
        <v>46</v>
      </c>
      <c r="F20" s="14"/>
    </row>
    <row r="21" spans="2:8">
      <c r="B21" s="1" t="s">
        <v>2</v>
      </c>
      <c r="E21" s="5" t="s">
        <v>25</v>
      </c>
      <c r="H21" t="s">
        <v>30</v>
      </c>
    </row>
    <row r="22" spans="2:8">
      <c r="B22" s="1" t="s">
        <v>3</v>
      </c>
      <c r="E22" s="4" t="s">
        <v>26</v>
      </c>
      <c r="H22" t="s">
        <v>29</v>
      </c>
    </row>
    <row r="23" spans="2:8">
      <c r="E23" s="10" t="s">
        <v>38</v>
      </c>
      <c r="H23" t="s">
        <v>37</v>
      </c>
    </row>
    <row r="24" spans="2:8">
      <c r="B24" s="7" t="s">
        <v>39</v>
      </c>
      <c r="E24" s="11" t="s">
        <v>41</v>
      </c>
      <c r="H24" t="s">
        <v>42</v>
      </c>
    </row>
    <row r="25" spans="2:8">
      <c r="B25" s="1" t="s">
        <v>1</v>
      </c>
    </row>
    <row r="26" spans="2:8">
      <c r="B26" s="1" t="s">
        <v>0</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8:H26"/>
  <sheetViews>
    <sheetView workbookViewId="0">
      <selection activeCell="B28" sqref="B28"/>
    </sheetView>
  </sheetViews>
  <sheetFormatPr defaultRowHeight="14.4"/>
  <cols>
    <col min="1" max="1" width="22.77734375" customWidth="1"/>
    <col min="2" max="2" width="18" customWidth="1"/>
    <col min="3" max="3" width="16.33203125" customWidth="1"/>
    <col min="4" max="4" width="9.44140625" customWidth="1"/>
    <col min="5" max="6" width="12.33203125" customWidth="1"/>
    <col min="7" max="7" width="12" customWidth="1"/>
    <col min="8" max="8" width="13.88671875" bestFit="1" customWidth="1"/>
    <col min="9" max="10" width="28" bestFit="1" customWidth="1"/>
    <col min="11" max="12" width="20.77734375" customWidth="1"/>
    <col min="13" max="13" width="20.77734375" bestFit="1" customWidth="1"/>
    <col min="14" max="14" width="13.21875" customWidth="1"/>
    <col min="15" max="16" width="20.77734375" customWidth="1"/>
    <col min="17" max="17" width="20.33203125" bestFit="1" customWidth="1"/>
    <col min="18" max="18" width="19.77734375" customWidth="1"/>
    <col min="19" max="19" width="16.5546875" customWidth="1"/>
    <col min="20" max="20" width="20.77734375" customWidth="1"/>
    <col min="21" max="21" width="20.6640625" customWidth="1"/>
    <col min="22" max="22" width="20.33203125" customWidth="1"/>
    <col min="23" max="23" width="20.77734375" customWidth="1"/>
    <col min="24" max="24" width="20.88671875" customWidth="1"/>
    <col min="25" max="25" width="20.88671875" bestFit="1" customWidth="1"/>
    <col min="26" max="26" width="20.77734375" customWidth="1"/>
    <col min="27" max="27" width="22.109375" bestFit="1" customWidth="1"/>
    <col min="28" max="29" width="22.109375" customWidth="1"/>
    <col min="30" max="30" width="14" customWidth="1"/>
    <col min="31" max="31" width="16.33203125" customWidth="1"/>
    <col min="32" max="32" width="20.77734375" customWidth="1"/>
    <col min="33" max="33" width="11.44140625" customWidth="1"/>
    <col min="34" max="34" width="20.77734375" customWidth="1"/>
    <col min="35" max="35" width="20.88671875" bestFit="1" customWidth="1"/>
    <col min="36" max="36" width="20.77734375" customWidth="1"/>
    <col min="37" max="37" width="20.77734375" bestFit="1" customWidth="1"/>
    <col min="38" max="38" width="11.44140625" customWidth="1"/>
    <col min="39" max="39" width="20.77734375" bestFit="1" customWidth="1"/>
    <col min="40" max="40" width="20.77734375" customWidth="1"/>
    <col min="41" max="41" width="20.77734375" bestFit="1" customWidth="1"/>
    <col min="42" max="42" width="20.77734375" customWidth="1"/>
    <col min="43" max="43" width="13.21875" customWidth="1"/>
    <col min="44" max="44" width="20.77734375" customWidth="1"/>
    <col min="45" max="45" width="20.77734375" bestFit="1" customWidth="1"/>
    <col min="46" max="46" width="20.33203125" customWidth="1"/>
    <col min="47" max="47" width="19.77734375" bestFit="1" customWidth="1"/>
    <col min="48" max="48" width="16.5546875" customWidth="1"/>
    <col min="49" max="49" width="20.77734375" bestFit="1" customWidth="1"/>
    <col min="50" max="50" width="20.6640625" customWidth="1"/>
    <col min="51" max="51" width="20.33203125" bestFit="1" customWidth="1"/>
    <col min="52" max="52" width="20.77734375" customWidth="1"/>
    <col min="53" max="53" width="20.88671875" bestFit="1" customWidth="1"/>
    <col min="54" max="54" width="20.88671875" customWidth="1"/>
    <col min="55" max="55" width="20.77734375" bestFit="1" customWidth="1"/>
    <col min="56" max="56" width="22.109375" customWidth="1"/>
    <col min="57" max="57" width="22.109375" bestFit="1" customWidth="1"/>
    <col min="58" max="58" width="22.109375" customWidth="1"/>
    <col min="59" max="59" width="14" customWidth="1"/>
    <col min="60" max="60" width="11.44140625" customWidth="1"/>
    <col min="61" max="61" width="20.77734375" bestFit="1" customWidth="1"/>
    <col min="62" max="62" width="11.44140625" customWidth="1"/>
    <col min="63" max="63" width="20.77734375" bestFit="1" customWidth="1"/>
    <col min="64" max="64" width="20.88671875" customWidth="1"/>
    <col min="65" max="65" width="20.77734375" bestFit="1" customWidth="1"/>
    <col min="66" max="66" width="20.77734375" customWidth="1"/>
    <col min="67" max="67" width="11.44140625" customWidth="1"/>
    <col min="68" max="68" width="20.77734375" customWidth="1"/>
    <col min="69" max="69" width="20.77734375" bestFit="1" customWidth="1"/>
    <col min="70" max="70" width="20.77734375" customWidth="1"/>
    <col min="71" max="71" width="20.77734375" bestFit="1" customWidth="1"/>
    <col min="72" max="72" width="13.21875" customWidth="1"/>
    <col min="73" max="73" width="20.77734375" customWidth="1"/>
    <col min="74" max="74" width="20.77734375" bestFit="1" customWidth="1"/>
    <col min="75" max="75" width="20.33203125" bestFit="1" customWidth="1"/>
    <col min="76" max="76" width="19.77734375" customWidth="1"/>
    <col min="77" max="77" width="16.5546875" bestFit="1" customWidth="1"/>
    <col min="78" max="78" width="20.77734375" bestFit="1" customWidth="1"/>
    <col min="79" max="79" width="20.6640625" bestFit="1" customWidth="1"/>
    <col min="80" max="80" width="20.33203125" bestFit="1" customWidth="1"/>
    <col min="81" max="81" width="20.77734375" bestFit="1" customWidth="1"/>
    <col min="82" max="83" width="20.88671875" bestFit="1" customWidth="1"/>
    <col min="84" max="84" width="20.77734375" bestFit="1" customWidth="1"/>
    <col min="85" max="87" width="22.109375" bestFit="1" customWidth="1"/>
    <col min="88" max="88" width="14" bestFit="1" customWidth="1"/>
    <col min="89" max="89" width="12.33203125" bestFit="1" customWidth="1"/>
    <col min="90" max="90" width="20.77734375" customWidth="1"/>
    <col min="91" max="91" width="11.44140625" bestFit="1" customWidth="1"/>
    <col min="92" max="92" width="20.77734375" customWidth="1"/>
    <col min="93" max="93" width="20.88671875" customWidth="1"/>
    <col min="94" max="94" width="20.77734375" customWidth="1"/>
    <col min="95" max="95" width="20.77734375" bestFit="1" customWidth="1"/>
    <col min="96" max="96" width="11.44140625" bestFit="1" customWidth="1"/>
    <col min="97" max="100" width="20.77734375" bestFit="1" customWidth="1"/>
    <col min="101" max="101" width="13.21875" bestFit="1" customWidth="1"/>
    <col min="102" max="103" width="20.77734375" customWidth="1"/>
    <col min="104" max="104" width="20.33203125" customWidth="1"/>
    <col min="105" max="105" width="19.77734375" bestFit="1" customWidth="1"/>
    <col min="106" max="106" width="16.5546875" bestFit="1" customWidth="1"/>
    <col min="107" max="107" width="20.77734375" customWidth="1"/>
    <col min="108" max="108" width="20.6640625" customWidth="1"/>
    <col min="109" max="109" width="20.33203125" customWidth="1"/>
    <col min="110" max="110" width="20.77734375" bestFit="1" customWidth="1"/>
    <col min="111" max="112" width="20.88671875" bestFit="1" customWidth="1"/>
    <col min="113" max="113" width="20.77734375" bestFit="1" customWidth="1"/>
    <col min="114" max="116" width="22.109375" bestFit="1" customWidth="1"/>
    <col min="117" max="117" width="14" bestFit="1" customWidth="1"/>
    <col min="118" max="118" width="12.33203125" bestFit="1" customWidth="1"/>
    <col min="119" max="119" width="20.77734375" bestFit="1" customWidth="1"/>
    <col min="120" max="120" width="11.44140625" bestFit="1" customWidth="1"/>
    <col min="121" max="121" width="20.77734375" bestFit="1" customWidth="1"/>
    <col min="122" max="122" width="20.88671875" bestFit="1" customWidth="1"/>
    <col min="123" max="124" width="20.77734375" bestFit="1" customWidth="1"/>
    <col min="125" max="125" width="11.44140625" bestFit="1" customWidth="1"/>
    <col min="126" max="129" width="20.77734375" bestFit="1" customWidth="1"/>
    <col min="130" max="130" width="13.21875" bestFit="1" customWidth="1"/>
    <col min="131" max="132" width="20.77734375" bestFit="1" customWidth="1"/>
    <col min="133" max="133" width="20.33203125" bestFit="1" customWidth="1"/>
    <col min="134" max="134" width="19.77734375" bestFit="1" customWidth="1"/>
    <col min="135" max="135" width="16.5546875" bestFit="1" customWidth="1"/>
    <col min="136" max="136" width="20.77734375" bestFit="1" customWidth="1"/>
    <col min="137" max="137" width="20.6640625" bestFit="1" customWidth="1"/>
    <col min="138" max="138" width="20.33203125" bestFit="1" customWidth="1"/>
    <col min="139" max="139" width="20.77734375" bestFit="1" customWidth="1"/>
    <col min="140" max="141" width="20.88671875" bestFit="1" customWidth="1"/>
    <col min="142" max="142" width="20.77734375" bestFit="1" customWidth="1"/>
    <col min="143" max="144" width="22.109375" customWidth="1"/>
    <col min="145" max="145" width="22.109375" bestFit="1" customWidth="1"/>
    <col min="146" max="146" width="14" bestFit="1" customWidth="1"/>
    <col min="147" max="147" width="12" bestFit="1" customWidth="1"/>
    <col min="148" max="148" width="20.77734375" bestFit="1" customWidth="1"/>
    <col min="149" max="149" width="11.44140625" customWidth="1"/>
    <col min="150" max="150" width="20.77734375" bestFit="1" customWidth="1"/>
    <col min="151" max="151" width="20.88671875" bestFit="1" customWidth="1"/>
    <col min="152" max="153" width="20.77734375" bestFit="1" customWidth="1"/>
    <col min="154" max="154" width="11.44140625" bestFit="1" customWidth="1"/>
    <col min="155" max="158" width="20.77734375" bestFit="1" customWidth="1"/>
    <col min="159" max="159" width="13.21875" bestFit="1" customWidth="1"/>
    <col min="160" max="161" width="20.77734375" bestFit="1" customWidth="1"/>
    <col min="162" max="162" width="20.33203125" bestFit="1" customWidth="1"/>
    <col min="163" max="163" width="19.77734375" bestFit="1" customWidth="1"/>
    <col min="164" max="164" width="16.5546875" bestFit="1" customWidth="1"/>
    <col min="165" max="165" width="20.77734375" bestFit="1" customWidth="1"/>
    <col min="166" max="166" width="20.6640625" bestFit="1" customWidth="1"/>
    <col min="167" max="167" width="20.33203125" bestFit="1" customWidth="1"/>
    <col min="168" max="168" width="20.77734375" bestFit="1" customWidth="1"/>
    <col min="169" max="170" width="20.88671875" bestFit="1" customWidth="1"/>
    <col min="171" max="171" width="20.77734375" bestFit="1" customWidth="1"/>
    <col min="172" max="174" width="22.109375" bestFit="1" customWidth="1"/>
    <col min="175" max="175" width="14" bestFit="1" customWidth="1"/>
    <col min="176" max="177" width="20.77734375" bestFit="1" customWidth="1"/>
    <col min="178" max="178" width="11.44140625" bestFit="1" customWidth="1"/>
    <col min="179" max="179" width="20.77734375" bestFit="1" customWidth="1"/>
    <col min="180" max="180" width="20.88671875" bestFit="1" customWidth="1"/>
    <col min="181" max="182" width="20.77734375" bestFit="1" customWidth="1"/>
    <col min="183" max="183" width="11.44140625" bestFit="1" customWidth="1"/>
    <col min="184" max="184" width="20.77734375" bestFit="1" customWidth="1"/>
    <col min="185" max="185" width="20.77734375" customWidth="1"/>
    <col min="186" max="187" width="20.77734375" bestFit="1" customWidth="1"/>
    <col min="188" max="188" width="13.21875" bestFit="1" customWidth="1"/>
    <col min="189" max="190" width="20.77734375" bestFit="1" customWidth="1"/>
    <col min="191" max="191" width="20.33203125" bestFit="1" customWidth="1"/>
    <col min="192" max="192" width="19.77734375" bestFit="1" customWidth="1"/>
    <col min="193" max="193" width="16.5546875" bestFit="1" customWidth="1"/>
    <col min="194" max="194" width="20.77734375" bestFit="1" customWidth="1"/>
    <col min="195" max="195" width="20.6640625" bestFit="1" customWidth="1"/>
    <col min="196" max="196" width="20.33203125" bestFit="1" customWidth="1"/>
    <col min="197" max="197" width="20.77734375" bestFit="1" customWidth="1"/>
    <col min="198" max="199" width="20.88671875" bestFit="1" customWidth="1"/>
    <col min="200" max="200" width="20.77734375" bestFit="1" customWidth="1"/>
    <col min="201" max="203" width="22.109375" bestFit="1" customWidth="1"/>
    <col min="204" max="204" width="14" bestFit="1" customWidth="1"/>
    <col min="205" max="205" width="17.6640625" bestFit="1" customWidth="1"/>
    <col min="206" max="206" width="20.77734375" bestFit="1" customWidth="1"/>
    <col min="207" max="207" width="11.44140625" bestFit="1" customWidth="1"/>
    <col min="208" max="208" width="20.77734375" bestFit="1" customWidth="1"/>
    <col min="209" max="209" width="20.88671875" bestFit="1" customWidth="1"/>
    <col min="210" max="211" width="20.77734375" bestFit="1" customWidth="1"/>
    <col min="212" max="212" width="11.44140625" bestFit="1" customWidth="1"/>
    <col min="213" max="215" width="20.77734375" bestFit="1" customWidth="1"/>
    <col min="216" max="216" width="20.77734375" customWidth="1"/>
    <col min="217" max="217" width="13.21875" bestFit="1" customWidth="1"/>
    <col min="218" max="219" width="20.77734375" bestFit="1" customWidth="1"/>
    <col min="220" max="220" width="20.33203125" bestFit="1" customWidth="1"/>
    <col min="221" max="221" width="19.77734375" bestFit="1" customWidth="1"/>
    <col min="222" max="222" width="16.5546875" bestFit="1" customWidth="1"/>
    <col min="223" max="223" width="20.77734375" bestFit="1" customWidth="1"/>
    <col min="224" max="224" width="20.6640625" bestFit="1" customWidth="1"/>
    <col min="225" max="225" width="20.33203125" bestFit="1" customWidth="1"/>
    <col min="226" max="226" width="20.77734375" bestFit="1" customWidth="1"/>
    <col min="227" max="228" width="20.88671875" bestFit="1" customWidth="1"/>
    <col min="229" max="229" width="20.77734375" bestFit="1" customWidth="1"/>
    <col min="230" max="232" width="22.109375" bestFit="1" customWidth="1"/>
    <col min="233" max="233" width="14" bestFit="1" customWidth="1"/>
    <col min="234" max="234" width="23.77734375" bestFit="1" customWidth="1"/>
    <col min="235" max="235" width="22.21875" bestFit="1" customWidth="1"/>
    <col min="236" max="236" width="15.21875" bestFit="1" customWidth="1"/>
    <col min="237" max="238" width="18.21875" bestFit="1" customWidth="1"/>
    <col min="239" max="239" width="17.88671875" bestFit="1" customWidth="1"/>
    <col min="240" max="240" width="26.6640625" bestFit="1" customWidth="1"/>
    <col min="241" max="241" width="23.44140625" bestFit="1" customWidth="1"/>
    <col min="242" max="252" width="9.5546875" bestFit="1" customWidth="1"/>
    <col min="253" max="270" width="10.5546875" bestFit="1" customWidth="1"/>
    <col min="271" max="271" width="9.6640625" bestFit="1" customWidth="1"/>
    <col min="272" max="272" width="9.5546875" bestFit="1" customWidth="1"/>
    <col min="273" max="273" width="9.6640625" bestFit="1" customWidth="1"/>
    <col min="274" max="274" width="8.6640625" customWidth="1"/>
    <col min="275" max="275" width="9.5546875" bestFit="1" customWidth="1"/>
    <col min="276" max="277" width="8.6640625" customWidth="1"/>
    <col min="278" max="278" width="8" customWidth="1"/>
    <col min="279" max="280" width="8.6640625" customWidth="1"/>
    <col min="281" max="281" width="9.5546875" bestFit="1" customWidth="1"/>
    <col min="282" max="287" width="10.5546875" bestFit="1" customWidth="1"/>
    <col min="288" max="288" width="8.6640625" customWidth="1"/>
    <col min="289" max="289" width="9.5546875" bestFit="1" customWidth="1"/>
    <col min="290" max="291" width="8.6640625" customWidth="1"/>
    <col min="292" max="292" width="9.5546875" bestFit="1" customWidth="1"/>
    <col min="293" max="294" width="8.6640625" customWidth="1"/>
    <col min="295" max="295" width="9.5546875" bestFit="1" customWidth="1"/>
  </cols>
  <sheetData>
    <row r="18" spans="1:8">
      <c r="A18" s="40" t="s">
        <v>63</v>
      </c>
      <c r="B18" s="40" t="s">
        <v>67</v>
      </c>
      <c r="C18" s="40" t="s">
        <v>89</v>
      </c>
      <c r="D18" s="40" t="s">
        <v>68</v>
      </c>
      <c r="E18" s="40" t="s">
        <v>69</v>
      </c>
      <c r="F18" s="40" t="s">
        <v>90</v>
      </c>
      <c r="G18" s="40" t="s">
        <v>91</v>
      </c>
      <c r="H18" t="s">
        <v>88</v>
      </c>
    </row>
    <row r="19" spans="1:8">
      <c r="A19" s="26" t="s">
        <v>50</v>
      </c>
      <c r="B19" s="28">
        <v>583436.22300800018</v>
      </c>
      <c r="C19" s="39">
        <v>0.99276810633650958</v>
      </c>
      <c r="D19" s="28">
        <v>2055.2182999999995</v>
      </c>
      <c r="E19" s="28">
        <v>283.88041455644895</v>
      </c>
      <c r="F19" s="28">
        <v>330</v>
      </c>
      <c r="G19" s="28">
        <v>239.58</v>
      </c>
      <c r="H19" s="38">
        <v>43494</v>
      </c>
    </row>
    <row r="20" spans="1:8">
      <c r="A20" s="27" t="s">
        <v>7</v>
      </c>
      <c r="B20" s="28">
        <v>2569.8657599999997</v>
      </c>
      <c r="C20" s="39">
        <v>4.3728528731738535E-3</v>
      </c>
      <c r="D20" s="28">
        <v>9.0551999999999992</v>
      </c>
      <c r="E20" s="28">
        <v>283.8</v>
      </c>
      <c r="F20" s="28">
        <v>283.8</v>
      </c>
      <c r="G20" s="28">
        <v>283.8</v>
      </c>
      <c r="H20" s="38">
        <v>42864</v>
      </c>
    </row>
    <row r="21" spans="1:8">
      <c r="A21" s="27" t="s">
        <v>19</v>
      </c>
      <c r="B21" s="45">
        <v>17692.426100000001</v>
      </c>
      <c r="C21" s="39">
        <v>3.0105220867568231E-2</v>
      </c>
      <c r="D21" s="28">
        <v>58.7729</v>
      </c>
      <c r="E21" s="28">
        <v>301.03034051408048</v>
      </c>
      <c r="F21" s="28">
        <v>326.2</v>
      </c>
      <c r="G21" s="28">
        <v>297.2</v>
      </c>
      <c r="H21" s="38">
        <v>43494</v>
      </c>
    </row>
    <row r="22" spans="1:8">
      <c r="A22" s="27" t="s">
        <v>32</v>
      </c>
      <c r="B22" s="28">
        <v>222837.09814800002</v>
      </c>
      <c r="C22" s="39">
        <v>0.37917694381289629</v>
      </c>
      <c r="D22" s="28">
        <v>837.13799999999981</v>
      </c>
      <c r="E22" s="28">
        <v>266.18920434623692</v>
      </c>
      <c r="F22" s="28">
        <v>294.8</v>
      </c>
      <c r="G22" s="28">
        <v>239.58</v>
      </c>
      <c r="H22" s="38">
        <v>43490</v>
      </c>
    </row>
    <row r="23" spans="1:8">
      <c r="A23" s="27" t="s">
        <v>18</v>
      </c>
      <c r="B23" s="28">
        <v>340336.83299999998</v>
      </c>
      <c r="C23" s="39">
        <v>0.57911308878287093</v>
      </c>
      <c r="D23" s="28">
        <v>1150.2522000000001</v>
      </c>
      <c r="E23" s="28">
        <v>295.88018436304662</v>
      </c>
      <c r="F23" s="28">
        <v>330</v>
      </c>
      <c r="G23" s="28">
        <v>280</v>
      </c>
      <c r="H23" s="38">
        <v>43444</v>
      </c>
    </row>
    <row r="24" spans="1:8">
      <c r="A24" s="26" t="s">
        <v>52</v>
      </c>
      <c r="B24" s="28">
        <v>4250.0848861799996</v>
      </c>
      <c r="C24" s="39">
        <v>7.2318936634904168E-3</v>
      </c>
      <c r="D24" s="28">
        <v>11.182373999999999</v>
      </c>
      <c r="E24" s="28">
        <v>380.07</v>
      </c>
      <c r="F24" s="28">
        <v>380.07</v>
      </c>
      <c r="G24" s="28">
        <v>380.07</v>
      </c>
      <c r="H24" s="38">
        <v>43362</v>
      </c>
    </row>
    <row r="25" spans="1:8">
      <c r="A25" s="27" t="s">
        <v>32</v>
      </c>
      <c r="B25" s="28">
        <v>4250.0848861799996</v>
      </c>
      <c r="C25" s="39">
        <v>7.2318936634904168E-3</v>
      </c>
      <c r="D25" s="28">
        <v>11.182373999999999</v>
      </c>
      <c r="E25" s="28">
        <v>380.07</v>
      </c>
      <c r="F25" s="28">
        <v>380.07</v>
      </c>
      <c r="G25" s="28">
        <v>380.07</v>
      </c>
      <c r="H25" s="38">
        <v>43362</v>
      </c>
    </row>
    <row r="26" spans="1:8">
      <c r="A26" s="26" t="s">
        <v>64</v>
      </c>
      <c r="B26" s="28">
        <v>587686.30789418018</v>
      </c>
      <c r="C26" s="39">
        <v>1</v>
      </c>
      <c r="D26" s="28">
        <v>2066.4006739999995</v>
      </c>
      <c r="E26" s="28">
        <v>284.40094667438166</v>
      </c>
      <c r="F26" s="28">
        <v>380.07</v>
      </c>
      <c r="G26" s="28">
        <v>239.58</v>
      </c>
      <c r="H26" s="38">
        <v>43494</v>
      </c>
    </row>
  </sheetData>
  <pageMargins left="0.25" right="0.25" top="0.75" bottom="0.75" header="0.3" footer="0.3"/>
  <pageSetup paperSize="9" scale="56" fitToHeight="0" orientation="portrait" r:id="rId2"/>
  <drawing r:id="rId3"/>
  <extLst>
    <ext xmlns:x14="http://schemas.microsoft.com/office/spreadsheetml/2009/9/main" uri="{A8765BA9-456A-4dab-B4F3-ACF838C121DE}">
      <x14:slicerList>
        <x14:slicer r:id="rId4"/>
      </x14:slicerList>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Aankoop Netto - Leverancier</vt:lpstr>
      <vt:lpstr>Lists &amp; Formulas</vt:lpstr>
      <vt:lpstr>DT - 1</vt:lpstr>
      <vt:lpstr>Allready_Netto_M3</vt:lpstr>
    </vt:vector>
  </TitlesOfParts>
  <Company>HP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Gijs Himpe</dc:creator>
  <cp:lastModifiedBy>Gijs Himpe</cp:lastModifiedBy>
  <cp:lastPrinted>2019-02-25T15:44:08Z</cp:lastPrinted>
  <dcterms:created xsi:type="dcterms:W3CDTF">2019-01-28T07:43:52Z</dcterms:created>
  <dcterms:modified xsi:type="dcterms:W3CDTF">2019-02-26T06:57:50Z</dcterms:modified>
</cp:coreProperties>
</file>