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5" windowWidth="21840" windowHeight="9270"/>
  </bookViews>
  <sheets>
    <sheet name="Verkoopfactuur" sheetId="1" r:id="rId1"/>
    <sheet name="Factuurnummer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Verkoopfactuur!#REF!</definedName>
    <definedName name="_xlnm.Print_Area" localSheetId="0">Verkoopfactuur!$A$1:$J$50</definedName>
    <definedName name="code">[1]Blad2!$A$1:$A$12</definedName>
    <definedName name="CodeArtikel">Verkoopfactuur!$M$12:$M$23</definedName>
    <definedName name="diensten">Verkoopfactuur!$M$12:$O$23</definedName>
    <definedName name="factnummer">Factuurnummer!$B$2</definedName>
    <definedName name="facturengesorteerd">'[2]Overzicht facturen'!$M$2:$M$23</definedName>
    <definedName name="factuurnummer">Verkoopfactuur!$B$19</definedName>
    <definedName name="factuurnummertje">Factuurnummer!$A:$A</definedName>
    <definedName name="naam">'[3]persoonlijke gegevens'!$D$4</definedName>
    <definedName name="omschrijving">Verkoopfactuur!$N$12:$N$23</definedName>
    <definedName name="uniekefacturen">'[2]Overzicht facturen'!#REF!</definedName>
  </definedNames>
  <calcPr calcId="124519"/>
</workbook>
</file>

<file path=xl/calcChain.xml><?xml version="1.0" encoding="utf-8"?>
<calcChain xmlns="http://schemas.openxmlformats.org/spreadsheetml/2006/main">
  <c r="B2" i="2"/>
  <c r="B20" i="1" s="1"/>
  <c r="X23"/>
  <c r="W23"/>
  <c r="V23"/>
  <c r="U23"/>
  <c r="T23"/>
  <c r="X22"/>
  <c r="W22"/>
  <c r="V22"/>
  <c r="U22"/>
  <c r="T22"/>
  <c r="X21"/>
  <c r="W21"/>
  <c r="V21"/>
  <c r="U21"/>
  <c r="T21"/>
  <c r="X20"/>
  <c r="W20"/>
  <c r="V20"/>
  <c r="U20"/>
  <c r="T20"/>
  <c r="X19"/>
  <c r="W19"/>
  <c r="V19"/>
  <c r="U19"/>
  <c r="T19"/>
  <c r="H19"/>
  <c r="X18"/>
  <c r="W18"/>
  <c r="V18"/>
  <c r="U18"/>
  <c r="T18"/>
  <c r="X17"/>
  <c r="W17"/>
  <c r="V17"/>
  <c r="U17"/>
  <c r="T17"/>
  <c r="X16"/>
  <c r="W16"/>
  <c r="V16"/>
  <c r="U16"/>
  <c r="T16"/>
  <c r="X15"/>
  <c r="W15"/>
  <c r="V15"/>
  <c r="U15"/>
  <c r="T15"/>
  <c r="X14"/>
  <c r="W14"/>
  <c r="V14"/>
  <c r="U14"/>
  <c r="T14"/>
  <c r="X13"/>
  <c r="W13"/>
  <c r="V13"/>
  <c r="U13"/>
  <c r="T13"/>
  <c r="X12"/>
  <c r="W12"/>
  <c r="V12"/>
  <c r="U12"/>
  <c r="T12"/>
  <c r="X11"/>
  <c r="W11"/>
  <c r="V11"/>
  <c r="U11"/>
  <c r="T11"/>
  <c r="X10"/>
  <c r="W10"/>
  <c r="V10"/>
  <c r="U10"/>
  <c r="T10"/>
  <c r="X9"/>
  <c r="W9"/>
  <c r="V9"/>
  <c r="U9"/>
  <c r="T9"/>
  <c r="X8"/>
  <c r="W8"/>
  <c r="V8"/>
  <c r="U8"/>
  <c r="T8"/>
  <c r="X7"/>
  <c r="W7"/>
  <c r="V7"/>
  <c r="U7"/>
  <c r="T7"/>
  <c r="X6"/>
  <c r="W6"/>
  <c r="V6"/>
  <c r="U6"/>
  <c r="T6"/>
  <c r="X5"/>
  <c r="W5"/>
  <c r="V5"/>
  <c r="U5"/>
  <c r="T5"/>
  <c r="X4"/>
  <c r="W4"/>
  <c r="V4"/>
  <c r="U4"/>
  <c r="T4"/>
  <c r="X3"/>
  <c r="W3"/>
  <c r="V3"/>
  <c r="U3"/>
  <c r="T3"/>
  <c r="S3" s="1"/>
  <c r="X2"/>
  <c r="W2"/>
  <c r="V2"/>
  <c r="U2"/>
  <c r="T2"/>
  <c r="S2" s="1"/>
  <c r="S5" l="1"/>
  <c r="S7"/>
  <c r="S4"/>
  <c r="S6"/>
  <c r="S8"/>
  <c r="S16"/>
  <c r="S19"/>
  <c r="S23"/>
  <c r="S15"/>
  <c r="S22"/>
  <c r="S10"/>
  <c r="S14"/>
  <c r="S18"/>
  <c r="S21"/>
  <c r="S12"/>
  <c r="S11"/>
  <c r="S9"/>
  <c r="S13"/>
  <c r="S17"/>
  <c r="S20"/>
  <c r="Z10"/>
  <c r="Z21"/>
  <c r="Z3"/>
  <c r="Z7"/>
  <c r="Z13"/>
  <c r="Z17"/>
  <c r="Z18" l="1"/>
  <c r="Z4"/>
  <c r="Z8"/>
  <c r="AC8" s="1"/>
  <c r="Z22"/>
  <c r="AD22" s="1"/>
  <c r="Z9"/>
  <c r="AC9" s="1"/>
  <c r="Z15"/>
  <c r="Z11"/>
  <c r="AB11" s="1"/>
  <c r="Z5"/>
  <c r="AE5" s="1"/>
  <c r="Z23"/>
  <c r="AC23" s="1"/>
  <c r="Z19"/>
  <c r="Z14"/>
  <c r="AE14" s="1"/>
  <c r="Z16"/>
  <c r="AE16" s="1"/>
  <c r="Z12"/>
  <c r="AD12" s="1"/>
  <c r="Z6"/>
  <c r="Z2"/>
  <c r="AE2" s="1"/>
  <c r="Z20"/>
  <c r="AC20" s="1"/>
  <c r="AA16"/>
  <c r="AB16"/>
  <c r="AE12"/>
  <c r="AA12"/>
  <c r="AB12"/>
  <c r="AC6"/>
  <c r="AD6"/>
  <c r="AE6"/>
  <c r="AA6"/>
  <c r="AB6"/>
  <c r="AA2"/>
  <c r="AD20"/>
  <c r="AE20"/>
  <c r="AD18"/>
  <c r="AE18"/>
  <c r="AA18"/>
  <c r="AB18"/>
  <c r="AC18"/>
  <c r="AD17"/>
  <c r="AE17"/>
  <c r="AA17"/>
  <c r="AB17"/>
  <c r="AC17"/>
  <c r="AD13"/>
  <c r="AE13"/>
  <c r="AA13"/>
  <c r="AB13"/>
  <c r="AC13"/>
  <c r="AC7"/>
  <c r="AD7"/>
  <c r="AE7"/>
  <c r="AA7"/>
  <c r="AB7"/>
  <c r="AC3"/>
  <c r="AD3"/>
  <c r="AE3"/>
  <c r="AA3"/>
  <c r="AB3"/>
  <c r="AB21"/>
  <c r="AC21"/>
  <c r="AD21"/>
  <c r="AE21"/>
  <c r="AA21"/>
  <c r="AE10"/>
  <c r="AA10"/>
  <c r="AB10"/>
  <c r="AC10"/>
  <c r="AD10"/>
  <c r="AA14"/>
  <c r="AD8"/>
  <c r="AC4"/>
  <c r="AD4"/>
  <c r="AE4"/>
  <c r="AA4"/>
  <c r="AB4"/>
  <c r="AB22"/>
  <c r="AE22"/>
  <c r="AA22"/>
  <c r="AB9"/>
  <c r="AD9"/>
  <c r="AE9"/>
  <c r="AA9"/>
  <c r="AD15"/>
  <c r="AE15"/>
  <c r="AA15"/>
  <c r="AB15"/>
  <c r="AC15"/>
  <c r="AD11"/>
  <c r="AC11"/>
  <c r="AC5"/>
  <c r="AA5"/>
  <c r="AB5"/>
  <c r="AB23"/>
  <c r="AD23"/>
  <c r="AE23"/>
  <c r="AA23"/>
  <c r="AB19"/>
  <c r="AC19"/>
  <c r="AD19"/>
  <c r="AE19"/>
  <c r="AA19"/>
  <c r="AB2" l="1"/>
  <c r="AA11"/>
  <c r="AE11"/>
  <c r="AE8"/>
  <c r="AB14"/>
  <c r="AC2"/>
  <c r="AD5"/>
  <c r="AC22"/>
  <c r="AA8"/>
  <c r="AC14"/>
  <c r="AD14"/>
  <c r="AA20"/>
  <c r="AB20"/>
  <c r="AD2"/>
  <c r="AC16"/>
  <c r="AD16"/>
  <c r="AB8"/>
  <c r="AC12"/>
  <c r="J25"/>
  <c r="J28"/>
  <c r="J24"/>
  <c r="J27"/>
  <c r="J26" l="1"/>
  <c r="C33" s="1"/>
  <c r="B33" l="1"/>
  <c r="F33" s="1"/>
  <c r="H33" s="1"/>
  <c r="I33" s="1"/>
  <c r="I40" s="1"/>
</calcChain>
</file>

<file path=xl/sharedStrings.xml><?xml version="1.0" encoding="utf-8"?>
<sst xmlns="http://schemas.openxmlformats.org/spreadsheetml/2006/main" count="115" uniqueCount="92">
  <si>
    <t>Leveranciers</t>
  </si>
  <si>
    <t>Fact. Code</t>
  </si>
  <si>
    <t>Factuur</t>
  </si>
  <si>
    <t>Leverancier</t>
  </si>
  <si>
    <t>Prod. Code</t>
  </si>
  <si>
    <t>Gew. uren/ gem. stuks</t>
  </si>
  <si>
    <t>Handelskorting</t>
  </si>
  <si>
    <t>Fact.Code</t>
  </si>
  <si>
    <t>Gew. Uren/gem. stuks</t>
  </si>
  <si>
    <t>Oh' Life</t>
  </si>
  <si>
    <t>Mechelseweg 129</t>
  </si>
  <si>
    <t>1880 KAPPELLE-OP-DEN-BOS</t>
  </si>
  <si>
    <t>Pizza2People</t>
  </si>
  <si>
    <t>Geadresseerde:</t>
  </si>
  <si>
    <t>Adres:</t>
  </si>
  <si>
    <t>Producten</t>
  </si>
  <si>
    <t>Code</t>
  </si>
  <si>
    <t>Omschrijving</t>
  </si>
  <si>
    <t>Prijs</t>
  </si>
  <si>
    <t>Eenheid</t>
  </si>
  <si>
    <t>BH010</t>
  </si>
  <si>
    <t>Inboeken van VF, AF, …</t>
  </si>
  <si>
    <t>uur</t>
  </si>
  <si>
    <t>BH021</t>
  </si>
  <si>
    <t>Btw aangifte Maand</t>
  </si>
  <si>
    <t>stuks</t>
  </si>
  <si>
    <t>FACTUUR</t>
  </si>
  <si>
    <t>BH022</t>
  </si>
  <si>
    <t>Btw aangifte Kwartaal</t>
  </si>
  <si>
    <t>BH030</t>
  </si>
  <si>
    <t>Jaarafsluiting</t>
  </si>
  <si>
    <t>BH040</t>
  </si>
  <si>
    <t>Opstellen jaarrekening</t>
  </si>
  <si>
    <t>BH051</t>
  </si>
  <si>
    <t>Consultancy Algemeen</t>
  </si>
  <si>
    <t>Factuurnummer</t>
  </si>
  <si>
    <t>Factuur datum</t>
  </si>
  <si>
    <t>Uiterste betaaldatum</t>
  </si>
  <si>
    <t>BH052</t>
  </si>
  <si>
    <t>Consultancy Fiscaal</t>
  </si>
  <si>
    <t>IT010</t>
  </si>
  <si>
    <t>Basiswebsite</t>
  </si>
  <si>
    <t>IT020</t>
  </si>
  <si>
    <t>Website Vreemde talen</t>
  </si>
  <si>
    <t>IT030</t>
  </si>
  <si>
    <t>Webshop</t>
  </si>
  <si>
    <t>IT040</t>
  </si>
  <si>
    <t>Website updaten</t>
  </si>
  <si>
    <t>stuk</t>
  </si>
  <si>
    <t>Dienst</t>
  </si>
  <si>
    <t>Aantal</t>
  </si>
  <si>
    <t>HK</t>
  </si>
  <si>
    <t>Totaal (z. hk)</t>
  </si>
  <si>
    <t>IT050</t>
  </si>
  <si>
    <t>Consultancy</t>
  </si>
  <si>
    <t>Bedrag diensten</t>
  </si>
  <si>
    <t>Kosten</t>
  </si>
  <si>
    <t>MvH</t>
  </si>
  <si>
    <t xml:space="preserve">btw </t>
  </si>
  <si>
    <t>Totaal te betalen (zonder FK)</t>
  </si>
  <si>
    <t>Indien betaald binnen 10 dagen na factuurdatum</t>
  </si>
  <si>
    <t>Financiële korting</t>
  </si>
  <si>
    <t>Totaal te betalen met FK</t>
  </si>
  <si>
    <t>Stuks</t>
  </si>
  <si>
    <t>Uur</t>
  </si>
  <si>
    <t>Meubelzaak Peeters</t>
  </si>
  <si>
    <r>
      <rPr>
        <b/>
        <sz val="11"/>
        <color theme="1" tint="0.499984740745262"/>
        <rFont val="Arial"/>
        <family val="2"/>
      </rPr>
      <t>BVBA Peeters</t>
    </r>
    <r>
      <rPr>
        <sz val="11"/>
        <color theme="1" tint="0.499984740745262"/>
        <rFont val="Arial"/>
        <family val="2"/>
      </rPr>
      <t xml:space="preserve">
Puursesteenweg 51
2870 PUURS
Tel. 015 71 14 42 – Fax 015 71 41 35
http://meubelzaakPeeters.be
peeters@hotmail.com
</t>
    </r>
  </si>
  <si>
    <t>Moens</t>
  </si>
  <si>
    <t>1880 Londerzeel</t>
  </si>
  <si>
    <t>steenweg 41</t>
  </si>
  <si>
    <t>ST003</t>
  </si>
  <si>
    <t>ST002</t>
  </si>
  <si>
    <t>TA005</t>
  </si>
  <si>
    <t>stoel teakhout</t>
  </si>
  <si>
    <t>designbureaustoel zwart</t>
  </si>
  <si>
    <t>houten tafel</t>
  </si>
  <si>
    <t>laatste</t>
  </si>
  <si>
    <t>Private Sub CommandButton2_Click()</t>
  </si>
  <si>
    <t>If Sheets("Verkoopfactuur").[B19].Value = Sheets("Factuurnummer").[B2].Value Then</t>
  </si>
  <si>
    <t>Exit Sub</t>
  </si>
  <si>
    <t>Else</t>
  </si>
  <si>
    <t>Application.Dialogs(xlDialogPrint).Show</t>
  </si>
  <si>
    <t>With Sheets("Factuurnummer").Cells(Rows.Count, 1).End(xlUp)</t>
  </si>
  <si>
    <t xml:space="preserve">        .Offset(1, 0).Value = Sheets("Verkoopfactuur").[B19].Value</t>
  </si>
  <si>
    <t>End With</t>
  </si>
  <si>
    <t>End If</t>
  </si>
  <si>
    <t>End Sub</t>
  </si>
  <si>
    <t>Programmacode weergeven</t>
  </si>
  <si>
    <t>Kies voor: CommandButton2</t>
  </si>
  <si>
    <t>Selecteer "Verkoopfactuur"</t>
  </si>
  <si>
    <t xml:space="preserve">En plak daar de code die tussen de rode tekst staat tussen: Private……. en  End sub </t>
  </si>
  <si>
    <t>Misschien niet nodig maar toch.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</si>
</sst>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&quot; %&quot;"/>
  </numFmts>
  <fonts count="2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4" tint="-0.49998474074526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dobe Fan Heiti Std B"/>
      <family val="2"/>
      <charset val="128"/>
    </font>
    <font>
      <sz val="11"/>
      <color theme="1" tint="0.499984740745262"/>
      <name val="Arial"/>
      <family val="2"/>
    </font>
    <font>
      <b/>
      <sz val="11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rgb="FFFF0000"/>
      <name val="Arial"/>
      <family val="2"/>
    </font>
    <font>
      <sz val="10"/>
      <name val="Arial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97">
    <xf numFmtId="0" fontId="0" fillId="0" borderId="0" xfId="0"/>
    <xf numFmtId="0" fontId="0" fillId="2" borderId="0" xfId="0" applyFill="1"/>
    <xf numFmtId="0" fontId="6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2" borderId="1" xfId="0" applyFont="1" applyFill="1" applyBorder="1" applyAlignment="1"/>
    <xf numFmtId="0" fontId="0" fillId="2" borderId="1" xfId="0" applyFill="1" applyBorder="1" applyAlignment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NumberFormat="1" applyFill="1" applyBorder="1" applyAlignment="1">
      <alignment horizontal="left"/>
    </xf>
    <xf numFmtId="0" fontId="6" fillId="0" borderId="3" xfId="0" applyNumberFormat="1" applyFont="1" applyFill="1" applyBorder="1"/>
    <xf numFmtId="1" fontId="0" fillId="2" borderId="1" xfId="0" applyNumberFormat="1" applyFill="1" applyBorder="1"/>
    <xf numFmtId="1" fontId="0" fillId="2" borderId="3" xfId="0" applyNumberFormat="1" applyFill="1" applyBorder="1"/>
    <xf numFmtId="1" fontId="0" fillId="2" borderId="2" xfId="0" applyNumberFormat="1" applyFill="1" applyBorder="1"/>
    <xf numFmtId="1" fontId="6" fillId="2" borderId="4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/>
    <xf numFmtId="0" fontId="0" fillId="2" borderId="0" xfId="0" applyFill="1" applyBorder="1" applyAlignment="1"/>
    <xf numFmtId="0" fontId="6" fillId="2" borderId="0" xfId="0" applyFont="1" applyFill="1" applyBorder="1" applyAlignment="1"/>
    <xf numFmtId="0" fontId="0" fillId="2" borderId="0" xfId="0" applyFill="1" applyBorder="1"/>
    <xf numFmtId="0" fontId="6" fillId="2" borderId="0" xfId="0" applyFont="1" applyFill="1" applyBorder="1"/>
    <xf numFmtId="0" fontId="4" fillId="2" borderId="0" xfId="0" applyFont="1" applyFill="1" applyAlignment="1">
      <alignment horizontal="right" vertical="center"/>
    </xf>
    <xf numFmtId="0" fontId="0" fillId="3" borderId="0" xfId="0" applyFill="1"/>
    <xf numFmtId="0" fontId="7" fillId="2" borderId="0" xfId="0" applyFont="1" applyFill="1"/>
    <xf numFmtId="0" fontId="7" fillId="2" borderId="0" xfId="0" applyFont="1" applyFill="1" applyAlignment="1"/>
    <xf numFmtId="0" fontId="8" fillId="4" borderId="1" xfId="0" applyFont="1" applyFill="1" applyBorder="1"/>
    <xf numFmtId="0" fontId="8" fillId="4" borderId="3" xfId="0" applyFont="1" applyFill="1" applyBorder="1"/>
    <xf numFmtId="164" fontId="6" fillId="2" borderId="3" xfId="0" applyNumberFormat="1" applyFont="1" applyFill="1" applyBorder="1" applyAlignment="1">
      <alignment horizontal="left"/>
    </xf>
    <xf numFmtId="0" fontId="9" fillId="2" borderId="1" xfId="0" applyFont="1" applyFill="1" applyBorder="1"/>
    <xf numFmtId="0" fontId="10" fillId="2" borderId="0" xfId="1" applyFill="1" applyAlignment="1" applyProtection="1"/>
    <xf numFmtId="0" fontId="5" fillId="2" borderId="0" xfId="0" applyFont="1" applyFill="1" applyBorder="1"/>
    <xf numFmtId="0" fontId="7" fillId="2" borderId="0" xfId="0" applyFont="1" applyFill="1" applyBorder="1"/>
    <xf numFmtId="0" fontId="11" fillId="2" borderId="0" xfId="0" applyFont="1" applyFill="1" applyBorder="1" applyAlignment="1">
      <alignment horizontal="center"/>
    </xf>
    <xf numFmtId="14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/>
    <xf numFmtId="164" fontId="11" fillId="2" borderId="0" xfId="0" applyNumberFormat="1" applyFont="1" applyFill="1" applyBorder="1"/>
    <xf numFmtId="9" fontId="11" fillId="2" borderId="0" xfId="0" applyNumberFormat="1" applyFont="1" applyFill="1" applyBorder="1"/>
    <xf numFmtId="164" fontId="12" fillId="2" borderId="0" xfId="0" applyNumberFormat="1" applyFont="1" applyFill="1" applyBorder="1"/>
    <xf numFmtId="0" fontId="13" fillId="2" borderId="0" xfId="0" applyFont="1" applyFill="1"/>
    <xf numFmtId="164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14" fontId="0" fillId="2" borderId="0" xfId="0" applyNumberFormat="1" applyFill="1"/>
    <xf numFmtId="0" fontId="14" fillId="2" borderId="0" xfId="0" applyFont="1" applyFill="1"/>
    <xf numFmtId="0" fontId="15" fillId="2" borderId="0" xfId="0" applyFont="1" applyFill="1"/>
    <xf numFmtId="0" fontId="0" fillId="2" borderId="0" xfId="0" applyNumberFormat="1" applyFill="1"/>
    <xf numFmtId="0" fontId="3" fillId="2" borderId="0" xfId="0" applyFont="1" applyFill="1"/>
    <xf numFmtId="0" fontId="18" fillId="2" borderId="0" xfId="0" applyFont="1" applyFill="1" applyAlignment="1">
      <alignment horizontal="right"/>
    </xf>
    <xf numFmtId="0" fontId="19" fillId="2" borderId="6" xfId="0" applyFont="1" applyFill="1" applyBorder="1"/>
    <xf numFmtId="0" fontId="7" fillId="2" borderId="6" xfId="0" applyFont="1" applyFill="1" applyBorder="1"/>
    <xf numFmtId="0" fontId="12" fillId="2" borderId="7" xfId="0" applyFont="1" applyFill="1" applyBorder="1"/>
    <xf numFmtId="164" fontId="12" fillId="2" borderId="7" xfId="0" applyNumberFormat="1" applyFont="1" applyFill="1" applyBorder="1"/>
    <xf numFmtId="0" fontId="12" fillId="2" borderId="7" xfId="0" applyFont="1" applyFill="1" applyBorder="1" applyAlignment="1">
      <alignment horizontal="center"/>
    </xf>
    <xf numFmtId="165" fontId="12" fillId="2" borderId="7" xfId="0" applyNumberFormat="1" applyFont="1" applyFill="1" applyBorder="1"/>
    <xf numFmtId="164" fontId="12" fillId="2" borderId="7" xfId="0" applyNumberFormat="1" applyFont="1" applyFill="1" applyBorder="1" applyAlignment="1">
      <alignment horizontal="center"/>
    </xf>
    <xf numFmtId="0" fontId="12" fillId="2" borderId="8" xfId="0" applyFont="1" applyFill="1" applyBorder="1"/>
    <xf numFmtId="164" fontId="12" fillId="2" borderId="8" xfId="0" applyNumberFormat="1" applyFont="1" applyFill="1" applyBorder="1"/>
    <xf numFmtId="0" fontId="2" fillId="2" borderId="0" xfId="0" applyFont="1" applyFill="1" applyBorder="1"/>
    <xf numFmtId="0" fontId="0" fillId="2" borderId="9" xfId="0" applyFill="1" applyBorder="1"/>
    <xf numFmtId="0" fontId="18" fillId="2" borderId="8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9" fontId="20" fillId="2" borderId="7" xfId="0" applyNumberFormat="1" applyFont="1" applyFill="1" applyBorder="1" applyAlignment="1">
      <alignment horizontal="center"/>
    </xf>
    <xf numFmtId="0" fontId="22" fillId="2" borderId="0" xfId="0" applyFont="1" applyFill="1" applyBorder="1" applyAlignment="1">
      <alignment horizontal="left"/>
    </xf>
    <xf numFmtId="0" fontId="23" fillId="2" borderId="0" xfId="2" applyFill="1" applyBorder="1"/>
    <xf numFmtId="0" fontId="0" fillId="2" borderId="0" xfId="0" applyFill="1" applyAlignment="1">
      <alignment horizontal="left"/>
    </xf>
    <xf numFmtId="0" fontId="23" fillId="2" borderId="0" xfId="2" applyFill="1" applyAlignment="1">
      <alignment horizontal="left"/>
    </xf>
    <xf numFmtId="0" fontId="24" fillId="0" borderId="0" xfId="0" applyFont="1" applyAlignment="1">
      <alignment horizontal="left" indent="2"/>
    </xf>
    <xf numFmtId="0" fontId="7" fillId="2" borderId="0" xfId="0" applyFont="1" applyFill="1" applyAlignment="1">
      <alignment horizontal="right"/>
    </xf>
    <xf numFmtId="0" fontId="16" fillId="2" borderId="0" xfId="0" applyFont="1" applyFill="1" applyAlignment="1">
      <alignment horizontal="left" vertical="center" wrapText="1"/>
    </xf>
    <xf numFmtId="0" fontId="20" fillId="2" borderId="7" xfId="0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12" fillId="2" borderId="7" xfId="0" applyFont="1" applyFill="1" applyBorder="1"/>
    <xf numFmtId="0" fontId="20" fillId="2" borderId="8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14" fontId="11" fillId="2" borderId="7" xfId="0" applyNumberFormat="1" applyFont="1" applyFill="1" applyBorder="1" applyAlignment="1">
      <alignment horizontal="center"/>
    </xf>
    <xf numFmtId="0" fontId="25" fillId="0" borderId="0" xfId="0" applyFont="1"/>
    <xf numFmtId="0" fontId="26" fillId="0" borderId="0" xfId="0" applyFont="1"/>
  </cellXfs>
  <cellStyles count="3">
    <cellStyle name="Hyperlink" xfId="1" builtinId="8"/>
    <cellStyle name="Standaard" xfId="0" builtinId="0"/>
    <cellStyle name="Standaard_Verkoopfactuur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Verkoopfactuur afdrukken"/>
  <ax:ocxPr ax:name="Size" ax:value="6297;1058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57150</xdr:rowOff>
    </xdr:from>
    <xdr:to>
      <xdr:col>2</xdr:col>
      <xdr:colOff>723901</xdr:colOff>
      <xdr:row>5</xdr:row>
      <xdr:rowOff>47625</xdr:rowOff>
    </xdr:to>
    <xdr:pic>
      <xdr:nvPicPr>
        <xdr:cNvPr id="1028" name="Picture 4" descr="C:\Users\dieter\AppData\Local\Microsoft\Windows\Temporary Internet Files\Content.IE5\46IN1I80\MC900200041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6" y="57150"/>
          <a:ext cx="1352550" cy="9429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fenfirma\factuu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.I\GIP\2de%20opdracht%20timesheet\GIPTimeshee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eter/Downloads/voorbeeld(2)%20(2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BH010</v>
          </cell>
        </row>
        <row r="2">
          <cell r="A2" t="str">
            <v>BH021</v>
          </cell>
        </row>
        <row r="3">
          <cell r="A3" t="str">
            <v>BH022</v>
          </cell>
        </row>
        <row r="4">
          <cell r="A4" t="str">
            <v>BH030</v>
          </cell>
        </row>
        <row r="5">
          <cell r="A5" t="str">
            <v>BH040</v>
          </cell>
        </row>
        <row r="6">
          <cell r="A6" t="str">
            <v>BH051</v>
          </cell>
        </row>
        <row r="7">
          <cell r="A7" t="str">
            <v>BH052</v>
          </cell>
        </row>
        <row r="8">
          <cell r="A8" t="str">
            <v>IT010</v>
          </cell>
        </row>
        <row r="9">
          <cell r="A9" t="str">
            <v>IT020</v>
          </cell>
        </row>
        <row r="10">
          <cell r="A10" t="str">
            <v>IT030</v>
          </cell>
        </row>
        <row r="11">
          <cell r="A11" t="str">
            <v>IT040</v>
          </cell>
        </row>
        <row r="12">
          <cell r="A12" t="str">
            <v>IT050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mesheet"/>
      <sheetName val="Overzicht facturen"/>
      <sheetName val="Verkoopfactuur"/>
      <sheetName val="overzicht factuurberekeningen"/>
    </sheetNames>
    <sheetDataSet>
      <sheetData sheetId="0">
        <row r="3">
          <cell r="B3">
            <v>21</v>
          </cell>
          <cell r="D3" t="str">
            <v>Pizza 2 People</v>
          </cell>
          <cell r="E3" t="str">
            <v>IT030</v>
          </cell>
          <cell r="G3">
            <v>2</v>
          </cell>
          <cell r="I3">
            <v>5</v>
          </cell>
        </row>
        <row r="4">
          <cell r="B4">
            <v>21</v>
          </cell>
          <cell r="D4" t="str">
            <v>Pizza 2 People</v>
          </cell>
          <cell r="E4" t="str">
            <v>IT020</v>
          </cell>
          <cell r="G4">
            <v>3</v>
          </cell>
          <cell r="I4">
            <v>0</v>
          </cell>
        </row>
        <row r="5">
          <cell r="B5">
            <v>22</v>
          </cell>
          <cell r="D5" t="str">
            <v>Oh' Life</v>
          </cell>
          <cell r="E5" t="str">
            <v>BH052</v>
          </cell>
          <cell r="G5">
            <v>1</v>
          </cell>
          <cell r="I5">
            <v>5</v>
          </cell>
        </row>
        <row r="6">
          <cell r="B6">
            <v>21</v>
          </cell>
          <cell r="D6" t="str">
            <v>Pizza 2 People</v>
          </cell>
          <cell r="E6" t="str">
            <v>IT010</v>
          </cell>
          <cell r="G6">
            <v>6</v>
          </cell>
          <cell r="I6">
            <v>5</v>
          </cell>
        </row>
        <row r="7">
          <cell r="B7">
            <v>22</v>
          </cell>
          <cell r="D7" t="str">
            <v>Oh' Life</v>
          </cell>
          <cell r="E7" t="str">
            <v>BH040</v>
          </cell>
          <cell r="G7">
            <v>2</v>
          </cell>
          <cell r="I7">
            <v>0</v>
          </cell>
        </row>
        <row r="8">
          <cell r="B8">
            <v>23</v>
          </cell>
          <cell r="D8" t="str">
            <v>Pizza 2 People</v>
          </cell>
          <cell r="E8" t="str">
            <v>BH052</v>
          </cell>
          <cell r="G8">
            <v>3</v>
          </cell>
          <cell r="I8">
            <v>0</v>
          </cell>
        </row>
        <row r="9">
          <cell r="B9">
            <v>24</v>
          </cell>
          <cell r="D9" t="str">
            <v>Oh' Life</v>
          </cell>
          <cell r="E9" t="str">
            <v>BH022</v>
          </cell>
          <cell r="G9">
            <v>1</v>
          </cell>
          <cell r="I9">
            <v>10</v>
          </cell>
        </row>
        <row r="10">
          <cell r="B10">
            <v>23</v>
          </cell>
          <cell r="D10" t="str">
            <v>Pizza 2 People</v>
          </cell>
          <cell r="E10" t="str">
            <v>IT030</v>
          </cell>
          <cell r="G10">
            <v>1</v>
          </cell>
          <cell r="I10">
            <v>10</v>
          </cell>
        </row>
        <row r="11">
          <cell r="B11">
            <v>23</v>
          </cell>
          <cell r="D11" t="str">
            <v>Pizza 2 People</v>
          </cell>
          <cell r="E11" t="str">
            <v>BH040</v>
          </cell>
          <cell r="G11">
            <v>2</v>
          </cell>
          <cell r="I11">
            <v>5</v>
          </cell>
        </row>
        <row r="12">
          <cell r="B12">
            <v>1</v>
          </cell>
          <cell r="D12" t="str">
            <v>Oh' Life</v>
          </cell>
          <cell r="E12" t="str">
            <v>BH030</v>
          </cell>
          <cell r="G12">
            <v>5</v>
          </cell>
          <cell r="I12">
            <v>6</v>
          </cell>
        </row>
        <row r="13">
          <cell r="B13">
            <v>2</v>
          </cell>
          <cell r="D13" t="str">
            <v>Pizza 2 People</v>
          </cell>
          <cell r="E13" t="str">
            <v>BH040</v>
          </cell>
          <cell r="G13">
            <v>2</v>
          </cell>
          <cell r="I13">
            <v>3</v>
          </cell>
        </row>
        <row r="14">
          <cell r="B14">
            <v>3</v>
          </cell>
          <cell r="D14" t="str">
            <v>Pizza 2 People</v>
          </cell>
          <cell r="E14" t="str">
            <v>BH040</v>
          </cell>
          <cell r="G14">
            <v>1</v>
          </cell>
          <cell r="I14">
            <v>5</v>
          </cell>
        </row>
        <row r="15">
          <cell r="B15">
            <v>4</v>
          </cell>
          <cell r="D15" t="str">
            <v>Pizza 2 People</v>
          </cell>
          <cell r="E15" t="str">
            <v>BH030</v>
          </cell>
          <cell r="G15">
            <v>3</v>
          </cell>
          <cell r="I15">
            <v>4</v>
          </cell>
        </row>
        <row r="16">
          <cell r="B16">
            <v>5</v>
          </cell>
          <cell r="D16" t="str">
            <v>Oh' Life</v>
          </cell>
          <cell r="E16" t="str">
            <v>BH052</v>
          </cell>
          <cell r="G16">
            <v>4</v>
          </cell>
          <cell r="I16">
            <v>8</v>
          </cell>
        </row>
        <row r="17">
          <cell r="B17">
            <v>6</v>
          </cell>
          <cell r="D17" t="str">
            <v>Oh' Life</v>
          </cell>
          <cell r="E17" t="str">
            <v>BH051</v>
          </cell>
          <cell r="G17">
            <v>5</v>
          </cell>
          <cell r="I17">
            <v>9</v>
          </cell>
        </row>
        <row r="18">
          <cell r="B18">
            <v>7</v>
          </cell>
          <cell r="D18" t="str">
            <v>Pizza 2 People</v>
          </cell>
          <cell r="E18" t="str">
            <v>BH022</v>
          </cell>
          <cell r="G18">
            <v>6</v>
          </cell>
          <cell r="I18">
            <v>5</v>
          </cell>
        </row>
        <row r="19">
          <cell r="B19">
            <v>8</v>
          </cell>
          <cell r="D19" t="str">
            <v>Oh' Life</v>
          </cell>
          <cell r="E19" t="str">
            <v>IT040</v>
          </cell>
          <cell r="G19">
            <v>7</v>
          </cell>
          <cell r="I19">
            <v>10</v>
          </cell>
        </row>
        <row r="20">
          <cell r="B20">
            <v>9</v>
          </cell>
          <cell r="D20" t="str">
            <v>Oh' Life</v>
          </cell>
          <cell r="E20" t="str">
            <v>IT010</v>
          </cell>
          <cell r="G20">
            <v>1</v>
          </cell>
          <cell r="I20">
            <v>15</v>
          </cell>
        </row>
        <row r="21">
          <cell r="B21">
            <v>10</v>
          </cell>
          <cell r="D21" t="str">
            <v>Pizza 2 People</v>
          </cell>
          <cell r="E21" t="str">
            <v>IT050</v>
          </cell>
          <cell r="G21">
            <v>2</v>
          </cell>
          <cell r="I21">
            <v>13</v>
          </cell>
        </row>
        <row r="22">
          <cell r="B22">
            <v>11</v>
          </cell>
          <cell r="D22" t="str">
            <v>Oh' Life</v>
          </cell>
          <cell r="E22" t="str">
            <v>BH010</v>
          </cell>
          <cell r="G22">
            <v>3</v>
          </cell>
          <cell r="I22">
            <v>5</v>
          </cell>
        </row>
        <row r="23">
          <cell r="B23">
            <v>12</v>
          </cell>
          <cell r="D23" t="str">
            <v>Pizza 2 People</v>
          </cell>
          <cell r="E23" t="str">
            <v>IT040</v>
          </cell>
          <cell r="G23">
            <v>4</v>
          </cell>
          <cell r="I23">
            <v>7</v>
          </cell>
        </row>
      </sheetData>
      <sheetData sheetId="1">
        <row r="2">
          <cell r="M2">
            <v>1</v>
          </cell>
        </row>
        <row r="3">
          <cell r="M3">
            <v>2</v>
          </cell>
        </row>
        <row r="4">
          <cell r="M4">
            <v>3</v>
          </cell>
        </row>
        <row r="5">
          <cell r="M5">
            <v>4</v>
          </cell>
        </row>
        <row r="6">
          <cell r="M6">
            <v>5</v>
          </cell>
        </row>
        <row r="7">
          <cell r="M7">
            <v>6</v>
          </cell>
        </row>
        <row r="8">
          <cell r="M8">
            <v>7</v>
          </cell>
        </row>
        <row r="9">
          <cell r="M9">
            <v>8</v>
          </cell>
        </row>
        <row r="10">
          <cell r="M10">
            <v>9</v>
          </cell>
        </row>
        <row r="11">
          <cell r="M11">
            <v>10</v>
          </cell>
        </row>
        <row r="12">
          <cell r="M12">
            <v>11</v>
          </cell>
        </row>
        <row r="13">
          <cell r="M13">
            <v>12</v>
          </cell>
        </row>
        <row r="14">
          <cell r="M14">
            <v>21</v>
          </cell>
        </row>
        <row r="15">
          <cell r="M15">
            <v>22</v>
          </cell>
        </row>
        <row r="16">
          <cell r="M16">
            <v>23</v>
          </cell>
        </row>
        <row r="17">
          <cell r="M17">
            <v>24</v>
          </cell>
        </row>
        <row r="18">
          <cell r="M18" t="str">
            <v/>
          </cell>
        </row>
        <row r="19">
          <cell r="M19" t="str">
            <v/>
          </cell>
        </row>
        <row r="20">
          <cell r="M20" t="str">
            <v/>
          </cell>
        </row>
        <row r="21">
          <cell r="M21" t="str">
            <v/>
          </cell>
        </row>
        <row r="22">
          <cell r="M22" t="str">
            <v/>
          </cell>
        </row>
        <row r="23">
          <cell r="M23" t="str">
            <v/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persoonlijke gegevens"/>
      <sheetName val="ledengegevens"/>
    </sheetNames>
    <sheetDataSet>
      <sheetData sheetId="0" refreshError="1"/>
      <sheetData sheetId="1">
        <row r="4">
          <cell r="D4">
            <v>23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3"/>
  <dimension ref="A1:AJ49"/>
  <sheetViews>
    <sheetView tabSelected="1" workbookViewId="0">
      <selection activeCell="AG12" sqref="AG12"/>
    </sheetView>
  </sheetViews>
  <sheetFormatPr defaultRowHeight="15"/>
  <cols>
    <col min="1" max="1" width="4.5703125" style="1" customWidth="1"/>
    <col min="2" max="2" width="13.5703125" style="1" customWidth="1"/>
    <col min="3" max="3" width="14.140625" style="1" customWidth="1"/>
    <col min="4" max="4" width="6.140625" style="1" customWidth="1"/>
    <col min="5" max="5" width="5.42578125" style="1" customWidth="1"/>
    <col min="6" max="6" width="9.28515625" style="1" customWidth="1"/>
    <col min="7" max="7" width="6.7109375" style="1" customWidth="1"/>
    <col min="8" max="8" width="9.28515625" style="1" customWidth="1"/>
    <col min="9" max="9" width="5.28515625" style="1" customWidth="1"/>
    <col min="10" max="10" width="12.5703125" style="1" customWidth="1"/>
    <col min="11" max="12" width="9.140625" style="1" hidden="1" customWidth="1"/>
    <col min="13" max="13" width="13.5703125" style="1" hidden="1" customWidth="1"/>
    <col min="14" max="14" width="34.28515625" style="1" hidden="1" customWidth="1"/>
    <col min="15" max="15" width="11.85546875" style="1" hidden="1" customWidth="1"/>
    <col min="16" max="18" width="9.140625" style="1" hidden="1" customWidth="1"/>
    <col min="19" max="19" width="12.7109375" style="1" hidden="1" customWidth="1"/>
    <col min="20" max="20" width="10.28515625" style="1" hidden="1" customWidth="1"/>
    <col min="21" max="21" width="14.85546875" style="1" hidden="1" customWidth="1"/>
    <col min="22" max="22" width="13.28515625" style="1" hidden="1" customWidth="1"/>
    <col min="23" max="23" width="21.28515625" style="1" hidden="1" customWidth="1"/>
    <col min="24" max="24" width="17.5703125" style="1" hidden="1" customWidth="1"/>
    <col min="25" max="25" width="2.42578125" style="1" hidden="1" customWidth="1"/>
    <col min="26" max="26" width="10.85546875" style="1" hidden="1" customWidth="1"/>
    <col min="27" max="27" width="10.42578125" style="1" hidden="1" customWidth="1"/>
    <col min="28" max="28" width="14.85546875" style="1" hidden="1" customWidth="1"/>
    <col min="29" max="29" width="12.5703125" style="1" hidden="1" customWidth="1"/>
    <col min="30" max="30" width="21.42578125" style="1" hidden="1" customWidth="1"/>
    <col min="31" max="31" width="19.42578125" style="1" hidden="1" customWidth="1"/>
    <col min="32" max="42" width="9.140625" style="1" customWidth="1"/>
    <col min="43" max="43" width="10.5703125" style="1" customWidth="1"/>
    <col min="44" max="52" width="9.140625" style="1" customWidth="1"/>
    <col min="53" max="16384" width="9.140625" style="1"/>
  </cols>
  <sheetData>
    <row r="1" spans="1:36">
      <c r="A1" s="24"/>
      <c r="E1" s="82" t="s">
        <v>66</v>
      </c>
      <c r="F1" s="83"/>
      <c r="G1" s="83"/>
      <c r="H1" s="83"/>
      <c r="I1" s="83"/>
      <c r="J1" s="83"/>
      <c r="K1" s="2"/>
      <c r="L1" s="2"/>
      <c r="M1" s="84" t="s">
        <v>0</v>
      </c>
      <c r="N1" s="84"/>
      <c r="O1" s="84"/>
      <c r="P1" s="84"/>
      <c r="Q1" s="84"/>
      <c r="S1" s="3" t="s">
        <v>1</v>
      </c>
      <c r="T1" s="4" t="s">
        <v>2</v>
      </c>
      <c r="U1" s="4" t="s">
        <v>3</v>
      </c>
      <c r="V1" s="3" t="s">
        <v>4</v>
      </c>
      <c r="W1" s="5" t="s">
        <v>5</v>
      </c>
      <c r="X1" s="6" t="s">
        <v>6</v>
      </c>
      <c r="Y1" s="7"/>
      <c r="Z1" s="8" t="s">
        <v>7</v>
      </c>
      <c r="AA1" s="8" t="s">
        <v>2</v>
      </c>
      <c r="AB1" s="8" t="s">
        <v>3</v>
      </c>
      <c r="AC1" s="8" t="s">
        <v>4</v>
      </c>
      <c r="AD1" s="3" t="s">
        <v>8</v>
      </c>
      <c r="AE1" s="3" t="s">
        <v>6</v>
      </c>
    </row>
    <row r="2" spans="1:36">
      <c r="A2" s="24"/>
      <c r="E2" s="83"/>
      <c r="F2" s="83"/>
      <c r="G2" s="83"/>
      <c r="H2" s="83"/>
      <c r="I2" s="83"/>
      <c r="J2" s="83"/>
      <c r="K2" s="2"/>
      <c r="L2" s="2"/>
      <c r="M2" s="9" t="s">
        <v>9</v>
      </c>
      <c r="N2" s="10" t="s">
        <v>10</v>
      </c>
      <c r="O2" s="85" t="s">
        <v>11</v>
      </c>
      <c r="P2" s="85"/>
      <c r="Q2" s="85"/>
      <c r="S2" s="11">
        <f>VALUE(CONCATENATE(T2,COUNTIF($T$2:T2,T2)))</f>
        <v>211</v>
      </c>
      <c r="T2" s="12">
        <f>VALUE([2]Timesheet!B3)</f>
        <v>21</v>
      </c>
      <c r="U2" s="13" t="str">
        <f>IF([2]Timesheet!D3="","",[2]Timesheet!D3)</f>
        <v>Pizza 2 People</v>
      </c>
      <c r="V2" s="14" t="str">
        <f>IF([2]Timesheet!E3="","",[2]Timesheet!E3)</f>
        <v>IT030</v>
      </c>
      <c r="W2" s="15">
        <f>[2]Timesheet!G3</f>
        <v>2</v>
      </c>
      <c r="X2" s="16">
        <f>[2]Timesheet!I3</f>
        <v>5</v>
      </c>
      <c r="Y2" s="17"/>
      <c r="Z2" s="18">
        <f>SMALL($S$2:$S$23,1)</f>
        <v>1</v>
      </c>
      <c r="AA2" s="19">
        <f>IF(Z2=$S$2,$T$2,IF(Z2=$S$3,$T$3,IF(Z2=$S$4,$T$4,IF(Z2=$S$5,$T$5,IF(Z2=$S$6,$T$6,IF(Z2=$S$7,$T$7,IF(Z2=$S$8,$T$8,IF(Z2=$S$9,$T$9,IF(Z2=$S$10,$T$10,IF(Z2=$S$11,$T$11,IF(Z2=$S$12,$T$12,IF(Z2=$S$13,$T$13,IF(Z2=$S$14,$T$14,IF(Z2=$S$15,$T$15,IF(Z2=$S$16,$T$16,IF(Z2=$S$17,$T$17,IF(Z2=$S$18,$T$18,IF(Z2=$S$19,$T$19,IF(Z2=$S$20,$T$20,IF(Z2=$S$21,$T$21,IF(Z2=$S$22,$T$22,IF(Z2=$S$23,$T$23,""))))))))))))))))))))))</f>
        <v>0</v>
      </c>
      <c r="AB2" s="20" t="str">
        <f>IF($Z2=$S$2,U$2,IF($Z2=$S$3,U$3,IF($Z2=$S$4,U$4,IF($Z2=$S$5,U$5,IF($Z2=$S$6,U$6,IF($Z2=$S$7,U$7,IF($Z2=$S$8,U$8,IF($Z2=$S$9,U$9,IF($Z2=$S$10,U$10,IF($Z2=$S$11,U$11,IF($Z2=$S$12,U$12,IF($Z2=$S$13,U$13,IF($Z2=$S$14,U$14,IF($Z2=$S$15,U$15,IF($Z2=$S$16,U$16,IF($Z2=$S$17,U$17,IF($Z2=$S$18,U$18,IF($Z2=$S$19,U$19,IF($Z2=$S$20,U$20,IF($Z2=$S$21,U$21,IF($Z2=$S$22,U$22,IF($Z2=$S$23,U$23,""))))))))))))))))))))))</f>
        <v/>
      </c>
      <c r="AC2" s="20" t="str">
        <f>IF($Z2=$S$2,V$2,IF($Z2=$S$3,V$3,IF($Z2=$S$4,V$4,IF($Z2=$S$5,V$5,IF($Z2=$S$6,V$6,IF($Z2=$S$7,V$7,IF($Z2=$S$8,V$8,IF($Z2=$S$9,V$9,IF($Z2=$S$10,V$10,IF($Z2=$S$11,V$11,IF($Z2=$S$12,V$12,IF($Z2=$S$13,V$13,IF($Z2=$S$14,V$14,IF($Z2=$S$15,V$15,IF($Z2=$S$16,V$16,IF($Z2=$S$17,V$17,IF($Z2=$S$18,V$18,IF($Z2=$S$19,V$19,IF($Z2=$S$20,V$20,IF($Z2=$S$21,V$21,IF($Z2=$S$22,V$22,IF($Z2=$S$23,V$23,""))))))))))))))))))))))</f>
        <v/>
      </c>
      <c r="AD2" s="20">
        <f>IF($Z2=$S$2,W$2,IF($Z2=$S$3,W$3,IF($Z2=$S$4,W$4,IF($Z2=$S$5,W$5,IF($Z2=$S$6,W$6,IF($Z2=$S$7,W$7,IF($Z2=$S$8,W$8,IF($Z2=$S$9,W$9,IF($Z2=$S$10,W$10,IF($Z2=$S$11,W$11,IF($Z2=$S$12,W$12,IF($Z2=$S$13,W$13,IF($Z2=$S$14,W$14,IF($Z2=$S$15,W$15,IF($Z2=$S$16,W$16,IF($Z2=$S$17,W$17,IF($Z2=$S$18,W$18,IF($Z2=$S$19,W$19,IF($Z2=$S$20,W$20,IF($Z2=$S$21,W$21,IF($Z2=$S$22,W$22,IF($Z2=$S$23,W$23,""))))))))))))))))))))))</f>
        <v>0</v>
      </c>
      <c r="AE2" s="20">
        <f>IF($Z2=$S$2,X$2,IF($Z2=$S$3,X$3,IF($Z2=$S$4,X$4,IF($Z2=$S$5,X$5,IF($Z2=$S$6,X$6,IF($Z2=$S$7,X$7,IF($Z2=$S$8,X$8,IF($Z2=$S$9,X$9,IF($Z2=$S$10,X$10,IF($Z2=$S$11,X$11,IF($Z2=$S$12,X$12,IF($Z2=$S$13,X$13,IF($Z2=$S$14,X$14,IF($Z2=$S$15,X$15,IF($Z2=$S$16,X$16,IF($Z2=$S$17,X$17,IF($Z2=$S$18,X$18,IF($Z2=$S$19,X$19,IF($Z2=$S$20,X$20,IF($Z2=$S$21,X$21,IF($Z2=$S$22,X$22,IF($Z2=$S$23,X$23,""))))))))))))))))))))))</f>
        <v>0</v>
      </c>
      <c r="AI2" s="70"/>
    </row>
    <row r="3" spans="1:36">
      <c r="A3" s="24"/>
      <c r="E3" s="83"/>
      <c r="F3" s="83"/>
      <c r="G3" s="83"/>
      <c r="H3" s="83"/>
      <c r="I3" s="83"/>
      <c r="J3" s="83"/>
      <c r="K3" s="2"/>
      <c r="L3" s="2"/>
      <c r="M3" s="21" t="s">
        <v>12</v>
      </c>
      <c r="N3" s="10" t="s">
        <v>10</v>
      </c>
      <c r="O3" s="85" t="s">
        <v>11</v>
      </c>
      <c r="P3" s="85"/>
      <c r="Q3" s="85"/>
      <c r="S3" s="11">
        <f>VALUE(CONCATENATE(T3,COUNTIF($T$2:T3,T3)))</f>
        <v>212</v>
      </c>
      <c r="T3" s="12">
        <f>VALUE([2]Timesheet!B4)</f>
        <v>21</v>
      </c>
      <c r="U3" s="13" t="str">
        <f>IF([2]Timesheet!D4="","",[2]Timesheet!D4)</f>
        <v>Pizza 2 People</v>
      </c>
      <c r="V3" s="14" t="str">
        <f>IF([2]Timesheet!E4="","",[2]Timesheet!E4)</f>
        <v>IT020</v>
      </c>
      <c r="W3" s="15">
        <f>[2]Timesheet!G4</f>
        <v>3</v>
      </c>
      <c r="X3" s="16">
        <f>[2]Timesheet!I4</f>
        <v>0</v>
      </c>
      <c r="Y3" s="17"/>
      <c r="Z3" s="18">
        <f>SMALL($S$2:$S$23,2)</f>
        <v>11</v>
      </c>
      <c r="AA3" s="19">
        <f t="shared" ref="AA3:AA23" si="0">IF(Z3=$S$2,$T$2,IF(Z3=$S$3,$T$3,IF(Z3=$S$4,$T$4,IF(Z3=$S$5,$T$5,IF(Z3=$S$6,$T$6,IF(Z3=$S$7,$T$7,IF(Z3=$S$8,$T$8,IF(Z3=$S$9,$T$9,IF(Z3=$S$10,$T$10,IF(Z3=$S$11,$T$11,IF(Z3=$S$12,$T$12,IF(Z3=$S$13,$T$13,IF(Z3=$S$14,$T$14,IF(Z3=$S$15,$T$15,IF(Z3=$S$16,$T$16,IF(Z3=$S$17,$T$17,IF(Z3=$S$18,$T$18,IF(Z3=$S$19,$T$19,IF(Z3=$S$20,$T$20,IF(Z3=$S$21,$T$21,IF(Z3=$S$22,$T$22,IF(Z3=$S$23,$T$23,""))))))))))))))))))))))</f>
        <v>1</v>
      </c>
      <c r="AB3" s="20" t="str">
        <f t="shared" ref="AB3:AE23" si="1">IF($Z3=$S$2,U$2,IF($Z3=$S$3,U$3,IF($Z3=$S$4,U$4,IF($Z3=$S$5,U$5,IF($Z3=$S$6,U$6,IF($Z3=$S$7,U$7,IF($Z3=$S$8,U$8,IF($Z3=$S$9,U$9,IF($Z3=$S$10,U$10,IF($Z3=$S$11,U$11,IF($Z3=$S$12,U$12,IF($Z3=$S$13,U$13,IF($Z3=$S$14,U$14,IF($Z3=$S$15,U$15,IF($Z3=$S$16,U$16,IF($Z3=$S$17,U$17,IF($Z3=$S$18,U$18,IF($Z3=$S$19,U$19,IF($Z3=$S$20,U$20,IF($Z3=$S$21,U$21,IF($Z3=$S$22,U$22,IF($Z3=$S$23,U$23,""))))))))))))))))))))))</f>
        <v>Oh' Life</v>
      </c>
      <c r="AC3" s="20" t="str">
        <f t="shared" si="1"/>
        <v>BH030</v>
      </c>
      <c r="AD3" s="20">
        <f t="shared" si="1"/>
        <v>5</v>
      </c>
      <c r="AE3" s="20">
        <f t="shared" si="1"/>
        <v>6</v>
      </c>
      <c r="AI3" s="68"/>
    </row>
    <row r="4" spans="1:36">
      <c r="A4" s="24"/>
      <c r="E4" s="83"/>
      <c r="F4" s="83"/>
      <c r="G4" s="83"/>
      <c r="H4" s="83"/>
      <c r="I4" s="83"/>
      <c r="J4" s="83"/>
      <c r="K4" s="2"/>
      <c r="L4" s="2"/>
      <c r="N4" s="22"/>
      <c r="O4" s="23"/>
      <c r="P4" s="23"/>
      <c r="Q4" s="23"/>
      <c r="S4" s="11">
        <f>VALUE(CONCATENATE(T4,COUNTIF($T$2:T4,T4)))</f>
        <v>221</v>
      </c>
      <c r="T4" s="12">
        <f>VALUE([2]Timesheet!B5)</f>
        <v>22</v>
      </c>
      <c r="U4" s="13" t="str">
        <f>IF([2]Timesheet!D5="","",[2]Timesheet!D5)</f>
        <v>Oh' Life</v>
      </c>
      <c r="V4" s="14" t="str">
        <f>IF([2]Timesheet!E5="","",[2]Timesheet!E5)</f>
        <v>BH052</v>
      </c>
      <c r="W4" s="15">
        <f>[2]Timesheet!G5</f>
        <v>1</v>
      </c>
      <c r="X4" s="16">
        <f>[2]Timesheet!I5</f>
        <v>5</v>
      </c>
      <c r="Y4" s="17"/>
      <c r="Z4" s="18">
        <f>SMALL($S$2:$S$23,3)</f>
        <v>21</v>
      </c>
      <c r="AA4" s="19">
        <f t="shared" si="0"/>
        <v>2</v>
      </c>
      <c r="AB4" s="20" t="str">
        <f t="shared" si="1"/>
        <v>Pizza 2 People</v>
      </c>
      <c r="AC4" s="20" t="str">
        <f t="shared" si="1"/>
        <v>BH040</v>
      </c>
      <c r="AD4" s="20">
        <f t="shared" si="1"/>
        <v>2</v>
      </c>
      <c r="AE4" s="20">
        <f t="shared" si="1"/>
        <v>3</v>
      </c>
      <c r="AI4" s="69"/>
    </row>
    <row r="5" spans="1:36">
      <c r="A5" s="24"/>
      <c r="E5" s="83"/>
      <c r="F5" s="83"/>
      <c r="G5" s="83"/>
      <c r="H5" s="83"/>
      <c r="I5" s="83"/>
      <c r="J5" s="83"/>
      <c r="K5" s="2"/>
      <c r="L5" s="2"/>
      <c r="N5" s="23"/>
      <c r="O5" s="23"/>
      <c r="P5" s="23"/>
      <c r="Q5" s="24"/>
      <c r="S5" s="11">
        <f>VALUE(CONCATENATE(T5,COUNTIF($T$2:T5,T5)))</f>
        <v>213</v>
      </c>
      <c r="T5" s="12">
        <f>VALUE([2]Timesheet!B6)</f>
        <v>21</v>
      </c>
      <c r="U5" s="13" t="str">
        <f>IF([2]Timesheet!D6="","",[2]Timesheet!D6)</f>
        <v>Pizza 2 People</v>
      </c>
      <c r="V5" s="14" t="str">
        <f>IF([2]Timesheet!E6="","",[2]Timesheet!E6)</f>
        <v>IT010</v>
      </c>
      <c r="W5" s="15">
        <f>[2]Timesheet!G6</f>
        <v>6</v>
      </c>
      <c r="X5" s="16">
        <f>[2]Timesheet!I6</f>
        <v>5</v>
      </c>
      <c r="Y5" s="17"/>
      <c r="Z5" s="18">
        <f>SMALL($S$2:$S$23,4)</f>
        <v>31</v>
      </c>
      <c r="AA5" s="19">
        <f t="shared" si="0"/>
        <v>3</v>
      </c>
      <c r="AB5" s="20" t="str">
        <f t="shared" si="1"/>
        <v>Pizza 2 People</v>
      </c>
      <c r="AC5" s="20" t="str">
        <f t="shared" si="1"/>
        <v>BH040</v>
      </c>
      <c r="AD5" s="20">
        <f t="shared" si="1"/>
        <v>1</v>
      </c>
      <c r="AE5" s="20">
        <f t="shared" si="1"/>
        <v>5</v>
      </c>
      <c r="AJ5" s="24"/>
    </row>
    <row r="6" spans="1:36" ht="19.5">
      <c r="A6" s="24"/>
      <c r="B6" s="91" t="s">
        <v>65</v>
      </c>
      <c r="C6" s="91"/>
      <c r="E6" s="83"/>
      <c r="F6" s="83"/>
      <c r="G6" s="83"/>
      <c r="H6" s="83"/>
      <c r="I6" s="83"/>
      <c r="J6" s="83"/>
      <c r="K6" s="2"/>
      <c r="L6" s="2"/>
      <c r="M6" s="25"/>
      <c r="N6" s="25"/>
      <c r="O6" s="2"/>
      <c r="P6" s="2"/>
      <c r="S6" s="11">
        <f>VALUE(CONCATENATE(T6,COUNTIF($T$2:T6,T6)))</f>
        <v>222</v>
      </c>
      <c r="T6" s="12">
        <f>VALUE([2]Timesheet!B7)</f>
        <v>22</v>
      </c>
      <c r="U6" s="13" t="str">
        <f>IF([2]Timesheet!D7="","",[2]Timesheet!D7)</f>
        <v>Oh' Life</v>
      </c>
      <c r="V6" s="14" t="str">
        <f>IF([2]Timesheet!E7="","",[2]Timesheet!E7)</f>
        <v>BH040</v>
      </c>
      <c r="W6" s="15">
        <f>[2]Timesheet!G7</f>
        <v>2</v>
      </c>
      <c r="X6" s="16">
        <f>[2]Timesheet!I7</f>
        <v>0</v>
      </c>
      <c r="Y6" s="17"/>
      <c r="Z6" s="18">
        <f>SMALL($S$2:$S$23,5)</f>
        <v>41</v>
      </c>
      <c r="AA6" s="19">
        <f t="shared" si="0"/>
        <v>4</v>
      </c>
      <c r="AB6" s="20" t="str">
        <f t="shared" si="1"/>
        <v>Pizza 2 People</v>
      </c>
      <c r="AC6" s="20" t="str">
        <f t="shared" si="1"/>
        <v>BH030</v>
      </c>
      <c r="AD6" s="20">
        <f t="shared" si="1"/>
        <v>3</v>
      </c>
      <c r="AE6" s="20">
        <f t="shared" si="1"/>
        <v>4</v>
      </c>
    </row>
    <row r="7" spans="1:36">
      <c r="A7" s="24"/>
      <c r="E7" s="26"/>
      <c r="F7" s="26"/>
      <c r="G7" s="26"/>
      <c r="H7" s="26"/>
      <c r="I7" s="26"/>
      <c r="J7" s="26"/>
      <c r="K7" s="2"/>
      <c r="L7" s="2"/>
      <c r="M7" s="25"/>
      <c r="N7" s="25"/>
      <c r="O7" s="2"/>
      <c r="P7" s="2"/>
      <c r="S7" s="11">
        <f>VALUE(CONCATENATE(T7,COUNTIF($T$2:T7,T7)))</f>
        <v>231</v>
      </c>
      <c r="T7" s="12">
        <f>VALUE([2]Timesheet!B8)</f>
        <v>23</v>
      </c>
      <c r="U7" s="13" t="str">
        <f>IF([2]Timesheet!D8="","",[2]Timesheet!D8)</f>
        <v>Pizza 2 People</v>
      </c>
      <c r="V7" s="14" t="str">
        <f>IF([2]Timesheet!E8="","",[2]Timesheet!E8)</f>
        <v>BH052</v>
      </c>
      <c r="W7" s="15">
        <f>[2]Timesheet!G8</f>
        <v>3</v>
      </c>
      <c r="X7" s="16">
        <f>[2]Timesheet!I8</f>
        <v>0</v>
      </c>
      <c r="Y7" s="17"/>
      <c r="Z7" s="18">
        <f>SMALL($S$2:$S$23,6)</f>
        <v>51</v>
      </c>
      <c r="AA7" s="19">
        <f t="shared" si="0"/>
        <v>5</v>
      </c>
      <c r="AB7" s="20" t="str">
        <f t="shared" si="1"/>
        <v>Oh' Life</v>
      </c>
      <c r="AC7" s="20" t="str">
        <f t="shared" si="1"/>
        <v>BH052</v>
      </c>
      <c r="AD7" s="20">
        <f t="shared" si="1"/>
        <v>4</v>
      </c>
      <c r="AE7" s="20">
        <f t="shared" si="1"/>
        <v>8</v>
      </c>
      <c r="AG7" s="27"/>
      <c r="AH7" s="27"/>
      <c r="AI7" s="27"/>
      <c r="AJ7" s="27"/>
    </row>
    <row r="8" spans="1:36">
      <c r="A8" s="24"/>
      <c r="K8" s="2"/>
      <c r="L8" s="2"/>
      <c r="O8" s="2"/>
      <c r="P8" s="2"/>
      <c r="S8" s="11">
        <f>VALUE(CONCATENATE(T8,COUNTIF($T$2:T8,T8)))</f>
        <v>241</v>
      </c>
      <c r="T8" s="12">
        <f>VALUE([2]Timesheet!B9)</f>
        <v>24</v>
      </c>
      <c r="U8" s="13" t="str">
        <f>IF([2]Timesheet!D9="","",[2]Timesheet!D9)</f>
        <v>Oh' Life</v>
      </c>
      <c r="V8" s="14" t="str">
        <f>IF([2]Timesheet!E9="","",[2]Timesheet!E9)</f>
        <v>BH022</v>
      </c>
      <c r="W8" s="15">
        <f>[2]Timesheet!G9</f>
        <v>1</v>
      </c>
      <c r="X8" s="16">
        <f>[2]Timesheet!I9</f>
        <v>10</v>
      </c>
      <c r="Y8" s="17"/>
      <c r="Z8" s="18">
        <f>SMALL($S$2:$S$23,7)</f>
        <v>61</v>
      </c>
      <c r="AA8" s="19">
        <f t="shared" si="0"/>
        <v>6</v>
      </c>
      <c r="AB8" s="20" t="str">
        <f t="shared" si="1"/>
        <v>Oh' Life</v>
      </c>
      <c r="AC8" s="20" t="str">
        <f t="shared" si="1"/>
        <v>BH051</v>
      </c>
      <c r="AD8" s="20">
        <f t="shared" si="1"/>
        <v>5</v>
      </c>
      <c r="AE8" s="20">
        <f t="shared" si="1"/>
        <v>9</v>
      </c>
      <c r="AG8" s="27"/>
      <c r="AH8" s="27"/>
      <c r="AI8" s="27"/>
      <c r="AJ8" s="27"/>
    </row>
    <row r="9" spans="1:36">
      <c r="A9" s="24"/>
      <c r="B9" s="51" t="s">
        <v>13</v>
      </c>
      <c r="C9" s="28" t="s">
        <v>67</v>
      </c>
      <c r="D9" s="28"/>
      <c r="E9" s="28"/>
      <c r="F9" s="28"/>
      <c r="G9" s="28"/>
      <c r="H9" s="28"/>
      <c r="I9" s="28"/>
      <c r="J9" s="28"/>
      <c r="K9" s="2"/>
      <c r="L9" s="2"/>
      <c r="P9" s="2"/>
      <c r="S9" s="11">
        <f>VALUE(CONCATENATE(T9,COUNTIF($T$2:T9,T9)))</f>
        <v>232</v>
      </c>
      <c r="T9" s="12">
        <f>VALUE([2]Timesheet!B10)</f>
        <v>23</v>
      </c>
      <c r="U9" s="13" t="str">
        <f>IF([2]Timesheet!D10="","",[2]Timesheet!D10)</f>
        <v>Pizza 2 People</v>
      </c>
      <c r="V9" s="14" t="str">
        <f>IF([2]Timesheet!E10="","",[2]Timesheet!E10)</f>
        <v>IT030</v>
      </c>
      <c r="W9" s="15">
        <f>[2]Timesheet!G10</f>
        <v>1</v>
      </c>
      <c r="X9" s="16">
        <f>[2]Timesheet!I10</f>
        <v>10</v>
      </c>
      <c r="Y9" s="17"/>
      <c r="Z9" s="18">
        <f>SMALL($S$2:$S$23,8)</f>
        <v>71</v>
      </c>
      <c r="AA9" s="19">
        <f t="shared" si="0"/>
        <v>7</v>
      </c>
      <c r="AB9" s="20" t="str">
        <f t="shared" si="1"/>
        <v>Pizza 2 People</v>
      </c>
      <c r="AC9" s="20" t="str">
        <f t="shared" si="1"/>
        <v>BH022</v>
      </c>
      <c r="AD9" s="20">
        <f t="shared" si="1"/>
        <v>6</v>
      </c>
      <c r="AE9" s="20">
        <f t="shared" si="1"/>
        <v>5</v>
      </c>
      <c r="AG9" s="27"/>
      <c r="AH9" s="27"/>
      <c r="AI9" s="27"/>
      <c r="AJ9" s="27"/>
    </row>
    <row r="10" spans="1:36">
      <c r="A10" s="24"/>
      <c r="B10" s="51" t="s">
        <v>14</v>
      </c>
      <c r="C10" s="29" t="s">
        <v>69</v>
      </c>
      <c r="D10" s="29"/>
      <c r="E10" s="28"/>
      <c r="F10" s="28"/>
      <c r="G10" s="28"/>
      <c r="H10" s="28"/>
      <c r="I10" s="28"/>
      <c r="J10" s="28"/>
      <c r="K10" s="2"/>
      <c r="L10" s="2"/>
      <c r="M10" s="86" t="s">
        <v>15</v>
      </c>
      <c r="N10" s="87"/>
      <c r="O10" s="87"/>
      <c r="P10" s="88"/>
      <c r="S10" s="11">
        <f>VALUE(CONCATENATE(T10,COUNTIF($T$2:T10,T10)))</f>
        <v>233</v>
      </c>
      <c r="T10" s="12">
        <f>VALUE([2]Timesheet!B11)</f>
        <v>23</v>
      </c>
      <c r="U10" s="13" t="str">
        <f>IF([2]Timesheet!D11="","",[2]Timesheet!D11)</f>
        <v>Pizza 2 People</v>
      </c>
      <c r="V10" s="14" t="str">
        <f>IF([2]Timesheet!E11="","",[2]Timesheet!E11)</f>
        <v>BH040</v>
      </c>
      <c r="W10" s="15">
        <f>[2]Timesheet!G11</f>
        <v>2</v>
      </c>
      <c r="X10" s="16">
        <f>[2]Timesheet!I11</f>
        <v>5</v>
      </c>
      <c r="Y10" s="17"/>
      <c r="Z10" s="18">
        <f>SMALL($S$2:$S$23,9)</f>
        <v>81</v>
      </c>
      <c r="AA10" s="19">
        <f t="shared" si="0"/>
        <v>8</v>
      </c>
      <c r="AB10" s="20" t="str">
        <f t="shared" si="1"/>
        <v>Oh' Life</v>
      </c>
      <c r="AC10" s="20" t="str">
        <f t="shared" si="1"/>
        <v>IT040</v>
      </c>
      <c r="AD10" s="20">
        <f t="shared" si="1"/>
        <v>7</v>
      </c>
      <c r="AE10" s="20">
        <f t="shared" si="1"/>
        <v>10</v>
      </c>
    </row>
    <row r="11" spans="1:36">
      <c r="A11" s="24"/>
      <c r="B11" s="28"/>
      <c r="C11" s="29" t="s">
        <v>68</v>
      </c>
      <c r="D11" s="29"/>
      <c r="E11" s="29"/>
      <c r="F11" s="29"/>
      <c r="G11" s="28"/>
      <c r="H11" s="28"/>
      <c r="I11" s="28"/>
      <c r="J11" s="28"/>
      <c r="K11" s="2"/>
      <c r="L11" s="2"/>
      <c r="M11" s="30" t="s">
        <v>16</v>
      </c>
      <c r="N11" s="30" t="s">
        <v>17</v>
      </c>
      <c r="O11" s="31" t="s">
        <v>18</v>
      </c>
      <c r="P11" s="30" t="s">
        <v>19</v>
      </c>
      <c r="S11" s="11">
        <f>VALUE(CONCATENATE(T11,COUNTIF($T$2:T11,T11)))</f>
        <v>11</v>
      </c>
      <c r="T11" s="12">
        <f>VALUE([2]Timesheet!B12)</f>
        <v>1</v>
      </c>
      <c r="U11" s="13" t="str">
        <f>IF([2]Timesheet!D12="","",[2]Timesheet!D12)</f>
        <v>Oh' Life</v>
      </c>
      <c r="V11" s="14" t="str">
        <f>IF([2]Timesheet!E12="","",[2]Timesheet!E12)</f>
        <v>BH030</v>
      </c>
      <c r="W11" s="15">
        <f>[2]Timesheet!G12</f>
        <v>5</v>
      </c>
      <c r="X11" s="16">
        <f>[2]Timesheet!I12</f>
        <v>6</v>
      </c>
      <c r="Y11" s="17"/>
      <c r="Z11" s="18">
        <f>SMALL($S$2:$S$23,10)</f>
        <v>91</v>
      </c>
      <c r="AA11" s="19">
        <f t="shared" si="0"/>
        <v>9</v>
      </c>
      <c r="AB11" s="20" t="str">
        <f t="shared" si="1"/>
        <v>Oh' Life</v>
      </c>
      <c r="AC11" s="20" t="str">
        <f t="shared" si="1"/>
        <v>IT010</v>
      </c>
      <c r="AD11" s="20">
        <f t="shared" si="1"/>
        <v>1</v>
      </c>
      <c r="AE11" s="20">
        <f t="shared" si="1"/>
        <v>15</v>
      </c>
    </row>
    <row r="12" spans="1:36">
      <c r="A12" s="24"/>
      <c r="B12" s="28"/>
      <c r="C12" s="28"/>
      <c r="D12" s="28"/>
      <c r="E12" s="28"/>
      <c r="F12" s="28"/>
      <c r="G12" s="28"/>
      <c r="H12" s="28"/>
      <c r="I12" s="28"/>
      <c r="J12" s="28"/>
      <c r="K12" s="2"/>
      <c r="L12" s="2"/>
      <c r="M12" s="21" t="s">
        <v>20</v>
      </c>
      <c r="N12" s="21" t="s">
        <v>21</v>
      </c>
      <c r="O12" s="32">
        <v>7</v>
      </c>
      <c r="P12" s="21" t="s">
        <v>22</v>
      </c>
      <c r="S12" s="11">
        <f>VALUE(CONCATENATE(T12,COUNTIF($T$2:T12,T12)))</f>
        <v>21</v>
      </c>
      <c r="T12" s="12">
        <f>VALUE([2]Timesheet!B13)</f>
        <v>2</v>
      </c>
      <c r="U12" s="13" t="str">
        <f>IF([2]Timesheet!D13="","",[2]Timesheet!D13)</f>
        <v>Pizza 2 People</v>
      </c>
      <c r="V12" s="14" t="str">
        <f>IF([2]Timesheet!E13="","",[2]Timesheet!E13)</f>
        <v>BH040</v>
      </c>
      <c r="W12" s="15">
        <f>[2]Timesheet!G13</f>
        <v>2</v>
      </c>
      <c r="X12" s="16">
        <f>[2]Timesheet!I13</f>
        <v>3</v>
      </c>
      <c r="Y12" s="17"/>
      <c r="Z12" s="18">
        <f>SMALL($S$2:$S$23,11)</f>
        <v>101</v>
      </c>
      <c r="AA12" s="19">
        <f t="shared" si="0"/>
        <v>10</v>
      </c>
      <c r="AB12" s="20" t="str">
        <f t="shared" si="1"/>
        <v>Pizza 2 People</v>
      </c>
      <c r="AC12" s="20" t="str">
        <f t="shared" si="1"/>
        <v>IT050</v>
      </c>
      <c r="AD12" s="20">
        <f t="shared" si="1"/>
        <v>2</v>
      </c>
      <c r="AE12" s="20">
        <f t="shared" si="1"/>
        <v>13</v>
      </c>
      <c r="AI12" s="71"/>
    </row>
    <row r="13" spans="1:36" ht="15.75">
      <c r="A13" s="24"/>
      <c r="B13" s="28"/>
      <c r="C13" s="28"/>
      <c r="D13" s="28"/>
      <c r="E13" s="28"/>
      <c r="F13" s="28"/>
      <c r="G13" s="28"/>
      <c r="H13" s="28"/>
      <c r="I13" s="28"/>
      <c r="J13" s="28"/>
      <c r="K13" s="2"/>
      <c r="L13" s="2"/>
      <c r="M13" s="21" t="s">
        <v>23</v>
      </c>
      <c r="N13" s="33" t="s">
        <v>24</v>
      </c>
      <c r="O13" s="32">
        <v>30</v>
      </c>
      <c r="P13" s="21" t="s">
        <v>25</v>
      </c>
      <c r="S13" s="11">
        <f>VALUE(CONCATENATE(T13,COUNTIF($T$2:T13,T13)))</f>
        <v>31</v>
      </c>
      <c r="T13" s="12">
        <f>VALUE([2]Timesheet!B14)</f>
        <v>3</v>
      </c>
      <c r="U13" s="13" t="str">
        <f>IF([2]Timesheet!D14="","",[2]Timesheet!D14)</f>
        <v>Pizza 2 People</v>
      </c>
      <c r="V13" s="14" t="str">
        <f>IF([2]Timesheet!E14="","",[2]Timesheet!E14)</f>
        <v>BH040</v>
      </c>
      <c r="W13" s="15">
        <f>[2]Timesheet!G14</f>
        <v>1</v>
      </c>
      <c r="X13" s="16">
        <f>[2]Timesheet!I14</f>
        <v>5</v>
      </c>
      <c r="Y13" s="17"/>
      <c r="Z13" s="18">
        <f>SMALL($S$2:$S$23,12)</f>
        <v>111</v>
      </c>
      <c r="AA13" s="19">
        <f t="shared" si="0"/>
        <v>11</v>
      </c>
      <c r="AB13" s="20" t="str">
        <f t="shared" si="1"/>
        <v>Oh' Life</v>
      </c>
      <c r="AC13" s="20" t="str">
        <f t="shared" si="1"/>
        <v>BH010</v>
      </c>
      <c r="AD13" s="20">
        <f t="shared" si="1"/>
        <v>3</v>
      </c>
      <c r="AE13" s="20">
        <f t="shared" si="1"/>
        <v>5</v>
      </c>
      <c r="AI13" s="70"/>
    </row>
    <row r="14" spans="1:36" ht="15.75">
      <c r="A14" s="24"/>
      <c r="B14" s="52" t="s">
        <v>26</v>
      </c>
      <c r="C14" s="53"/>
      <c r="D14" s="53"/>
      <c r="E14" s="53"/>
      <c r="F14" s="53"/>
      <c r="G14" s="53"/>
      <c r="H14" s="53"/>
      <c r="I14" s="53"/>
      <c r="J14" s="53"/>
      <c r="K14" s="2"/>
      <c r="L14" s="2"/>
      <c r="M14" s="21" t="s">
        <v>27</v>
      </c>
      <c r="N14" s="33" t="s">
        <v>28</v>
      </c>
      <c r="O14" s="32">
        <v>80</v>
      </c>
      <c r="P14" s="21" t="s">
        <v>25</v>
      </c>
      <c r="Q14" s="34"/>
      <c r="S14" s="11">
        <f>VALUE(CONCATENATE(T14,COUNTIF($T$2:T14,T14)))</f>
        <v>41</v>
      </c>
      <c r="T14" s="12">
        <f>VALUE([2]Timesheet!B15)</f>
        <v>4</v>
      </c>
      <c r="U14" s="13" t="str">
        <f>IF([2]Timesheet!D15="","",[2]Timesheet!D15)</f>
        <v>Pizza 2 People</v>
      </c>
      <c r="V14" s="14" t="str">
        <f>IF([2]Timesheet!E15="","",[2]Timesheet!E15)</f>
        <v>BH030</v>
      </c>
      <c r="W14" s="15">
        <f>[2]Timesheet!G15</f>
        <v>3</v>
      </c>
      <c r="X14" s="16">
        <f>[2]Timesheet!I15</f>
        <v>4</v>
      </c>
      <c r="Y14" s="17"/>
      <c r="Z14" s="18">
        <f>SMALL($S$2:$S$23,13)</f>
        <v>121</v>
      </c>
      <c r="AA14" s="19">
        <f t="shared" si="0"/>
        <v>12</v>
      </c>
      <c r="AB14" s="20" t="str">
        <f t="shared" si="1"/>
        <v>Pizza 2 People</v>
      </c>
      <c r="AC14" s="20" t="str">
        <f t="shared" si="1"/>
        <v>IT040</v>
      </c>
      <c r="AD14" s="20">
        <f t="shared" si="1"/>
        <v>4</v>
      </c>
      <c r="AE14" s="20">
        <f t="shared" si="1"/>
        <v>7</v>
      </c>
      <c r="AI14" s="68"/>
    </row>
    <row r="15" spans="1:36">
      <c r="A15" s="24"/>
      <c r="B15" s="35"/>
      <c r="C15" s="36"/>
      <c r="D15" s="36"/>
      <c r="E15" s="36"/>
      <c r="F15" s="36"/>
      <c r="G15" s="36"/>
      <c r="H15" s="36"/>
      <c r="I15" s="36"/>
      <c r="J15" s="36"/>
      <c r="K15" s="2"/>
      <c r="L15" s="2"/>
      <c r="M15" s="21" t="s">
        <v>29</v>
      </c>
      <c r="N15" s="21" t="s">
        <v>30</v>
      </c>
      <c r="O15" s="32">
        <v>60</v>
      </c>
      <c r="P15" s="21" t="s">
        <v>25</v>
      </c>
      <c r="S15" s="11">
        <f>VALUE(CONCATENATE(T15,COUNTIF($T$2:T15,T15)))</f>
        <v>51</v>
      </c>
      <c r="T15" s="12">
        <f>VALUE([2]Timesheet!B16)</f>
        <v>5</v>
      </c>
      <c r="U15" s="13" t="str">
        <f>IF([2]Timesheet!D16="","",[2]Timesheet!D16)</f>
        <v>Oh' Life</v>
      </c>
      <c r="V15" s="14" t="str">
        <f>IF([2]Timesheet!E16="","",[2]Timesheet!E16)</f>
        <v>BH052</v>
      </c>
      <c r="W15" s="15">
        <f>[2]Timesheet!G16</f>
        <v>4</v>
      </c>
      <c r="X15" s="16">
        <f>[2]Timesheet!I16</f>
        <v>8</v>
      </c>
      <c r="Y15" s="17"/>
      <c r="Z15" s="18">
        <f>SMALL($S$2:$S$23,14)</f>
        <v>211</v>
      </c>
      <c r="AA15" s="19">
        <f t="shared" si="0"/>
        <v>21</v>
      </c>
      <c r="AB15" s="20" t="str">
        <f t="shared" si="1"/>
        <v>Pizza 2 People</v>
      </c>
      <c r="AC15" s="20" t="str">
        <f t="shared" si="1"/>
        <v>IT030</v>
      </c>
      <c r="AD15" s="20">
        <f t="shared" si="1"/>
        <v>2</v>
      </c>
      <c r="AE15" s="20">
        <f t="shared" si="1"/>
        <v>5</v>
      </c>
      <c r="AI15" s="69"/>
    </row>
    <row r="16" spans="1:36">
      <c r="A16" s="24"/>
      <c r="B16" s="35"/>
      <c r="C16" s="36"/>
      <c r="D16" s="36"/>
      <c r="E16" s="36"/>
      <c r="F16" s="36"/>
      <c r="G16" s="36"/>
      <c r="H16" s="36"/>
      <c r="I16" s="36"/>
      <c r="J16" s="36"/>
      <c r="K16" s="2"/>
      <c r="L16" s="2"/>
      <c r="M16" s="21" t="s">
        <v>31</v>
      </c>
      <c r="N16" s="21" t="s">
        <v>32</v>
      </c>
      <c r="O16" s="32">
        <v>60</v>
      </c>
      <c r="P16" s="21" t="s">
        <v>25</v>
      </c>
      <c r="S16" s="11">
        <f>VALUE(CONCATENATE(T16,COUNTIF($T$2:T16,T16)))</f>
        <v>61</v>
      </c>
      <c r="T16" s="12">
        <f>VALUE([2]Timesheet!B17)</f>
        <v>6</v>
      </c>
      <c r="U16" s="13" t="str">
        <f>IF([2]Timesheet!D17="","",[2]Timesheet!D17)</f>
        <v>Oh' Life</v>
      </c>
      <c r="V16" s="14" t="str">
        <f>IF([2]Timesheet!E17="","",[2]Timesheet!E17)</f>
        <v>BH051</v>
      </c>
      <c r="W16" s="15">
        <f>[2]Timesheet!G17</f>
        <v>5</v>
      </c>
      <c r="X16" s="16">
        <f>[2]Timesheet!I17</f>
        <v>9</v>
      </c>
      <c r="Y16" s="17"/>
      <c r="Z16" s="18">
        <f>SMALL($S$2:$S$23,15)</f>
        <v>212</v>
      </c>
      <c r="AA16" s="19">
        <f t="shared" si="0"/>
        <v>21</v>
      </c>
      <c r="AB16" s="20" t="str">
        <f t="shared" si="1"/>
        <v>Pizza 2 People</v>
      </c>
      <c r="AC16" s="20" t="str">
        <f t="shared" si="1"/>
        <v>IT020</v>
      </c>
      <c r="AD16" s="20">
        <f t="shared" si="1"/>
        <v>3</v>
      </c>
      <c r="AE16" s="20">
        <f t="shared" si="1"/>
        <v>0</v>
      </c>
    </row>
    <row r="17" spans="1:31">
      <c r="A17" s="24"/>
      <c r="B17" s="35"/>
      <c r="C17" s="36"/>
      <c r="D17" s="36"/>
      <c r="E17" s="36"/>
      <c r="F17" s="36"/>
      <c r="G17" s="36"/>
      <c r="H17" s="36"/>
      <c r="I17" s="36"/>
      <c r="J17" s="36"/>
      <c r="K17" s="2"/>
      <c r="L17" s="2"/>
      <c r="M17" s="21" t="s">
        <v>33</v>
      </c>
      <c r="N17" s="21" t="s">
        <v>34</v>
      </c>
      <c r="O17" s="32">
        <v>50</v>
      </c>
      <c r="P17" s="21" t="s">
        <v>22</v>
      </c>
      <c r="S17" s="11">
        <f>VALUE(CONCATENATE(T17,COUNTIF($T$2:T17,T17)))</f>
        <v>71</v>
      </c>
      <c r="T17" s="12">
        <f>VALUE([2]Timesheet!B18)</f>
        <v>7</v>
      </c>
      <c r="U17" s="13" t="str">
        <f>IF([2]Timesheet!D18="","",[2]Timesheet!D18)</f>
        <v>Pizza 2 People</v>
      </c>
      <c r="V17" s="14" t="str">
        <f>IF([2]Timesheet!E18="","",[2]Timesheet!E18)</f>
        <v>BH022</v>
      </c>
      <c r="W17" s="15">
        <f>[2]Timesheet!G18</f>
        <v>6</v>
      </c>
      <c r="X17" s="16">
        <f>[2]Timesheet!I18</f>
        <v>5</v>
      </c>
      <c r="Y17" s="17"/>
      <c r="Z17" s="18">
        <f>SMALL($S$2:$S$23,16)</f>
        <v>213</v>
      </c>
      <c r="AA17" s="19">
        <f t="shared" si="0"/>
        <v>21</v>
      </c>
      <c r="AB17" s="20" t="str">
        <f t="shared" si="1"/>
        <v>Pizza 2 People</v>
      </c>
      <c r="AC17" s="20" t="str">
        <f t="shared" si="1"/>
        <v>IT010</v>
      </c>
      <c r="AD17" s="20">
        <f t="shared" si="1"/>
        <v>6</v>
      </c>
      <c r="AE17" s="20">
        <f t="shared" si="1"/>
        <v>5</v>
      </c>
    </row>
    <row r="18" spans="1:31">
      <c r="A18" s="62"/>
      <c r="B18" s="89" t="s">
        <v>35</v>
      </c>
      <c r="C18" s="90"/>
      <c r="D18" s="90" t="s">
        <v>36</v>
      </c>
      <c r="E18" s="90"/>
      <c r="F18" s="90"/>
      <c r="G18" s="90"/>
      <c r="H18" s="90" t="s">
        <v>37</v>
      </c>
      <c r="I18" s="90"/>
      <c r="J18" s="90"/>
      <c r="K18" s="2"/>
      <c r="L18" s="2"/>
      <c r="M18" s="21" t="s">
        <v>38</v>
      </c>
      <c r="N18" s="21" t="s">
        <v>39</v>
      </c>
      <c r="O18" s="32">
        <v>75</v>
      </c>
      <c r="P18" s="21" t="s">
        <v>22</v>
      </c>
      <c r="S18" s="11">
        <f>VALUE(CONCATENATE(T18,COUNTIF($T$2:T18,T18)))</f>
        <v>81</v>
      </c>
      <c r="T18" s="12">
        <f>VALUE([2]Timesheet!B19)</f>
        <v>8</v>
      </c>
      <c r="U18" s="13" t="str">
        <f>IF([2]Timesheet!D19="","",[2]Timesheet!D19)</f>
        <v>Oh' Life</v>
      </c>
      <c r="V18" s="14" t="str">
        <f>IF([2]Timesheet!E19="","",[2]Timesheet!E19)</f>
        <v>IT040</v>
      </c>
      <c r="W18" s="15">
        <f>[2]Timesheet!G19</f>
        <v>7</v>
      </c>
      <c r="X18" s="16">
        <f>[2]Timesheet!I19</f>
        <v>10</v>
      </c>
      <c r="Y18" s="17"/>
      <c r="Z18" s="18">
        <f>SMALL($S$2:$S$23,17)</f>
        <v>221</v>
      </c>
      <c r="AA18" s="19">
        <f t="shared" si="0"/>
        <v>22</v>
      </c>
      <c r="AB18" s="20" t="str">
        <f t="shared" si="1"/>
        <v>Oh' Life</v>
      </c>
      <c r="AC18" s="20" t="str">
        <f t="shared" si="1"/>
        <v>BH052</v>
      </c>
      <c r="AD18" s="20">
        <f t="shared" si="1"/>
        <v>1</v>
      </c>
      <c r="AE18" s="20">
        <f t="shared" si="1"/>
        <v>5</v>
      </c>
    </row>
    <row r="19" spans="1:31">
      <c r="A19" s="62"/>
      <c r="B19" s="92">
        <v>21</v>
      </c>
      <c r="C19" s="93"/>
      <c r="D19" s="94">
        <v>40527</v>
      </c>
      <c r="E19" s="93"/>
      <c r="F19" s="93"/>
      <c r="G19" s="93"/>
      <c r="H19" s="94">
        <f>IF(OR(B19="",D19=""),"",D19+30)</f>
        <v>40557</v>
      </c>
      <c r="I19" s="94"/>
      <c r="J19" s="94"/>
      <c r="K19" s="2"/>
      <c r="L19" s="2"/>
      <c r="M19" s="21" t="s">
        <v>40</v>
      </c>
      <c r="N19" s="21" t="s">
        <v>41</v>
      </c>
      <c r="O19" s="32">
        <v>400</v>
      </c>
      <c r="P19" s="21" t="s">
        <v>25</v>
      </c>
      <c r="S19" s="11">
        <f>VALUE(CONCATENATE(T19,COUNTIF($T$2:T19,T19)))</f>
        <v>91</v>
      </c>
      <c r="T19" s="12">
        <f>VALUE([2]Timesheet!B20)</f>
        <v>9</v>
      </c>
      <c r="U19" s="13" t="str">
        <f>IF([2]Timesheet!D20="","",[2]Timesheet!D20)</f>
        <v>Oh' Life</v>
      </c>
      <c r="V19" s="14" t="str">
        <f>IF([2]Timesheet!E20="","",[2]Timesheet!E20)</f>
        <v>IT010</v>
      </c>
      <c r="W19" s="15">
        <f>[2]Timesheet!G20</f>
        <v>1</v>
      </c>
      <c r="X19" s="16">
        <f>[2]Timesheet!I20</f>
        <v>15</v>
      </c>
      <c r="Y19" s="17"/>
      <c r="Z19" s="18">
        <f>SMALL($S$2:$S$23,18)</f>
        <v>222</v>
      </c>
      <c r="AA19" s="19">
        <f t="shared" si="0"/>
        <v>22</v>
      </c>
      <c r="AB19" s="20" t="str">
        <f t="shared" si="1"/>
        <v>Oh' Life</v>
      </c>
      <c r="AC19" s="20" t="str">
        <f t="shared" si="1"/>
        <v>BH040</v>
      </c>
      <c r="AD19" s="20">
        <f t="shared" si="1"/>
        <v>2</v>
      </c>
      <c r="AE19" s="20">
        <f t="shared" si="1"/>
        <v>0</v>
      </c>
    </row>
    <row r="20" spans="1:31">
      <c r="A20" s="24"/>
      <c r="B20" s="67" t="str">
        <f>IF(factuurnummer=factnummer,"Deze factuur is al afgedrukt","")</f>
        <v>Deze factuur is al afgedrukt</v>
      </c>
      <c r="C20" s="37"/>
      <c r="D20" s="38"/>
      <c r="E20" s="37"/>
      <c r="F20" s="37"/>
      <c r="G20" s="37"/>
      <c r="H20" s="38"/>
      <c r="I20" s="37"/>
      <c r="J20" s="37"/>
      <c r="K20" s="2"/>
      <c r="L20" s="2"/>
      <c r="M20" s="21" t="s">
        <v>42</v>
      </c>
      <c r="N20" s="21" t="s">
        <v>43</v>
      </c>
      <c r="O20" s="32">
        <v>100</v>
      </c>
      <c r="P20" s="21" t="s">
        <v>25</v>
      </c>
      <c r="S20" s="11">
        <f>VALUE(CONCATENATE(T20,COUNTIF($T$2:T20,T20)))</f>
        <v>101</v>
      </c>
      <c r="T20" s="12">
        <f>VALUE([2]Timesheet!B21)</f>
        <v>10</v>
      </c>
      <c r="U20" s="13" t="str">
        <f>IF([2]Timesheet!D21="","",[2]Timesheet!D21)</f>
        <v>Pizza 2 People</v>
      </c>
      <c r="V20" s="14" t="str">
        <f>IF([2]Timesheet!E21="","",[2]Timesheet!E21)</f>
        <v>IT050</v>
      </c>
      <c r="W20" s="15">
        <f>[2]Timesheet!G21</f>
        <v>2</v>
      </c>
      <c r="X20" s="16">
        <f>[2]Timesheet!I21</f>
        <v>13</v>
      </c>
      <c r="Y20" s="17"/>
      <c r="Z20" s="18">
        <f>SMALL($S$2:$S$23,19)</f>
        <v>231</v>
      </c>
      <c r="AA20" s="19">
        <f t="shared" si="0"/>
        <v>23</v>
      </c>
      <c r="AB20" s="20" t="str">
        <f t="shared" si="1"/>
        <v>Pizza 2 People</v>
      </c>
      <c r="AC20" s="20" t="str">
        <f t="shared" si="1"/>
        <v>BH052</v>
      </c>
      <c r="AD20" s="20">
        <f t="shared" si="1"/>
        <v>3</v>
      </c>
      <c r="AE20" s="20">
        <f t="shared" si="1"/>
        <v>0</v>
      </c>
    </row>
    <row r="21" spans="1:31">
      <c r="A21" s="24"/>
      <c r="B21" s="28"/>
      <c r="C21" s="28"/>
      <c r="D21" s="28"/>
      <c r="E21" s="28"/>
      <c r="F21" s="28"/>
      <c r="G21" s="28"/>
      <c r="H21" s="28"/>
      <c r="I21" s="28"/>
      <c r="J21" s="28"/>
      <c r="K21" s="2"/>
      <c r="L21" s="2"/>
      <c r="M21" s="21" t="s">
        <v>44</v>
      </c>
      <c r="N21" s="21" t="s">
        <v>45</v>
      </c>
      <c r="O21" s="32">
        <v>150</v>
      </c>
      <c r="P21" s="21" t="s">
        <v>25</v>
      </c>
      <c r="S21" s="11">
        <f>VALUE(CONCATENATE(T21,COUNTIF($T$2:T21,T21)))</f>
        <v>111</v>
      </c>
      <c r="T21" s="12">
        <f>VALUE([2]Timesheet!B22)</f>
        <v>11</v>
      </c>
      <c r="U21" s="13" t="str">
        <f>IF([2]Timesheet!D22="","",[2]Timesheet!D22)</f>
        <v>Oh' Life</v>
      </c>
      <c r="V21" s="14" t="str">
        <f>IF([2]Timesheet!E22="","",[2]Timesheet!E22)</f>
        <v>BH010</v>
      </c>
      <c r="W21" s="15">
        <f>[2]Timesheet!G22</f>
        <v>3</v>
      </c>
      <c r="X21" s="16">
        <f>[2]Timesheet!I22</f>
        <v>5</v>
      </c>
      <c r="Y21" s="17"/>
      <c r="Z21" s="18">
        <f>SMALL($S$2:$S$23,20)</f>
        <v>232</v>
      </c>
      <c r="AA21" s="19">
        <f t="shared" si="0"/>
        <v>23</v>
      </c>
      <c r="AB21" s="20" t="str">
        <f t="shared" si="1"/>
        <v>Pizza 2 People</v>
      </c>
      <c r="AC21" s="20" t="str">
        <f t="shared" si="1"/>
        <v>IT030</v>
      </c>
      <c r="AD21" s="20">
        <f t="shared" si="1"/>
        <v>1</v>
      </c>
      <c r="AE21" s="20">
        <f t="shared" si="1"/>
        <v>10</v>
      </c>
    </row>
    <row r="22" spans="1:31">
      <c r="A22" s="24"/>
      <c r="B22" s="28"/>
      <c r="C22" s="28"/>
      <c r="D22" s="28"/>
      <c r="E22" s="28"/>
      <c r="F22" s="28"/>
      <c r="G22" s="28"/>
      <c r="H22" s="28"/>
      <c r="I22" s="28"/>
      <c r="J22" s="28"/>
      <c r="K22" s="2"/>
      <c r="L22" s="2"/>
      <c r="M22" s="21" t="s">
        <v>46</v>
      </c>
      <c r="N22" s="21" t="s">
        <v>47</v>
      </c>
      <c r="O22" s="32">
        <v>50</v>
      </c>
      <c r="P22" s="21" t="s">
        <v>48</v>
      </c>
      <c r="S22" s="11">
        <f>VALUE(CONCATENATE(T22,COUNTIF($T$2:T22,T22)))</f>
        <v>121</v>
      </c>
      <c r="T22" s="12">
        <f>VALUE([2]Timesheet!B23)</f>
        <v>12</v>
      </c>
      <c r="U22" s="13" t="str">
        <f>IF([2]Timesheet!D23="","",[2]Timesheet!D23)</f>
        <v>Pizza 2 People</v>
      </c>
      <c r="V22" s="14" t="str">
        <f>IF([2]Timesheet!E23="","",[2]Timesheet!E23)</f>
        <v>IT040</v>
      </c>
      <c r="W22" s="15">
        <f>[2]Timesheet!G23</f>
        <v>4</v>
      </c>
      <c r="X22" s="16">
        <f>[2]Timesheet!I23</f>
        <v>7</v>
      </c>
      <c r="Y22" s="17"/>
      <c r="Z22" s="18">
        <f>SMALL($S$2:$S$23,21)</f>
        <v>233</v>
      </c>
      <c r="AA22" s="19">
        <f t="shared" si="0"/>
        <v>23</v>
      </c>
      <c r="AB22" s="20" t="str">
        <f t="shared" si="1"/>
        <v>Pizza 2 People</v>
      </c>
      <c r="AC22" s="20" t="str">
        <f t="shared" si="1"/>
        <v>BH040</v>
      </c>
      <c r="AD22" s="20">
        <f t="shared" si="1"/>
        <v>2</v>
      </c>
      <c r="AE22" s="20">
        <f t="shared" si="1"/>
        <v>5</v>
      </c>
    </row>
    <row r="23" spans="1:31">
      <c r="A23" s="62"/>
      <c r="B23" s="63" t="s">
        <v>49</v>
      </c>
      <c r="C23" s="90" t="s">
        <v>17</v>
      </c>
      <c r="D23" s="90"/>
      <c r="E23" s="90"/>
      <c r="F23" s="64" t="s">
        <v>18</v>
      </c>
      <c r="G23" s="64" t="s">
        <v>50</v>
      </c>
      <c r="H23" s="64" t="s">
        <v>19</v>
      </c>
      <c r="I23" s="64" t="s">
        <v>51</v>
      </c>
      <c r="J23" s="64" t="s">
        <v>52</v>
      </c>
      <c r="K23" s="2"/>
      <c r="L23" s="2"/>
      <c r="M23" s="21" t="s">
        <v>53</v>
      </c>
      <c r="N23" s="21" t="s">
        <v>54</v>
      </c>
      <c r="O23" s="32">
        <v>50</v>
      </c>
      <c r="P23" s="21" t="s">
        <v>22</v>
      </c>
      <c r="S23" s="11">
        <f>VALUE(CONCATENATE(T23,COUNTIF($T$2:T23,T23)))</f>
        <v>1</v>
      </c>
      <c r="T23" s="12">
        <f>VALUE([2]Timesheet!B24)</f>
        <v>0</v>
      </c>
      <c r="U23" s="13" t="str">
        <f>IF([2]Timesheet!D24="","",[2]Timesheet!D24)</f>
        <v/>
      </c>
      <c r="V23" s="14" t="str">
        <f>IF([2]Timesheet!E24="","",[2]Timesheet!E24)</f>
        <v/>
      </c>
      <c r="W23" s="15">
        <f>[2]Timesheet!G24</f>
        <v>0</v>
      </c>
      <c r="X23" s="16">
        <f>[2]Timesheet!I24</f>
        <v>0</v>
      </c>
      <c r="Y23" s="17"/>
      <c r="Z23" s="18">
        <f>SMALL($S$2:$S$23,22)</f>
        <v>241</v>
      </c>
      <c r="AA23" s="19">
        <f t="shared" si="0"/>
        <v>24</v>
      </c>
      <c r="AB23" s="20" t="str">
        <f t="shared" si="1"/>
        <v>Oh' Life</v>
      </c>
      <c r="AC23" s="20" t="str">
        <f t="shared" si="1"/>
        <v>BH022</v>
      </c>
      <c r="AD23" s="20">
        <f t="shared" si="1"/>
        <v>1</v>
      </c>
      <c r="AE23" s="20">
        <f t="shared" si="1"/>
        <v>10</v>
      </c>
    </row>
    <row r="24" spans="1:31">
      <c r="A24" s="62"/>
      <c r="B24" s="59" t="s">
        <v>70</v>
      </c>
      <c r="C24" s="80" t="s">
        <v>73</v>
      </c>
      <c r="D24" s="80"/>
      <c r="E24" s="80"/>
      <c r="F24" s="55">
        <v>15</v>
      </c>
      <c r="G24" s="56">
        <v>6</v>
      </c>
      <c r="H24" s="54" t="s">
        <v>25</v>
      </c>
      <c r="I24" s="57">
        <v>5</v>
      </c>
      <c r="J24" s="55">
        <f>IF(B24="","",F24*G24)</f>
        <v>90</v>
      </c>
      <c r="K24" s="2"/>
      <c r="L24" s="2"/>
      <c r="P24" s="2"/>
      <c r="S24" s="25"/>
      <c r="T24" s="25"/>
      <c r="U24" s="25"/>
      <c r="V24" s="25"/>
      <c r="W24" s="25"/>
    </row>
    <row r="25" spans="1:31">
      <c r="A25" s="62"/>
      <c r="B25" s="59" t="s">
        <v>71</v>
      </c>
      <c r="C25" s="80" t="s">
        <v>74</v>
      </c>
      <c r="D25" s="80"/>
      <c r="E25" s="80"/>
      <c r="F25" s="55">
        <v>475</v>
      </c>
      <c r="G25" s="56">
        <v>3</v>
      </c>
      <c r="H25" s="54" t="s">
        <v>25</v>
      </c>
      <c r="I25" s="57">
        <v>10</v>
      </c>
      <c r="J25" s="55">
        <f t="shared" ref="J25:J28" si="2">IF(B25="","",F25*G25)</f>
        <v>1425</v>
      </c>
      <c r="K25" s="2"/>
      <c r="L25" s="2"/>
      <c r="P25" s="2"/>
    </row>
    <row r="26" spans="1:31">
      <c r="A26" s="62"/>
      <c r="B26" s="59" t="s">
        <v>72</v>
      </c>
      <c r="C26" s="80" t="s">
        <v>75</v>
      </c>
      <c r="D26" s="80"/>
      <c r="E26" s="80"/>
      <c r="F26" s="55">
        <v>110</v>
      </c>
      <c r="G26" s="56">
        <v>1</v>
      </c>
      <c r="H26" s="54" t="s">
        <v>48</v>
      </c>
      <c r="I26" s="57">
        <v>0</v>
      </c>
      <c r="J26" s="55">
        <f t="shared" si="2"/>
        <v>110</v>
      </c>
      <c r="K26" s="2"/>
      <c r="L26" s="2"/>
      <c r="P26" s="2"/>
    </row>
    <row r="27" spans="1:31">
      <c r="A27" s="62"/>
      <c r="B27" s="59"/>
      <c r="C27" s="80"/>
      <c r="D27" s="80"/>
      <c r="E27" s="80"/>
      <c r="F27" s="55"/>
      <c r="G27" s="56"/>
      <c r="H27" s="54"/>
      <c r="I27" s="57"/>
      <c r="J27" s="55" t="str">
        <f t="shared" si="2"/>
        <v/>
      </c>
      <c r="K27" s="2"/>
      <c r="L27" s="2"/>
      <c r="P27" s="2"/>
    </row>
    <row r="28" spans="1:31">
      <c r="A28" s="62"/>
      <c r="B28" s="59"/>
      <c r="C28" s="80"/>
      <c r="D28" s="80"/>
      <c r="E28" s="80"/>
      <c r="F28" s="55"/>
      <c r="G28" s="56"/>
      <c r="H28" s="54"/>
      <c r="I28" s="57"/>
      <c r="J28" s="55" t="str">
        <f t="shared" si="2"/>
        <v/>
      </c>
      <c r="K28" s="2"/>
      <c r="L28" s="2"/>
      <c r="P28" s="2"/>
    </row>
    <row r="29" spans="1:31" ht="9" customHeight="1">
      <c r="A29" s="24"/>
      <c r="B29" s="39"/>
      <c r="C29" s="39"/>
      <c r="D29" s="39"/>
      <c r="E29" s="39"/>
      <c r="F29" s="40"/>
      <c r="G29" s="39"/>
      <c r="H29" s="39"/>
      <c r="I29" s="41"/>
      <c r="J29" s="42"/>
      <c r="K29" s="2"/>
      <c r="L29" s="2"/>
      <c r="P29" s="2"/>
    </row>
    <row r="30" spans="1:3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2"/>
      <c r="L30" s="2"/>
      <c r="P30" s="43"/>
      <c r="R30" s="28"/>
    </row>
    <row r="31" spans="1:31" ht="15" customHeight="1">
      <c r="A31" s="62"/>
      <c r="B31" s="81" t="s">
        <v>55</v>
      </c>
      <c r="C31" s="74" t="s">
        <v>6</v>
      </c>
      <c r="D31" s="74" t="s">
        <v>56</v>
      </c>
      <c r="E31" s="74"/>
      <c r="F31" s="74" t="s">
        <v>57</v>
      </c>
      <c r="G31" s="74"/>
      <c r="H31" s="65" t="s">
        <v>58</v>
      </c>
      <c r="I31" s="74" t="s">
        <v>59</v>
      </c>
      <c r="J31" s="74"/>
      <c r="K31" s="2"/>
      <c r="L31" s="2"/>
      <c r="P31" s="43"/>
      <c r="Q31" s="28"/>
      <c r="R31" s="28"/>
    </row>
    <row r="32" spans="1:31">
      <c r="A32" s="62"/>
      <c r="B32" s="81"/>
      <c r="C32" s="74"/>
      <c r="D32" s="74"/>
      <c r="E32" s="74"/>
      <c r="F32" s="74"/>
      <c r="G32" s="74"/>
      <c r="H32" s="66">
        <v>0.21</v>
      </c>
      <c r="I32" s="74"/>
      <c r="J32" s="74"/>
      <c r="K32" s="2"/>
      <c r="L32" s="2"/>
      <c r="M32" s="2"/>
      <c r="N32" s="2"/>
      <c r="O32" s="2"/>
      <c r="P32" s="43"/>
      <c r="Q32" s="28"/>
      <c r="R32" s="28"/>
    </row>
    <row r="33" spans="1:18">
      <c r="A33" s="62"/>
      <c r="B33" s="60">
        <f>SUM(J24:J28)</f>
        <v>1625</v>
      </c>
      <c r="C33" s="58">
        <f>IF(B24="",0,((J24/100)*I24)+IF(B25="",0,((J25/100)*I25))+IF(B26="",0,((J26/100)*I26))+IF(B27="",0,((J27/100)*I27))+IF(B28="",0,((J28/100)*I28)))</f>
        <v>147</v>
      </c>
      <c r="D33" s="75">
        <v>15</v>
      </c>
      <c r="E33" s="75"/>
      <c r="F33" s="76">
        <f>B33-C33+D33</f>
        <v>1493</v>
      </c>
      <c r="G33" s="77"/>
      <c r="H33" s="58">
        <f>IF(I39&gt;0,(F33-I39),F33)*H32</f>
        <v>311.43</v>
      </c>
      <c r="I33" s="75">
        <f>(F33+H33)</f>
        <v>1804.43</v>
      </c>
      <c r="J33" s="75"/>
      <c r="K33" s="2"/>
      <c r="L33" s="2"/>
      <c r="P33" s="43"/>
      <c r="Q33" s="28"/>
      <c r="R33" s="28"/>
    </row>
    <row r="34" spans="1:18">
      <c r="A34" s="24"/>
      <c r="B34" s="42"/>
      <c r="C34" s="44"/>
      <c r="D34" s="45"/>
      <c r="E34" s="45"/>
      <c r="F34" s="44"/>
      <c r="G34" s="44"/>
      <c r="H34" s="44"/>
      <c r="I34" s="44"/>
      <c r="J34" s="44"/>
      <c r="K34" s="2"/>
      <c r="L34" s="2"/>
      <c r="M34" s="2"/>
      <c r="N34" s="2"/>
      <c r="O34" s="2"/>
      <c r="P34" s="43"/>
      <c r="Q34" s="28"/>
      <c r="R34" s="28"/>
    </row>
    <row r="35" spans="1:18">
      <c r="A35" s="24"/>
      <c r="B35" s="42"/>
      <c r="C35" s="44"/>
      <c r="D35" s="45"/>
      <c r="E35" s="45"/>
      <c r="F35" s="44"/>
      <c r="G35" s="44"/>
      <c r="H35" s="44"/>
      <c r="I35" s="44"/>
      <c r="J35" s="44"/>
      <c r="K35" s="2"/>
      <c r="L35" s="2"/>
      <c r="M35" s="2"/>
      <c r="N35" s="2"/>
      <c r="O35" s="2"/>
      <c r="P35" s="43"/>
      <c r="Q35" s="28"/>
      <c r="R35" s="28"/>
    </row>
    <row r="36" spans="1:18">
      <c r="A36" s="24"/>
      <c r="B36" s="42"/>
      <c r="C36" s="44"/>
      <c r="D36" s="45"/>
      <c r="E36" s="45"/>
      <c r="F36" s="44"/>
      <c r="G36" s="44"/>
      <c r="H36" s="44"/>
      <c r="I36" s="44"/>
      <c r="J36" s="44"/>
      <c r="K36" s="2"/>
      <c r="L36" s="2"/>
      <c r="M36" s="2"/>
      <c r="N36" s="2"/>
      <c r="O36" s="2"/>
      <c r="P36" s="43"/>
      <c r="Q36" s="28"/>
      <c r="R36" s="28"/>
    </row>
    <row r="37" spans="1:18">
      <c r="A37" s="24"/>
      <c r="B37" s="46"/>
      <c r="K37" s="2"/>
      <c r="L37" s="2"/>
      <c r="P37" s="43"/>
      <c r="Q37" s="28"/>
      <c r="R37" s="28"/>
    </row>
    <row r="38" spans="1:18">
      <c r="A38" s="24"/>
      <c r="F38" s="78" t="s">
        <v>60</v>
      </c>
      <c r="G38" s="78"/>
      <c r="H38" s="78"/>
      <c r="I38" s="78"/>
      <c r="J38" s="78"/>
      <c r="K38" s="2"/>
      <c r="L38" s="2"/>
      <c r="M38" s="47"/>
      <c r="N38" s="43"/>
      <c r="O38" s="43"/>
      <c r="P38" s="43"/>
      <c r="Q38" s="28"/>
      <c r="R38" s="28"/>
    </row>
    <row r="39" spans="1:18">
      <c r="A39" s="24"/>
      <c r="B39" s="46"/>
      <c r="F39" s="79" t="s">
        <v>61</v>
      </c>
      <c r="G39" s="79"/>
      <c r="H39" s="79"/>
      <c r="I39" s="75">
        <v>10</v>
      </c>
      <c r="J39" s="75"/>
      <c r="K39" s="2"/>
      <c r="L39" s="2"/>
      <c r="M39" s="43"/>
      <c r="N39" s="43"/>
      <c r="O39" s="43"/>
      <c r="P39" s="43"/>
      <c r="Q39" s="28"/>
      <c r="R39" s="28"/>
    </row>
    <row r="40" spans="1:18">
      <c r="A40" s="24"/>
      <c r="F40" s="79" t="s">
        <v>62</v>
      </c>
      <c r="G40" s="79"/>
      <c r="H40" s="79"/>
      <c r="I40" s="75">
        <f>I33-I39</f>
        <v>1794.43</v>
      </c>
      <c r="J40" s="75"/>
      <c r="K40" s="2"/>
      <c r="L40" s="2"/>
      <c r="M40" s="47"/>
      <c r="N40" s="43"/>
      <c r="O40" s="43"/>
      <c r="P40" s="43"/>
      <c r="Q40" s="28"/>
      <c r="R40" s="28"/>
    </row>
    <row r="41" spans="1:18">
      <c r="A41" s="24"/>
      <c r="C41" s="46"/>
      <c r="M41" s="48" t="s">
        <v>63</v>
      </c>
      <c r="N41" s="48"/>
      <c r="O41" s="48"/>
      <c r="P41" s="28"/>
      <c r="Q41" s="28"/>
      <c r="R41" s="28"/>
    </row>
    <row r="42" spans="1:18">
      <c r="A42" s="24"/>
      <c r="M42" s="48" t="s">
        <v>64</v>
      </c>
      <c r="N42" s="48"/>
      <c r="O42" s="48"/>
      <c r="P42" s="72"/>
      <c r="Q42" s="72"/>
      <c r="R42" s="72"/>
    </row>
    <row r="43" spans="1:18">
      <c r="A43" s="24"/>
      <c r="B43" s="49"/>
      <c r="M43" s="50"/>
      <c r="N43" s="50"/>
      <c r="O43" s="50"/>
    </row>
    <row r="44" spans="1:18">
      <c r="A44" s="61"/>
      <c r="B44" s="73"/>
      <c r="C44" s="73"/>
      <c r="D44" s="73"/>
      <c r="E44" s="73"/>
      <c r="F44" s="73"/>
      <c r="G44" s="73"/>
      <c r="H44" s="73"/>
      <c r="I44" s="73"/>
      <c r="J44" s="73"/>
    </row>
    <row r="45" spans="1:18">
      <c r="A45" s="24"/>
      <c r="B45" s="73"/>
      <c r="C45" s="73"/>
      <c r="D45" s="73"/>
      <c r="E45" s="73"/>
      <c r="F45" s="73"/>
      <c r="G45" s="73"/>
      <c r="H45" s="73"/>
      <c r="I45" s="73"/>
      <c r="J45" s="73"/>
    </row>
    <row r="46" spans="1:18">
      <c r="A46" s="24"/>
      <c r="B46" s="28"/>
      <c r="C46" s="28"/>
      <c r="D46" s="28"/>
      <c r="E46" s="28"/>
      <c r="F46" s="28"/>
      <c r="G46" s="28"/>
      <c r="H46" s="28"/>
      <c r="I46" s="28"/>
      <c r="J46" s="28"/>
    </row>
    <row r="47" spans="1:18">
      <c r="A47" s="24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>
      <c r="A49" s="24"/>
      <c r="B49" s="24"/>
      <c r="C49" s="24"/>
      <c r="D49" s="24"/>
      <c r="E49" s="24"/>
      <c r="F49" s="24"/>
      <c r="G49" s="24"/>
      <c r="H49" s="24"/>
      <c r="I49" s="24"/>
      <c r="J49" s="24"/>
    </row>
  </sheetData>
  <dataConsolidate function="count"/>
  <mergeCells count="33">
    <mergeCell ref="C25:E25"/>
    <mergeCell ref="E1:J6"/>
    <mergeCell ref="M1:Q1"/>
    <mergeCell ref="O2:Q2"/>
    <mergeCell ref="O3:Q3"/>
    <mergeCell ref="M10:P10"/>
    <mergeCell ref="B18:C18"/>
    <mergeCell ref="D18:G18"/>
    <mergeCell ref="H18:J18"/>
    <mergeCell ref="B6:C6"/>
    <mergeCell ref="B19:C19"/>
    <mergeCell ref="D19:G19"/>
    <mergeCell ref="H19:J19"/>
    <mergeCell ref="C23:E23"/>
    <mergeCell ref="C24:E24"/>
    <mergeCell ref="C26:E26"/>
    <mergeCell ref="C27:E27"/>
    <mergeCell ref="C28:E28"/>
    <mergeCell ref="B31:B32"/>
    <mergeCell ref="C31:C32"/>
    <mergeCell ref="D31:E32"/>
    <mergeCell ref="P42:R42"/>
    <mergeCell ref="B44:J45"/>
    <mergeCell ref="F31:G32"/>
    <mergeCell ref="I31:J32"/>
    <mergeCell ref="D33:E33"/>
    <mergeCell ref="F33:G33"/>
    <mergeCell ref="I33:J33"/>
    <mergeCell ref="F38:J38"/>
    <mergeCell ref="F39:H39"/>
    <mergeCell ref="I39:J39"/>
    <mergeCell ref="F40:H40"/>
    <mergeCell ref="I40:J40"/>
  </mergeCells>
  <conditionalFormatting sqref="D14">
    <cfRule type="iconSet" priority="1">
      <iconSet iconSet="3Symbol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sqref="H29">
      <formula1>$M$41:$M$42</formula1>
    </dataValidation>
    <dataValidation type="list" allowBlank="1" showInputMessage="1" showErrorMessage="1" sqref="I42">
      <formula1>code</formula1>
    </dataValidation>
  </dataValidations>
  <pageMargins left="0.7" right="0.7" top="0.75" bottom="0.75" header="0.3" footer="0.3"/>
  <pageSetup paperSize="9" orientation="portrait" horizontalDpi="4294967293" verticalDpi="300" r:id="rId1"/>
  <drawing r:id="rId2"/>
  <legacyDrawing r:id="rId3"/>
  <controls>
    <control shapeId="1025" r:id="rId4" name="CommandButton2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1"/>
  <dimension ref="A1:G18"/>
  <sheetViews>
    <sheetView workbookViewId="0">
      <selection activeCell="G20" sqref="G20"/>
    </sheetView>
  </sheetViews>
  <sheetFormatPr defaultRowHeight="15"/>
  <cols>
    <col min="1" max="1" width="16.140625" customWidth="1"/>
    <col min="2" max="2" width="10.5703125" customWidth="1"/>
  </cols>
  <sheetData>
    <row r="1" spans="1:7">
      <c r="A1" t="s">
        <v>35</v>
      </c>
      <c r="B1" t="s">
        <v>76</v>
      </c>
      <c r="G1" s="95" t="s">
        <v>77</v>
      </c>
    </row>
    <row r="2" spans="1:7">
      <c r="A2">
        <v>21</v>
      </c>
      <c r="B2">
        <f>MAX(factuurnummertje)</f>
        <v>21</v>
      </c>
      <c r="G2" t="s">
        <v>78</v>
      </c>
    </row>
    <row r="3" spans="1:7">
      <c r="G3" t="s">
        <v>79</v>
      </c>
    </row>
    <row r="4" spans="1:7">
      <c r="G4" t="s">
        <v>80</v>
      </c>
    </row>
    <row r="5" spans="1:7">
      <c r="G5" t="s">
        <v>81</v>
      </c>
    </row>
    <row r="6" spans="1:7">
      <c r="G6" t="s">
        <v>82</v>
      </c>
    </row>
    <row r="7" spans="1:7">
      <c r="G7" t="s">
        <v>83</v>
      </c>
    </row>
    <row r="8" spans="1:7">
      <c r="G8" t="s">
        <v>84</v>
      </c>
    </row>
    <row r="9" spans="1:7">
      <c r="G9" t="s">
        <v>85</v>
      </c>
    </row>
    <row r="10" spans="1:7">
      <c r="G10" s="95" t="s">
        <v>86</v>
      </c>
    </row>
    <row r="14" spans="1:7">
      <c r="G14" s="96" t="s">
        <v>91</v>
      </c>
    </row>
    <row r="15" spans="1:7">
      <c r="G15" t="s">
        <v>89</v>
      </c>
    </row>
    <row r="16" spans="1:7">
      <c r="G16" t="s">
        <v>87</v>
      </c>
    </row>
    <row r="17" spans="7:7">
      <c r="G17" t="s">
        <v>88</v>
      </c>
    </row>
    <row r="18" spans="7:7">
      <c r="G18" t="s">
        <v>90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Verkoopfactuur</vt:lpstr>
      <vt:lpstr>Factuurnummer</vt:lpstr>
      <vt:lpstr>Verkoopfactuur!Afdrukbereik</vt:lpstr>
      <vt:lpstr>CodeArtikel</vt:lpstr>
      <vt:lpstr>diensten</vt:lpstr>
      <vt:lpstr>factnummer</vt:lpstr>
      <vt:lpstr>factuurnummer</vt:lpstr>
      <vt:lpstr>factuurnummertje</vt:lpstr>
      <vt:lpstr>omschrijving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</dc:creator>
  <cp:lastModifiedBy>Ad</cp:lastModifiedBy>
  <cp:lastPrinted>2011-01-07T16:08:44Z</cp:lastPrinted>
  <dcterms:created xsi:type="dcterms:W3CDTF">2011-01-07T15:59:23Z</dcterms:created>
  <dcterms:modified xsi:type="dcterms:W3CDTF">2011-01-08T10:57:23Z</dcterms:modified>
</cp:coreProperties>
</file>