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ate1904="1" filterPrivacy="1"/>
  <xr:revisionPtr revIDLastSave="0" documentId="13_ncr:1_{58F09EC0-8274-4A00-B8C7-B7DE1DFD6C30}" xr6:coauthVersionLast="41" xr6:coauthVersionMax="44" xr10:uidLastSave="{00000000-0000-0000-0000-000000000000}"/>
  <bookViews>
    <workbookView xWindow="-120" yWindow="-120" windowWidth="19440" windowHeight="10440" xr2:uid="{00000000-000D-0000-FFFF-FFFF00000000}"/>
  </bookViews>
  <sheets>
    <sheet name=" voorbeeld maand" sheetId="19" r:id="rId1"/>
    <sheet name="TOTAAL" sheetId="17" r:id="rId2"/>
    <sheet name="Januari" sheetId="1" r:id="rId3"/>
    <sheet name="Februari" sheetId="3" r:id="rId4"/>
    <sheet name="Maart" sheetId="4" r:id="rId5"/>
    <sheet name="April" sheetId="5" r:id="rId6"/>
    <sheet name="Mei" sheetId="6" r:id="rId7"/>
    <sheet name="Juni" sheetId="7" r:id="rId8"/>
    <sheet name="Juli" sheetId="8" r:id="rId9"/>
    <sheet name="Augustus" sheetId="9" r:id="rId10"/>
    <sheet name="September" sheetId="10" r:id="rId11"/>
    <sheet name="Oktober" sheetId="11" r:id="rId12"/>
    <sheet name="November" sheetId="12" r:id="rId13"/>
    <sheet name="December" sheetId="13" r:id="rId14"/>
    <sheet name="Verlofkaart 2020" sheetId="1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9" i="19" l="1"/>
  <c r="P18" i="19"/>
  <c r="P17" i="19"/>
  <c r="P16" i="19"/>
  <c r="O12" i="19"/>
  <c r="P12" i="19"/>
  <c r="O18" i="19" l="1"/>
  <c r="R18" i="19"/>
  <c r="I25" i="19"/>
  <c r="J25" i="19" s="1"/>
  <c r="Q35" i="19"/>
  <c r="P35" i="19"/>
  <c r="O35" i="19"/>
  <c r="N35" i="19"/>
  <c r="M35" i="19"/>
  <c r="U36" i="19"/>
  <c r="T36" i="19"/>
  <c r="R36" i="19"/>
  <c r="U35" i="19"/>
  <c r="T35" i="19"/>
  <c r="S35" i="19"/>
  <c r="R35" i="19"/>
  <c r="E35" i="19"/>
  <c r="D35" i="19"/>
  <c r="C35" i="19"/>
  <c r="B35" i="19"/>
  <c r="A35" i="19"/>
  <c r="P3" i="13"/>
  <c r="P3" i="12"/>
  <c r="P3" i="11"/>
  <c r="P3" i="10"/>
  <c r="P3" i="9"/>
  <c r="P3" i="8"/>
  <c r="P3" i="7"/>
  <c r="P3" i="6"/>
  <c r="P3" i="5"/>
  <c r="P3" i="3"/>
  <c r="G36" i="1"/>
  <c r="G35" i="1"/>
  <c r="K25" i="19" l="1"/>
  <c r="D34" i="13"/>
  <c r="D34" i="12"/>
  <c r="D34" i="11"/>
  <c r="D34" i="10"/>
  <c r="D34" i="9"/>
  <c r="D34" i="8"/>
  <c r="D34" i="7"/>
  <c r="D34" i="6"/>
  <c r="D34" i="5"/>
  <c r="D34" i="4"/>
  <c r="D34" i="3"/>
  <c r="U36" i="13"/>
  <c r="U35" i="13"/>
  <c r="U36" i="12"/>
  <c r="U35" i="12"/>
  <c r="U36" i="11"/>
  <c r="U35" i="11"/>
  <c r="U36" i="10"/>
  <c r="U35" i="10"/>
  <c r="U36" i="9"/>
  <c r="U35" i="9"/>
  <c r="U36" i="8"/>
  <c r="U35" i="8"/>
  <c r="U36" i="7"/>
  <c r="U35" i="7"/>
  <c r="U36" i="6"/>
  <c r="U35" i="6"/>
  <c r="U36" i="5"/>
  <c r="U35" i="5"/>
  <c r="U36" i="4"/>
  <c r="U35" i="4"/>
  <c r="U35" i="3"/>
  <c r="U35" i="1"/>
  <c r="U36" i="3"/>
  <c r="U36" i="1"/>
  <c r="T36" i="13"/>
  <c r="R36" i="13"/>
  <c r="P36" i="13"/>
  <c r="M36" i="13"/>
  <c r="T35" i="13"/>
  <c r="S35" i="13"/>
  <c r="R35" i="13"/>
  <c r="Q35" i="13"/>
  <c r="P35" i="13"/>
  <c r="O35" i="13"/>
  <c r="N35" i="13"/>
  <c r="M35" i="13"/>
  <c r="L35" i="13"/>
  <c r="T36" i="12"/>
  <c r="R36" i="12"/>
  <c r="P36" i="12"/>
  <c r="M36" i="12"/>
  <c r="T35" i="12"/>
  <c r="S35" i="12"/>
  <c r="R35" i="12"/>
  <c r="Q35" i="12"/>
  <c r="P35" i="12"/>
  <c r="O35" i="12"/>
  <c r="N35" i="12"/>
  <c r="M35" i="12"/>
  <c r="L35" i="12"/>
  <c r="T36" i="11"/>
  <c r="R36" i="11"/>
  <c r="P36" i="11"/>
  <c r="M36" i="11"/>
  <c r="T35" i="11"/>
  <c r="S35" i="11"/>
  <c r="R35" i="11"/>
  <c r="Q35" i="11"/>
  <c r="P35" i="11"/>
  <c r="O35" i="11"/>
  <c r="N35" i="11"/>
  <c r="M35" i="11"/>
  <c r="L35" i="11"/>
  <c r="T36" i="10"/>
  <c r="R36" i="10"/>
  <c r="P36" i="10"/>
  <c r="M36" i="10"/>
  <c r="T35" i="10"/>
  <c r="S35" i="10"/>
  <c r="R35" i="10"/>
  <c r="Q35" i="10"/>
  <c r="P35" i="10"/>
  <c r="O35" i="10"/>
  <c r="N35" i="10"/>
  <c r="M35" i="10"/>
  <c r="L35" i="10"/>
  <c r="T36" i="9"/>
  <c r="R36" i="9"/>
  <c r="P36" i="9"/>
  <c r="M36" i="9"/>
  <c r="T35" i="9"/>
  <c r="S35" i="9"/>
  <c r="R35" i="9"/>
  <c r="Q35" i="9"/>
  <c r="P35" i="9"/>
  <c r="O35" i="9"/>
  <c r="N35" i="9"/>
  <c r="M35" i="9"/>
  <c r="L35" i="9"/>
  <c r="T36" i="8"/>
  <c r="R36" i="8"/>
  <c r="P36" i="8"/>
  <c r="M36" i="8"/>
  <c r="T35" i="8"/>
  <c r="S35" i="8"/>
  <c r="R35" i="8"/>
  <c r="Q35" i="8"/>
  <c r="P35" i="8"/>
  <c r="O35" i="8"/>
  <c r="N35" i="8"/>
  <c r="M35" i="8"/>
  <c r="L35" i="8"/>
  <c r="T36" i="7"/>
  <c r="R36" i="7"/>
  <c r="P36" i="7"/>
  <c r="M36" i="7"/>
  <c r="T35" i="7"/>
  <c r="S35" i="7"/>
  <c r="R35" i="7"/>
  <c r="Q35" i="7"/>
  <c r="P35" i="7"/>
  <c r="O35" i="7"/>
  <c r="N35" i="7"/>
  <c r="M35" i="7"/>
  <c r="L35" i="7"/>
  <c r="T36" i="6"/>
  <c r="R36" i="6"/>
  <c r="P36" i="6"/>
  <c r="M36" i="6"/>
  <c r="T35" i="6"/>
  <c r="S35" i="6"/>
  <c r="R35" i="6"/>
  <c r="Q35" i="6"/>
  <c r="P35" i="6"/>
  <c r="O35" i="6"/>
  <c r="N35" i="6"/>
  <c r="M35" i="6"/>
  <c r="L35" i="6"/>
  <c r="T36" i="5"/>
  <c r="R36" i="5"/>
  <c r="P36" i="5"/>
  <c r="M36" i="5"/>
  <c r="T35" i="5"/>
  <c r="S35" i="5"/>
  <c r="R35" i="5"/>
  <c r="Q35" i="5"/>
  <c r="P35" i="5"/>
  <c r="O35" i="5"/>
  <c r="N35" i="5"/>
  <c r="M35" i="5"/>
  <c r="L35" i="5"/>
  <c r="T36" i="4"/>
  <c r="R36" i="4"/>
  <c r="P36" i="4"/>
  <c r="M36" i="4"/>
  <c r="T35" i="4"/>
  <c r="S35" i="4"/>
  <c r="R35" i="4"/>
  <c r="Q35" i="4"/>
  <c r="P35" i="4"/>
  <c r="O35" i="4"/>
  <c r="N35" i="4"/>
  <c r="M35" i="4"/>
  <c r="L35" i="4"/>
  <c r="G36" i="13"/>
  <c r="D36" i="13"/>
  <c r="G35" i="13"/>
  <c r="F35" i="13"/>
  <c r="E35" i="13"/>
  <c r="D35" i="13"/>
  <c r="C35" i="13"/>
  <c r="B35" i="13"/>
  <c r="A35" i="13"/>
  <c r="G36" i="12"/>
  <c r="D36" i="12"/>
  <c r="G35" i="12"/>
  <c r="F35" i="12"/>
  <c r="E35" i="12"/>
  <c r="D35" i="12"/>
  <c r="C35" i="12"/>
  <c r="B35" i="12"/>
  <c r="A35" i="12"/>
  <c r="G36" i="11"/>
  <c r="D36" i="11"/>
  <c r="G35" i="11"/>
  <c r="F35" i="11"/>
  <c r="E35" i="11"/>
  <c r="D35" i="11"/>
  <c r="C35" i="11"/>
  <c r="B35" i="11"/>
  <c r="A35" i="11"/>
  <c r="G36" i="10"/>
  <c r="D36" i="10"/>
  <c r="G35" i="10"/>
  <c r="F35" i="10"/>
  <c r="E35" i="10"/>
  <c r="D35" i="10"/>
  <c r="C35" i="10"/>
  <c r="B35" i="10"/>
  <c r="A35" i="10"/>
  <c r="G36" i="9"/>
  <c r="D36" i="9"/>
  <c r="G35" i="9"/>
  <c r="F35" i="9"/>
  <c r="E35" i="9"/>
  <c r="D35" i="9"/>
  <c r="C35" i="9"/>
  <c r="B35" i="9"/>
  <c r="A35" i="9"/>
  <c r="G36" i="8"/>
  <c r="D36" i="8"/>
  <c r="G35" i="8"/>
  <c r="F35" i="8"/>
  <c r="E35" i="8"/>
  <c r="D35" i="8"/>
  <c r="C35" i="8"/>
  <c r="B35" i="8"/>
  <c r="A35" i="8"/>
  <c r="G36" i="7"/>
  <c r="D36" i="7"/>
  <c r="G35" i="7"/>
  <c r="F35" i="7"/>
  <c r="E35" i="7"/>
  <c r="D35" i="7"/>
  <c r="C35" i="7"/>
  <c r="B35" i="7"/>
  <c r="A35" i="7"/>
  <c r="G36" i="6"/>
  <c r="D36" i="6"/>
  <c r="G35" i="6"/>
  <c r="F35" i="6"/>
  <c r="E35" i="6"/>
  <c r="D35" i="6"/>
  <c r="C35" i="6"/>
  <c r="B35" i="6"/>
  <c r="A35" i="6"/>
  <c r="G36" i="5"/>
  <c r="D36" i="5"/>
  <c r="G35" i="5"/>
  <c r="F35" i="5"/>
  <c r="E35" i="5"/>
  <c r="D35" i="5"/>
  <c r="C35" i="5"/>
  <c r="B35" i="5"/>
  <c r="A35" i="5"/>
  <c r="G36" i="4"/>
  <c r="D36" i="4"/>
  <c r="G35" i="4"/>
  <c r="F35" i="4"/>
  <c r="E35" i="4"/>
  <c r="D35" i="4"/>
  <c r="C35" i="4"/>
  <c r="B35" i="4"/>
  <c r="A35" i="4"/>
  <c r="T36" i="3"/>
  <c r="T35" i="3"/>
  <c r="S35" i="3"/>
  <c r="R36" i="3"/>
  <c r="R35" i="3"/>
  <c r="Q35" i="3"/>
  <c r="P36" i="3"/>
  <c r="P35" i="3"/>
  <c r="O35" i="3"/>
  <c r="M36" i="3"/>
  <c r="N35" i="3"/>
  <c r="M35" i="3"/>
  <c r="L35" i="3"/>
  <c r="G36" i="3"/>
  <c r="G35" i="3"/>
  <c r="F35" i="3"/>
  <c r="D36" i="3"/>
  <c r="E35" i="3"/>
  <c r="D35" i="3"/>
  <c r="C35" i="3"/>
  <c r="B35" i="3"/>
  <c r="A35" i="3"/>
  <c r="T36" i="1"/>
  <c r="T35" i="1"/>
  <c r="S35" i="1"/>
  <c r="R36" i="1"/>
  <c r="R35" i="1"/>
  <c r="P36" i="1"/>
  <c r="Q35" i="1"/>
  <c r="P35" i="1"/>
  <c r="O35" i="1"/>
  <c r="M36" i="1"/>
  <c r="N35" i="1"/>
  <c r="M35" i="1"/>
  <c r="L35" i="1"/>
  <c r="F35" i="1"/>
  <c r="D36" i="1"/>
  <c r="E35" i="1"/>
  <c r="D35" i="1"/>
  <c r="C35" i="1"/>
  <c r="B35" i="1"/>
  <c r="A35" i="1"/>
  <c r="H36" i="3"/>
  <c r="H36" i="4"/>
  <c r="H36" i="5"/>
  <c r="H36" i="6"/>
  <c r="H36" i="7"/>
  <c r="H36" i="8"/>
  <c r="H36" i="9"/>
  <c r="H36" i="10"/>
  <c r="H36" i="11"/>
  <c r="H36" i="12"/>
  <c r="H36" i="13"/>
  <c r="C3" i="19"/>
  <c r="H35" i="13" l="1"/>
  <c r="H35" i="12"/>
  <c r="H35" i="11"/>
  <c r="H35" i="10"/>
  <c r="H35" i="9"/>
  <c r="H35" i="8"/>
  <c r="H35" i="7"/>
  <c r="H35" i="6"/>
  <c r="H35" i="5"/>
  <c r="I12" i="8" l="1"/>
  <c r="I31" i="6" l="1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4" i="8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4" i="6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R17" i="5" s="1"/>
  <c r="P16" i="5"/>
  <c r="P15" i="5"/>
  <c r="P14" i="5"/>
  <c r="P13" i="5"/>
  <c r="P12" i="5"/>
  <c r="P11" i="5"/>
  <c r="P10" i="5"/>
  <c r="P9" i="5"/>
  <c r="P8" i="5"/>
  <c r="P7" i="5"/>
  <c r="P6" i="5"/>
  <c r="P5" i="5"/>
  <c r="P4" i="5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6" i="4"/>
  <c r="P5" i="4"/>
  <c r="P4" i="4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I28" i="4"/>
  <c r="I29" i="4"/>
  <c r="I30" i="4"/>
  <c r="I31" i="4"/>
  <c r="I32" i="4"/>
  <c r="I33" i="4"/>
  <c r="J33" i="4" s="1"/>
  <c r="I5" i="4"/>
  <c r="J5" i="4" s="1"/>
  <c r="S4" i="7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4" i="6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4" i="5"/>
  <c r="S5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4" i="8"/>
  <c r="S5" i="8"/>
  <c r="S6" i="8"/>
  <c r="S7" i="8"/>
  <c r="S8" i="8"/>
  <c r="S9" i="8"/>
  <c r="S10" i="8"/>
  <c r="S11" i="8"/>
  <c r="S12" i="8"/>
  <c r="S3" i="7"/>
  <c r="S3" i="6"/>
  <c r="S3" i="5"/>
  <c r="S3" i="4"/>
  <c r="S3" i="3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" i="1"/>
  <c r="J31" i="6"/>
  <c r="K31" i="6"/>
  <c r="J28" i="4"/>
  <c r="K28" i="4"/>
  <c r="J29" i="4"/>
  <c r="K29" i="4"/>
  <c r="J30" i="4"/>
  <c r="K30" i="4"/>
  <c r="J31" i="4"/>
  <c r="K31" i="4"/>
  <c r="J32" i="4"/>
  <c r="K32" i="4"/>
  <c r="J12" i="8"/>
  <c r="K12" i="8"/>
  <c r="K5" i="4" l="1"/>
  <c r="K33" i="4"/>
  <c r="P4" i="13"/>
  <c r="P5" i="13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4" i="12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4" i="11"/>
  <c r="P5" i="11"/>
  <c r="P6" i="11"/>
  <c r="P7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4" i="9"/>
  <c r="P5" i="9"/>
  <c r="P6" i="9"/>
  <c r="P7" i="9"/>
  <c r="P8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I5" i="7" l="1"/>
  <c r="K5" i="7" l="1"/>
  <c r="J5" i="7"/>
  <c r="C3" i="1" l="1"/>
  <c r="P8" i="19" l="1"/>
  <c r="P9" i="19"/>
  <c r="P20" i="19"/>
  <c r="P22" i="19"/>
  <c r="P23" i="19"/>
  <c r="P24" i="19"/>
  <c r="P27" i="19"/>
  <c r="P28" i="19"/>
  <c r="P29" i="19"/>
  <c r="P30" i="19"/>
  <c r="P31" i="19"/>
  <c r="P32" i="19"/>
  <c r="P10" i="19"/>
  <c r="P11" i="19"/>
  <c r="P13" i="19"/>
  <c r="P14" i="19"/>
  <c r="P7" i="19"/>
  <c r="R7" i="19" s="1"/>
  <c r="T7" i="19" s="1"/>
  <c r="P6" i="19"/>
  <c r="R6" i="19" s="1"/>
  <c r="T6" i="19" s="1"/>
  <c r="P5" i="19"/>
  <c r="P4" i="19"/>
  <c r="H34" i="19" l="1"/>
  <c r="G34" i="19"/>
  <c r="F34" i="19"/>
  <c r="T33" i="19"/>
  <c r="I33" i="19"/>
  <c r="J33" i="19" s="1"/>
  <c r="R32" i="19"/>
  <c r="T32" i="19" s="1"/>
  <c r="O32" i="19"/>
  <c r="I32" i="19"/>
  <c r="J32" i="19" s="1"/>
  <c r="R31" i="19"/>
  <c r="T31" i="19" s="1"/>
  <c r="O31" i="19"/>
  <c r="I31" i="19"/>
  <c r="J31" i="19" s="1"/>
  <c r="R30" i="19"/>
  <c r="O30" i="19"/>
  <c r="I30" i="19"/>
  <c r="J30" i="19" s="1"/>
  <c r="R29" i="19"/>
  <c r="O29" i="19"/>
  <c r="I29" i="19"/>
  <c r="J29" i="19" s="1"/>
  <c r="R28" i="19"/>
  <c r="T28" i="19" s="1"/>
  <c r="O28" i="19"/>
  <c r="I28" i="19"/>
  <c r="J28" i="19" s="1"/>
  <c r="R27" i="19"/>
  <c r="O27" i="19"/>
  <c r="I27" i="19"/>
  <c r="J27" i="19" s="1"/>
  <c r="T26" i="19"/>
  <c r="I26" i="19"/>
  <c r="T25" i="19"/>
  <c r="R24" i="19"/>
  <c r="T24" i="19" s="1"/>
  <c r="O24" i="19"/>
  <c r="I24" i="19"/>
  <c r="R23" i="19"/>
  <c r="T23" i="19" s="1"/>
  <c r="O23" i="19"/>
  <c r="I23" i="19"/>
  <c r="R22" i="19"/>
  <c r="O22" i="19"/>
  <c r="I22" i="19"/>
  <c r="R21" i="19"/>
  <c r="O21" i="19"/>
  <c r="I21" i="19"/>
  <c r="J21" i="19" s="1"/>
  <c r="R20" i="19"/>
  <c r="T20" i="19" s="1"/>
  <c r="O20" i="19"/>
  <c r="I20" i="19"/>
  <c r="J20" i="19" s="1"/>
  <c r="R19" i="19"/>
  <c r="O19" i="19"/>
  <c r="I19" i="19"/>
  <c r="K19" i="19" s="1"/>
  <c r="T18" i="19"/>
  <c r="I18" i="19"/>
  <c r="O17" i="19"/>
  <c r="I17" i="19"/>
  <c r="K17" i="19" s="1"/>
  <c r="R16" i="19"/>
  <c r="O16" i="19"/>
  <c r="I16" i="19"/>
  <c r="K16" i="19" s="1"/>
  <c r="R15" i="19"/>
  <c r="O15" i="19"/>
  <c r="I15" i="19"/>
  <c r="K15" i="19" s="1"/>
  <c r="R14" i="19"/>
  <c r="O14" i="19"/>
  <c r="I14" i="19"/>
  <c r="J14" i="19" s="1"/>
  <c r="R13" i="19"/>
  <c r="O13" i="19"/>
  <c r="I13" i="19"/>
  <c r="J13" i="19" s="1"/>
  <c r="R12" i="19"/>
  <c r="T12" i="19" s="1"/>
  <c r="R11" i="19"/>
  <c r="O11" i="19"/>
  <c r="I11" i="19"/>
  <c r="J11" i="19" s="1"/>
  <c r="R10" i="19"/>
  <c r="T10" i="19" s="1"/>
  <c r="O10" i="19"/>
  <c r="I10" i="19"/>
  <c r="K10" i="19" s="1"/>
  <c r="R9" i="19"/>
  <c r="T9" i="19" s="1"/>
  <c r="O9" i="19"/>
  <c r="I9" i="19"/>
  <c r="K9" i="19" s="1"/>
  <c r="R8" i="19"/>
  <c r="T8" i="19" s="1"/>
  <c r="O8" i="19"/>
  <c r="I8" i="19"/>
  <c r="O7" i="19"/>
  <c r="I7" i="19"/>
  <c r="J7" i="19" s="1"/>
  <c r="O6" i="19"/>
  <c r="I6" i="19"/>
  <c r="J6" i="19" s="1"/>
  <c r="R5" i="19"/>
  <c r="I5" i="19"/>
  <c r="R4" i="19"/>
  <c r="O4" i="19"/>
  <c r="I4" i="19"/>
  <c r="R3" i="19"/>
  <c r="O3" i="19"/>
  <c r="I3" i="19"/>
  <c r="C4" i="19"/>
  <c r="A1" i="19"/>
  <c r="A36" i="19" s="1"/>
  <c r="U2" i="13"/>
  <c r="U1" i="13"/>
  <c r="U2" i="12"/>
  <c r="U1" i="12"/>
  <c r="U2" i="11"/>
  <c r="U1" i="11"/>
  <c r="U2" i="10"/>
  <c r="U1" i="10"/>
  <c r="U2" i="9"/>
  <c r="U1" i="9"/>
  <c r="U2" i="8"/>
  <c r="U1" i="8"/>
  <c r="U2" i="7"/>
  <c r="U1" i="7"/>
  <c r="U2" i="6"/>
  <c r="U1" i="6"/>
  <c r="U2" i="5"/>
  <c r="U1" i="5"/>
  <c r="U2" i="4"/>
  <c r="U1" i="4"/>
  <c r="U2" i="3"/>
  <c r="I3" i="5"/>
  <c r="I4" i="5"/>
  <c r="H35" i="4"/>
  <c r="H35" i="3"/>
  <c r="J18" i="19" l="1"/>
  <c r="K18" i="19"/>
  <c r="J24" i="19"/>
  <c r="K24" i="19"/>
  <c r="K8" i="19"/>
  <c r="J8" i="19"/>
  <c r="K5" i="19"/>
  <c r="J5" i="19"/>
  <c r="J23" i="19"/>
  <c r="K23" i="19"/>
  <c r="J22" i="19"/>
  <c r="K22" i="19"/>
  <c r="J26" i="19"/>
  <c r="K26" i="19"/>
  <c r="K3" i="5"/>
  <c r="J3" i="5"/>
  <c r="J4" i="5"/>
  <c r="K4" i="5"/>
  <c r="K3" i="19"/>
  <c r="J3" i="19"/>
  <c r="J4" i="19"/>
  <c r="K4" i="19"/>
  <c r="J19" i="19"/>
  <c r="J17" i="19"/>
  <c r="J16" i="19"/>
  <c r="J15" i="19"/>
  <c r="J10" i="19"/>
  <c r="J9" i="19"/>
  <c r="T13" i="19"/>
  <c r="T21" i="19"/>
  <c r="T29" i="19"/>
  <c r="T11" i="19"/>
  <c r="T27" i="19"/>
  <c r="T14" i="19"/>
  <c r="T22" i="19"/>
  <c r="T30" i="19"/>
  <c r="O34" i="19"/>
  <c r="I34" i="19"/>
  <c r="R34" i="19"/>
  <c r="C5" i="19"/>
  <c r="C6" i="19" s="1"/>
  <c r="C7" i="19" s="1"/>
  <c r="C8" i="19" s="1"/>
  <c r="C9" i="19" s="1"/>
  <c r="C10" i="19" s="1"/>
  <c r="C11" i="19" s="1"/>
  <c r="C12" i="19" s="1"/>
  <c r="C13" i="19" s="1"/>
  <c r="C14" i="19" s="1"/>
  <c r="C15" i="19" s="1"/>
  <c r="C16" i="19" s="1"/>
  <c r="C17" i="19" s="1"/>
  <c r="C18" i="19" s="1"/>
  <c r="C19" i="19" s="1"/>
  <c r="C20" i="19" s="1"/>
  <c r="C21" i="19" s="1"/>
  <c r="C22" i="19" s="1"/>
  <c r="C23" i="19" s="1"/>
  <c r="C24" i="19" s="1"/>
  <c r="C25" i="19" s="1"/>
  <c r="C26" i="19" s="1"/>
  <c r="C27" i="19" s="1"/>
  <c r="C28" i="19" s="1"/>
  <c r="C29" i="19" s="1"/>
  <c r="C30" i="19" s="1"/>
  <c r="C31" i="19" s="1"/>
  <c r="C32" i="19" s="1"/>
  <c r="C33" i="19" s="1"/>
  <c r="K34" i="19" l="1"/>
  <c r="J34" i="19"/>
  <c r="J35" i="19" s="1"/>
  <c r="J36" i="19" s="1"/>
  <c r="S34" i="4" l="1"/>
  <c r="S34" i="3"/>
  <c r="K8" i="17"/>
  <c r="K7" i="17"/>
  <c r="B2" i="13" l="1"/>
  <c r="B2" i="12"/>
  <c r="B2" i="11"/>
  <c r="B2" i="10"/>
  <c r="B2" i="9"/>
  <c r="B2" i="8"/>
  <c r="B2" i="7"/>
  <c r="B2" i="6"/>
  <c r="B2" i="5"/>
  <c r="B2" i="4"/>
  <c r="B2" i="3"/>
  <c r="S34" i="1"/>
  <c r="J4" i="17" l="1"/>
  <c r="S19" i="19" l="1"/>
  <c r="T19" i="19" s="1"/>
  <c r="S31" i="13"/>
  <c r="S23" i="13"/>
  <c r="S15" i="13"/>
  <c r="S7" i="13"/>
  <c r="S30" i="12"/>
  <c r="S22" i="12"/>
  <c r="S14" i="12"/>
  <c r="S6" i="12"/>
  <c r="S29" i="11"/>
  <c r="S21" i="11"/>
  <c r="S13" i="11"/>
  <c r="S5" i="11"/>
  <c r="S28" i="10"/>
  <c r="S20" i="10"/>
  <c r="S12" i="10"/>
  <c r="S4" i="10"/>
  <c r="S27" i="9"/>
  <c r="S19" i="9"/>
  <c r="S11" i="9"/>
  <c r="S3" i="9"/>
  <c r="S26" i="8"/>
  <c r="S18" i="8"/>
  <c r="S16" i="19"/>
  <c r="T16" i="19" s="1"/>
  <c r="S30" i="13"/>
  <c r="S22" i="13"/>
  <c r="S14" i="13"/>
  <c r="S6" i="13"/>
  <c r="S29" i="12"/>
  <c r="S21" i="12"/>
  <c r="S13" i="12"/>
  <c r="S5" i="12"/>
  <c r="S28" i="11"/>
  <c r="S20" i="11"/>
  <c r="S12" i="11"/>
  <c r="S4" i="11"/>
  <c r="S27" i="10"/>
  <c r="S19" i="10"/>
  <c r="S11" i="10"/>
  <c r="S3" i="10"/>
  <c r="S26" i="9"/>
  <c r="S18" i="9"/>
  <c r="S10" i="9"/>
  <c r="S33" i="8"/>
  <c r="S25" i="8"/>
  <c r="S17" i="8"/>
  <c r="S15" i="19"/>
  <c r="T15" i="19" s="1"/>
  <c r="S29" i="13"/>
  <c r="S21" i="13"/>
  <c r="S13" i="13"/>
  <c r="S5" i="13"/>
  <c r="S28" i="12"/>
  <c r="S20" i="12"/>
  <c r="S12" i="12"/>
  <c r="S4" i="12"/>
  <c r="S27" i="11"/>
  <c r="S19" i="11"/>
  <c r="S11" i="11"/>
  <c r="S3" i="11"/>
  <c r="S26" i="10"/>
  <c r="S18" i="10"/>
  <c r="S10" i="10"/>
  <c r="S33" i="9"/>
  <c r="S25" i="9"/>
  <c r="S17" i="9"/>
  <c r="S9" i="9"/>
  <c r="S32" i="8"/>
  <c r="S24" i="8"/>
  <c r="S16" i="8"/>
  <c r="S5" i="19"/>
  <c r="S28" i="13"/>
  <c r="S20" i="13"/>
  <c r="S12" i="13"/>
  <c r="S4" i="13"/>
  <c r="S27" i="12"/>
  <c r="S19" i="12"/>
  <c r="S11" i="12"/>
  <c r="S3" i="12"/>
  <c r="S26" i="11"/>
  <c r="S18" i="11"/>
  <c r="S10" i="11"/>
  <c r="S33" i="10"/>
  <c r="S25" i="10"/>
  <c r="S17" i="10"/>
  <c r="S9" i="10"/>
  <c r="S32" i="9"/>
  <c r="S24" i="9"/>
  <c r="S16" i="9"/>
  <c r="S8" i="9"/>
  <c r="S31" i="8"/>
  <c r="S23" i="8"/>
  <c r="S15" i="8"/>
  <c r="S4" i="19"/>
  <c r="T4" i="19" s="1"/>
  <c r="S27" i="13"/>
  <c r="S19" i="13"/>
  <c r="S11" i="13"/>
  <c r="S3" i="13"/>
  <c r="S26" i="12"/>
  <c r="S18" i="12"/>
  <c r="S10" i="12"/>
  <c r="S33" i="11"/>
  <c r="S25" i="11"/>
  <c r="S17" i="11"/>
  <c r="S9" i="11"/>
  <c r="S32" i="10"/>
  <c r="S24" i="10"/>
  <c r="S16" i="10"/>
  <c r="S8" i="10"/>
  <c r="S31" i="9"/>
  <c r="S23" i="9"/>
  <c r="S15" i="9"/>
  <c r="S7" i="9"/>
  <c r="S30" i="8"/>
  <c r="S22" i="8"/>
  <c r="S14" i="8"/>
  <c r="S3" i="19"/>
  <c r="S26" i="13"/>
  <c r="S18" i="13"/>
  <c r="S10" i="13"/>
  <c r="S33" i="12"/>
  <c r="S25" i="12"/>
  <c r="S17" i="12"/>
  <c r="S9" i="12"/>
  <c r="S32" i="11"/>
  <c r="S24" i="11"/>
  <c r="S16" i="11"/>
  <c r="S8" i="11"/>
  <c r="S31" i="10"/>
  <c r="S23" i="10"/>
  <c r="S15" i="10"/>
  <c r="S7" i="10"/>
  <c r="S30" i="9"/>
  <c r="S22" i="9"/>
  <c r="S14" i="9"/>
  <c r="S6" i="9"/>
  <c r="S29" i="8"/>
  <c r="S21" i="8"/>
  <c r="S13" i="8"/>
  <c r="S33" i="13"/>
  <c r="S25" i="13"/>
  <c r="S17" i="13"/>
  <c r="S9" i="13"/>
  <c r="S32" i="12"/>
  <c r="S24" i="12"/>
  <c r="S16" i="12"/>
  <c r="S8" i="12"/>
  <c r="S31" i="11"/>
  <c r="S23" i="11"/>
  <c r="S15" i="11"/>
  <c r="S7" i="11"/>
  <c r="S30" i="10"/>
  <c r="S22" i="10"/>
  <c r="S14" i="10"/>
  <c r="S6" i="10"/>
  <c r="S29" i="9"/>
  <c r="S21" i="9"/>
  <c r="S13" i="9"/>
  <c r="S5" i="9"/>
  <c r="S28" i="8"/>
  <c r="S20" i="8"/>
  <c r="S32" i="13"/>
  <c r="S24" i="13"/>
  <c r="S16" i="13"/>
  <c r="S8" i="13"/>
  <c r="S31" i="12"/>
  <c r="S23" i="12"/>
  <c r="S15" i="12"/>
  <c r="S7" i="12"/>
  <c r="S30" i="11"/>
  <c r="S22" i="11"/>
  <c r="S14" i="11"/>
  <c r="S6" i="11"/>
  <c r="S29" i="10"/>
  <c r="S21" i="10"/>
  <c r="S13" i="10"/>
  <c r="S5" i="10"/>
  <c r="S28" i="9"/>
  <c r="S20" i="9"/>
  <c r="S12" i="9"/>
  <c r="S4" i="9"/>
  <c r="S27" i="8"/>
  <c r="S19" i="8"/>
  <c r="S3" i="8"/>
  <c r="S34" i="8" l="1"/>
  <c r="S34" i="11"/>
  <c r="S34" i="19"/>
  <c r="T3" i="19"/>
  <c r="T34" i="19" s="1"/>
  <c r="S34" i="9"/>
  <c r="S34" i="12"/>
  <c r="S34" i="10"/>
  <c r="S34" i="6"/>
  <c r="S34" i="7"/>
  <c r="S34" i="13"/>
  <c r="D9" i="17"/>
  <c r="D3" i="17"/>
  <c r="E10" i="17" l="1"/>
  <c r="D6" i="17" l="1"/>
  <c r="D7" i="17"/>
  <c r="D8" i="17"/>
  <c r="D5" i="17"/>
  <c r="D4" i="17"/>
  <c r="A1" i="1"/>
  <c r="A36" i="1" s="1"/>
  <c r="A13" i="17"/>
  <c r="A2" i="18" s="1"/>
  <c r="F34" i="11"/>
  <c r="G34" i="11"/>
  <c r="H34" i="11"/>
  <c r="A36" i="12" l="1"/>
  <c r="A36" i="4"/>
  <c r="A36" i="8"/>
  <c r="A36" i="9"/>
  <c r="A36" i="7"/>
  <c r="A36" i="11"/>
  <c r="A36" i="10"/>
  <c r="A36" i="6"/>
  <c r="A36" i="5"/>
  <c r="A36" i="3"/>
  <c r="A36" i="13"/>
  <c r="C3" i="9"/>
  <c r="C4" i="9" s="1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" i="4"/>
  <c r="C3" i="13"/>
  <c r="C3" i="8"/>
  <c r="C3" i="10"/>
  <c r="C3" i="3"/>
  <c r="C3" i="5"/>
  <c r="C3" i="11"/>
  <c r="C3" i="7"/>
  <c r="C3" i="12"/>
  <c r="C3" i="6"/>
  <c r="C5" i="9" l="1"/>
  <c r="C6" i="9" s="1"/>
  <c r="C7" i="9" s="1"/>
  <c r="C8" i="9" s="1"/>
  <c r="C9" i="9" s="1"/>
  <c r="C10" i="9" s="1"/>
  <c r="C11" i="9" s="1"/>
  <c r="C12" i="9" s="1"/>
  <c r="C13" i="9" s="1"/>
  <c r="C14" i="9" s="1"/>
  <c r="C15" i="9" s="1"/>
  <c r="C16" i="9" s="1"/>
  <c r="C17" i="9" s="1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C30" i="9" s="1"/>
  <c r="C31" i="9" s="1"/>
  <c r="C32" i="9" s="1"/>
  <c r="C33" i="9" s="1"/>
  <c r="C4" i="11"/>
  <c r="C5" i="11" s="1"/>
  <c r="C6" i="11" s="1"/>
  <c r="C7" i="11" s="1"/>
  <c r="C8" i="11" s="1"/>
  <c r="C9" i="11" s="1"/>
  <c r="C10" i="11" s="1"/>
  <c r="C11" i="11" s="1"/>
  <c r="C12" i="11" s="1"/>
  <c r="C13" i="11" s="1"/>
  <c r="C14" i="11" s="1"/>
  <c r="C15" i="11" s="1"/>
  <c r="C16" i="11" s="1"/>
  <c r="C17" i="11" s="1"/>
  <c r="C18" i="11" s="1"/>
  <c r="C19" i="11" s="1"/>
  <c r="C20" i="11" s="1"/>
  <c r="C21" i="11" s="1"/>
  <c r="C22" i="11" s="1"/>
  <c r="C23" i="11" s="1"/>
  <c r="C24" i="11" s="1"/>
  <c r="C25" i="11" s="1"/>
  <c r="C26" i="11" s="1"/>
  <c r="C27" i="11" s="1"/>
  <c r="C28" i="11" s="1"/>
  <c r="C29" i="11" s="1"/>
  <c r="C30" i="11" s="1"/>
  <c r="C31" i="11" s="1"/>
  <c r="C32" i="11" s="1"/>
  <c r="C33" i="11" s="1"/>
  <c r="C4" i="5"/>
  <c r="C5" i="5" s="1"/>
  <c r="C6" i="5" s="1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4" i="3"/>
  <c r="C5" i="3" s="1"/>
  <c r="C6" i="3" s="1"/>
  <c r="C7" i="3" s="1"/>
  <c r="C8" i="3" s="1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4" i="8"/>
  <c r="C5" i="8" s="1"/>
  <c r="C6" i="8" s="1"/>
  <c r="C7" i="8" s="1"/>
  <c r="C8" i="8" s="1"/>
  <c r="C9" i="8" s="1"/>
  <c r="C10" i="8" s="1"/>
  <c r="C11" i="8" s="1"/>
  <c r="C12" i="8" s="1"/>
  <c r="C13" i="8" s="1"/>
  <c r="C14" i="8" s="1"/>
  <c r="C15" i="8" s="1"/>
  <c r="C16" i="8" s="1"/>
  <c r="C17" i="8" s="1"/>
  <c r="C18" i="8" s="1"/>
  <c r="C19" i="8" s="1"/>
  <c r="C20" i="8" s="1"/>
  <c r="C21" i="8" s="1"/>
  <c r="C22" i="8" s="1"/>
  <c r="C23" i="8" s="1"/>
  <c r="C24" i="8" s="1"/>
  <c r="C25" i="8" s="1"/>
  <c r="C26" i="8" s="1"/>
  <c r="C27" i="8" s="1"/>
  <c r="C28" i="8" s="1"/>
  <c r="C29" i="8" s="1"/>
  <c r="C30" i="8" s="1"/>
  <c r="C31" i="8" s="1"/>
  <c r="C32" i="8" s="1"/>
  <c r="C33" i="8" s="1"/>
  <c r="C4" i="13"/>
  <c r="C5" i="13" s="1"/>
  <c r="C6" i="13" s="1"/>
  <c r="C7" i="13" s="1"/>
  <c r="C8" i="13" s="1"/>
  <c r="C9" i="13" s="1"/>
  <c r="C10" i="13" s="1"/>
  <c r="C11" i="13" s="1"/>
  <c r="C12" i="13" s="1"/>
  <c r="C13" i="13" s="1"/>
  <c r="C14" i="13" s="1"/>
  <c r="C15" i="13" s="1"/>
  <c r="C16" i="13" s="1"/>
  <c r="C17" i="13" s="1"/>
  <c r="C18" i="13" s="1"/>
  <c r="C19" i="13" s="1"/>
  <c r="C20" i="13" s="1"/>
  <c r="C21" i="13" s="1"/>
  <c r="C22" i="13" s="1"/>
  <c r="C23" i="13" s="1"/>
  <c r="C24" i="13" s="1"/>
  <c r="C25" i="13" s="1"/>
  <c r="C26" i="13" s="1"/>
  <c r="C27" i="13" s="1"/>
  <c r="C28" i="13" s="1"/>
  <c r="C29" i="13" s="1"/>
  <c r="C30" i="13" s="1"/>
  <c r="C31" i="13" s="1"/>
  <c r="C32" i="13" s="1"/>
  <c r="C33" i="13" s="1"/>
  <c r="C4" i="12"/>
  <c r="C5" i="12" s="1"/>
  <c r="C6" i="12" s="1"/>
  <c r="C7" i="12" s="1"/>
  <c r="C8" i="12" s="1"/>
  <c r="C9" i="12" s="1"/>
  <c r="C10" i="12" s="1"/>
  <c r="C11" i="12" s="1"/>
  <c r="C12" i="12" s="1"/>
  <c r="C13" i="12" s="1"/>
  <c r="C14" i="12" s="1"/>
  <c r="C15" i="12" s="1"/>
  <c r="C16" i="12" s="1"/>
  <c r="C17" i="12" s="1"/>
  <c r="C18" i="12" s="1"/>
  <c r="C19" i="12" s="1"/>
  <c r="C20" i="12" s="1"/>
  <c r="C21" i="12" s="1"/>
  <c r="C22" i="12" s="1"/>
  <c r="C23" i="12" s="1"/>
  <c r="C24" i="12" s="1"/>
  <c r="C25" i="12" s="1"/>
  <c r="C26" i="12" s="1"/>
  <c r="C27" i="12" s="1"/>
  <c r="C28" i="12" s="1"/>
  <c r="C29" i="12" s="1"/>
  <c r="C30" i="12" s="1"/>
  <c r="C31" i="12" s="1"/>
  <c r="C32" i="12" s="1"/>
  <c r="C4" i="4"/>
  <c r="C5" i="4" s="1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4" i="6"/>
  <c r="C5" i="6" s="1"/>
  <c r="C6" i="6" s="1"/>
  <c r="C7" i="6" s="1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4" i="7"/>
  <c r="C5" i="7" s="1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4" i="10"/>
  <c r="C5" i="10" s="1"/>
  <c r="C6" i="10" s="1"/>
  <c r="C7" i="10" s="1"/>
  <c r="C8" i="10" s="1"/>
  <c r="C9" i="10" s="1"/>
  <c r="C10" i="10" s="1"/>
  <c r="C11" i="10" s="1"/>
  <c r="C12" i="10" s="1"/>
  <c r="C13" i="10" s="1"/>
  <c r="C14" i="10" s="1"/>
  <c r="C15" i="10" s="1"/>
  <c r="C16" i="10" s="1"/>
  <c r="C17" i="10" s="1"/>
  <c r="C18" i="10" s="1"/>
  <c r="C19" i="10" s="1"/>
  <c r="C20" i="10" s="1"/>
  <c r="C21" i="10" s="1"/>
  <c r="C22" i="10" s="1"/>
  <c r="C23" i="10" s="1"/>
  <c r="C24" i="10" s="1"/>
  <c r="C25" i="10" s="1"/>
  <c r="C26" i="10" s="1"/>
  <c r="C27" i="10" s="1"/>
  <c r="C28" i="10" s="1"/>
  <c r="C29" i="10" s="1"/>
  <c r="C30" i="10" s="1"/>
  <c r="C31" i="10" s="1"/>
  <c r="C32" i="10" s="1"/>
  <c r="C7" i="18"/>
  <c r="C10" i="18"/>
  <c r="C9" i="18"/>
  <c r="C8" i="18"/>
  <c r="C5" i="18"/>
  <c r="C4" i="18"/>
  <c r="C3" i="18"/>
  <c r="F4" i="17" l="1"/>
  <c r="F3" i="17"/>
  <c r="I11" i="1" l="1"/>
  <c r="O11" i="1"/>
  <c r="R11" i="1"/>
  <c r="T11" i="1" s="1"/>
  <c r="J11" i="1" l="1"/>
  <c r="K11" i="1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E48" i="18"/>
  <c r="D48" i="18"/>
  <c r="E47" i="18"/>
  <c r="D47" i="18"/>
  <c r="E46" i="18"/>
  <c r="D46" i="18"/>
  <c r="E45" i="18"/>
  <c r="D45" i="18"/>
  <c r="E44" i="18"/>
  <c r="D44" i="18"/>
  <c r="E43" i="18"/>
  <c r="D43" i="18"/>
  <c r="E42" i="18"/>
  <c r="D42" i="18"/>
  <c r="E41" i="18"/>
  <c r="D41" i="18"/>
  <c r="E40" i="18"/>
  <c r="D40" i="18"/>
  <c r="E39" i="18"/>
  <c r="D39" i="18"/>
  <c r="E38" i="18"/>
  <c r="D38" i="18"/>
  <c r="E37" i="18"/>
  <c r="D37" i="18"/>
  <c r="E36" i="18"/>
  <c r="D36" i="18"/>
  <c r="E35" i="18"/>
  <c r="D35" i="18"/>
  <c r="E34" i="18"/>
  <c r="D34" i="18"/>
  <c r="E33" i="18"/>
  <c r="D33" i="18"/>
  <c r="E32" i="18"/>
  <c r="D32" i="18"/>
  <c r="E31" i="18"/>
  <c r="D31" i="18"/>
  <c r="E30" i="18"/>
  <c r="D30" i="18"/>
  <c r="E29" i="18"/>
  <c r="D29" i="18"/>
  <c r="E28" i="18"/>
  <c r="D28" i="18"/>
  <c r="E27" i="18"/>
  <c r="D27" i="18"/>
  <c r="E26" i="18"/>
  <c r="D26" i="18"/>
  <c r="E25" i="18"/>
  <c r="D25" i="18"/>
  <c r="E24" i="18"/>
  <c r="D24" i="18"/>
  <c r="E23" i="18"/>
  <c r="D23" i="18"/>
  <c r="E22" i="18"/>
  <c r="D22" i="18"/>
  <c r="E21" i="18"/>
  <c r="D21" i="18"/>
  <c r="E20" i="18"/>
  <c r="D20" i="18"/>
  <c r="E19" i="18"/>
  <c r="D19" i="18"/>
  <c r="E18" i="18"/>
  <c r="D18" i="18"/>
  <c r="E17" i="18"/>
  <c r="D17" i="18"/>
  <c r="E16" i="18"/>
  <c r="D16" i="18"/>
  <c r="E15" i="18"/>
  <c r="D15" i="18"/>
  <c r="D14" i="18"/>
  <c r="D11" i="18"/>
  <c r="E14" i="18" s="1"/>
  <c r="D6" i="18"/>
  <c r="E6" i="18" l="1"/>
  <c r="E11" i="18"/>
  <c r="F8" i="17"/>
  <c r="F9" i="17"/>
  <c r="F5" i="17"/>
  <c r="F6" i="17"/>
  <c r="F7" i="17"/>
  <c r="E14" i="17"/>
  <c r="E13" i="17"/>
  <c r="I2" i="13"/>
  <c r="I1" i="13"/>
  <c r="I2" i="12"/>
  <c r="I1" i="12"/>
  <c r="I2" i="11"/>
  <c r="I1" i="11"/>
  <c r="I2" i="10"/>
  <c r="I1" i="10"/>
  <c r="I2" i="9"/>
  <c r="I1" i="9"/>
  <c r="I2" i="8"/>
  <c r="I1" i="8"/>
  <c r="I2" i="7"/>
  <c r="I1" i="7"/>
  <c r="I2" i="6"/>
  <c r="I1" i="6"/>
  <c r="I2" i="5"/>
  <c r="I1" i="5"/>
  <c r="I2" i="4"/>
  <c r="I1" i="4"/>
  <c r="I2" i="3"/>
  <c r="I1" i="3"/>
  <c r="I13" i="17"/>
  <c r="I14" i="17"/>
  <c r="J13" i="17"/>
  <c r="J1" i="17" s="1"/>
  <c r="K14" i="17"/>
  <c r="K13" i="17"/>
  <c r="H13" i="17"/>
  <c r="G14" i="17"/>
  <c r="G13" i="17"/>
  <c r="F14" i="17"/>
  <c r="F13" i="17"/>
  <c r="D14" i="17"/>
  <c r="D13" i="17"/>
  <c r="C14" i="17"/>
  <c r="C13" i="17"/>
  <c r="B13" i="17"/>
  <c r="F34" i="13"/>
  <c r="G34" i="13"/>
  <c r="H34" i="13"/>
  <c r="F34" i="12"/>
  <c r="G34" i="12"/>
  <c r="H34" i="12"/>
  <c r="F34" i="10"/>
  <c r="H34" i="10"/>
  <c r="H34" i="9"/>
  <c r="F34" i="9"/>
  <c r="H34" i="8"/>
  <c r="F34" i="8"/>
  <c r="F34" i="7"/>
  <c r="H34" i="7"/>
  <c r="F34" i="6"/>
  <c r="H34" i="6"/>
  <c r="F34" i="5"/>
  <c r="H34" i="5"/>
  <c r="F34" i="4"/>
  <c r="H34" i="4"/>
  <c r="F34" i="3"/>
  <c r="H34" i="3"/>
  <c r="H34" i="1"/>
  <c r="F34" i="1"/>
  <c r="T2" i="13"/>
  <c r="R2" i="13"/>
  <c r="Q2" i="13"/>
  <c r="P2" i="13"/>
  <c r="N2" i="13"/>
  <c r="M2" i="13"/>
  <c r="K2" i="13"/>
  <c r="J2" i="13"/>
  <c r="H2" i="13"/>
  <c r="G2" i="13"/>
  <c r="E2" i="13"/>
  <c r="D2" i="13"/>
  <c r="C2" i="13"/>
  <c r="A2" i="13"/>
  <c r="T1" i="13"/>
  <c r="S1" i="13"/>
  <c r="R1" i="13"/>
  <c r="P1" i="13"/>
  <c r="O1" i="13"/>
  <c r="M1" i="13"/>
  <c r="L1" i="13"/>
  <c r="K1" i="13"/>
  <c r="J1" i="13"/>
  <c r="H1" i="13"/>
  <c r="G1" i="13"/>
  <c r="F1" i="13"/>
  <c r="D1" i="13"/>
  <c r="A1" i="13"/>
  <c r="T2" i="12"/>
  <c r="R2" i="12"/>
  <c r="Q2" i="12"/>
  <c r="P2" i="12"/>
  <c r="N2" i="12"/>
  <c r="M2" i="12"/>
  <c r="K2" i="12"/>
  <c r="J2" i="12"/>
  <c r="H2" i="12"/>
  <c r="G2" i="12"/>
  <c r="E2" i="12"/>
  <c r="D2" i="12"/>
  <c r="C2" i="12"/>
  <c r="A2" i="12"/>
  <c r="T1" i="12"/>
  <c r="S1" i="12"/>
  <c r="R1" i="12"/>
  <c r="P1" i="12"/>
  <c r="O1" i="12"/>
  <c r="M1" i="12"/>
  <c r="L1" i="12"/>
  <c r="K1" i="12"/>
  <c r="J1" i="12"/>
  <c r="H1" i="12"/>
  <c r="G1" i="12"/>
  <c r="F1" i="12"/>
  <c r="D1" i="12"/>
  <c r="A1" i="12"/>
  <c r="T2" i="11"/>
  <c r="R2" i="11"/>
  <c r="Q2" i="11"/>
  <c r="P2" i="11"/>
  <c r="N2" i="11"/>
  <c r="M2" i="11"/>
  <c r="K2" i="11"/>
  <c r="J2" i="11"/>
  <c r="H2" i="11"/>
  <c r="G2" i="11"/>
  <c r="E2" i="11"/>
  <c r="D2" i="11"/>
  <c r="C2" i="11"/>
  <c r="A2" i="11"/>
  <c r="T1" i="11"/>
  <c r="S1" i="11"/>
  <c r="R1" i="11"/>
  <c r="P1" i="11"/>
  <c r="O1" i="11"/>
  <c r="M1" i="11"/>
  <c r="L1" i="11"/>
  <c r="K1" i="11"/>
  <c r="J1" i="11"/>
  <c r="H1" i="11"/>
  <c r="G1" i="11"/>
  <c r="F1" i="11"/>
  <c r="D1" i="11"/>
  <c r="A1" i="11"/>
  <c r="T2" i="10"/>
  <c r="R2" i="10"/>
  <c r="Q2" i="10"/>
  <c r="P2" i="10"/>
  <c r="N2" i="10"/>
  <c r="M2" i="10"/>
  <c r="K2" i="10"/>
  <c r="J2" i="10"/>
  <c r="H2" i="10"/>
  <c r="G2" i="10"/>
  <c r="E2" i="10"/>
  <c r="D2" i="10"/>
  <c r="C2" i="10"/>
  <c r="A2" i="10"/>
  <c r="T1" i="10"/>
  <c r="S1" i="10"/>
  <c r="R1" i="10"/>
  <c r="P1" i="10"/>
  <c r="O1" i="10"/>
  <c r="M1" i="10"/>
  <c r="L1" i="10"/>
  <c r="K1" i="10"/>
  <c r="J1" i="10"/>
  <c r="H1" i="10"/>
  <c r="G1" i="10"/>
  <c r="F1" i="10"/>
  <c r="D1" i="10"/>
  <c r="A1" i="10"/>
  <c r="T2" i="9"/>
  <c r="R2" i="9"/>
  <c r="Q2" i="9"/>
  <c r="P2" i="9"/>
  <c r="N2" i="9"/>
  <c r="M2" i="9"/>
  <c r="K2" i="9"/>
  <c r="J2" i="9"/>
  <c r="H2" i="9"/>
  <c r="G2" i="9"/>
  <c r="E2" i="9"/>
  <c r="D2" i="9"/>
  <c r="C2" i="9"/>
  <c r="A2" i="9"/>
  <c r="T1" i="9"/>
  <c r="S1" i="9"/>
  <c r="R1" i="9"/>
  <c r="P1" i="9"/>
  <c r="O1" i="9"/>
  <c r="M1" i="9"/>
  <c r="L1" i="9"/>
  <c r="K1" i="9"/>
  <c r="J1" i="9"/>
  <c r="H1" i="9"/>
  <c r="G1" i="9"/>
  <c r="F1" i="9"/>
  <c r="D1" i="9"/>
  <c r="A1" i="9"/>
  <c r="T2" i="8"/>
  <c r="R2" i="8"/>
  <c r="Q2" i="8"/>
  <c r="P2" i="8"/>
  <c r="N2" i="8"/>
  <c r="M2" i="8"/>
  <c r="K2" i="8"/>
  <c r="J2" i="8"/>
  <c r="H2" i="8"/>
  <c r="G2" i="8"/>
  <c r="E2" i="8"/>
  <c r="D2" i="8"/>
  <c r="C2" i="8"/>
  <c r="A2" i="8"/>
  <c r="T1" i="8"/>
  <c r="S1" i="8"/>
  <c r="R1" i="8"/>
  <c r="P1" i="8"/>
  <c r="O1" i="8"/>
  <c r="M1" i="8"/>
  <c r="L1" i="8"/>
  <c r="K1" i="8"/>
  <c r="J1" i="8"/>
  <c r="H1" i="8"/>
  <c r="G1" i="8"/>
  <c r="F1" i="8"/>
  <c r="D1" i="8"/>
  <c r="A1" i="8"/>
  <c r="T2" i="7"/>
  <c r="R2" i="7"/>
  <c r="Q2" i="7"/>
  <c r="P2" i="7"/>
  <c r="N2" i="7"/>
  <c r="M2" i="7"/>
  <c r="K2" i="7"/>
  <c r="J2" i="7"/>
  <c r="H2" i="7"/>
  <c r="G2" i="7"/>
  <c r="E2" i="7"/>
  <c r="D2" i="7"/>
  <c r="C2" i="7"/>
  <c r="A2" i="7"/>
  <c r="T1" i="7"/>
  <c r="S1" i="7"/>
  <c r="R1" i="7"/>
  <c r="P1" i="7"/>
  <c r="O1" i="7"/>
  <c r="M1" i="7"/>
  <c r="L1" i="7"/>
  <c r="K1" i="7"/>
  <c r="J1" i="7"/>
  <c r="H1" i="7"/>
  <c r="G1" i="7"/>
  <c r="F1" i="7"/>
  <c r="D1" i="7"/>
  <c r="A1" i="7"/>
  <c r="T2" i="6"/>
  <c r="R2" i="6"/>
  <c r="Q2" i="6"/>
  <c r="P2" i="6"/>
  <c r="N2" i="6"/>
  <c r="M2" i="6"/>
  <c r="K2" i="6"/>
  <c r="J2" i="6"/>
  <c r="H2" i="6"/>
  <c r="G2" i="6"/>
  <c r="E2" i="6"/>
  <c r="D2" i="6"/>
  <c r="C2" i="6"/>
  <c r="A2" i="6"/>
  <c r="T1" i="6"/>
  <c r="S1" i="6"/>
  <c r="R1" i="6"/>
  <c r="P1" i="6"/>
  <c r="O1" i="6"/>
  <c r="M1" i="6"/>
  <c r="L1" i="6"/>
  <c r="K1" i="6"/>
  <c r="J1" i="6"/>
  <c r="H1" i="6"/>
  <c r="G1" i="6"/>
  <c r="F1" i="6"/>
  <c r="D1" i="6"/>
  <c r="A1" i="6"/>
  <c r="T2" i="5"/>
  <c r="R2" i="5"/>
  <c r="Q2" i="5"/>
  <c r="P2" i="5"/>
  <c r="N2" i="5"/>
  <c r="M2" i="5"/>
  <c r="K2" i="5"/>
  <c r="J2" i="5"/>
  <c r="H2" i="5"/>
  <c r="G2" i="5"/>
  <c r="E2" i="5"/>
  <c r="D2" i="5"/>
  <c r="C2" i="5"/>
  <c r="A2" i="5"/>
  <c r="T1" i="5"/>
  <c r="S1" i="5"/>
  <c r="R1" i="5"/>
  <c r="P1" i="5"/>
  <c r="O1" i="5"/>
  <c r="M1" i="5"/>
  <c r="L1" i="5"/>
  <c r="K1" i="5"/>
  <c r="J1" i="5"/>
  <c r="H1" i="5"/>
  <c r="G1" i="5"/>
  <c r="F1" i="5"/>
  <c r="D1" i="5"/>
  <c r="A1" i="5"/>
  <c r="T2" i="4"/>
  <c r="R2" i="4"/>
  <c r="Q2" i="4"/>
  <c r="P2" i="4"/>
  <c r="N2" i="4"/>
  <c r="M2" i="4"/>
  <c r="K2" i="4"/>
  <c r="J2" i="4"/>
  <c r="H2" i="4"/>
  <c r="G2" i="4"/>
  <c r="E2" i="4"/>
  <c r="D2" i="4"/>
  <c r="C2" i="4"/>
  <c r="A2" i="4"/>
  <c r="T1" i="4"/>
  <c r="S1" i="4"/>
  <c r="R1" i="4"/>
  <c r="P1" i="4"/>
  <c r="O1" i="4"/>
  <c r="M1" i="4"/>
  <c r="L1" i="4"/>
  <c r="K1" i="4"/>
  <c r="J1" i="4"/>
  <c r="H1" i="4"/>
  <c r="G1" i="4"/>
  <c r="F1" i="4"/>
  <c r="D1" i="4"/>
  <c r="A1" i="4"/>
  <c r="C2" i="3"/>
  <c r="A2" i="3"/>
  <c r="T2" i="3"/>
  <c r="T1" i="3"/>
  <c r="S1" i="3"/>
  <c r="R2" i="3"/>
  <c r="R1" i="3"/>
  <c r="Q2" i="3"/>
  <c r="P2" i="3"/>
  <c r="P1" i="3"/>
  <c r="O1" i="3"/>
  <c r="N2" i="3"/>
  <c r="M2" i="3"/>
  <c r="M1" i="3"/>
  <c r="L1" i="3"/>
  <c r="K2" i="3"/>
  <c r="K1" i="3"/>
  <c r="J2" i="3"/>
  <c r="J1" i="3"/>
  <c r="H2" i="3"/>
  <c r="H1" i="3"/>
  <c r="G2" i="3"/>
  <c r="G1" i="3"/>
  <c r="F1" i="3"/>
  <c r="E2" i="3"/>
  <c r="D2" i="3"/>
  <c r="D1" i="3"/>
  <c r="C15" i="17"/>
  <c r="D15" i="17"/>
  <c r="J15" i="17"/>
  <c r="C16" i="17"/>
  <c r="D16" i="17"/>
  <c r="C17" i="17"/>
  <c r="D17" i="17"/>
  <c r="C18" i="17"/>
  <c r="D18" i="17"/>
  <c r="C19" i="17"/>
  <c r="D19" i="17"/>
  <c r="C20" i="17"/>
  <c r="D20" i="17"/>
  <c r="C21" i="17"/>
  <c r="D21" i="17"/>
  <c r="C22" i="17"/>
  <c r="D22" i="17"/>
  <c r="C23" i="17"/>
  <c r="D23" i="17"/>
  <c r="C24" i="17"/>
  <c r="D24" i="17"/>
  <c r="C25" i="17"/>
  <c r="D25" i="17"/>
  <c r="C26" i="17"/>
  <c r="D26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F10" i="17" l="1"/>
  <c r="B27" i="17"/>
  <c r="D27" i="17"/>
  <c r="C27" i="17"/>
  <c r="R33" i="13"/>
  <c r="T33" i="13" s="1"/>
  <c r="R32" i="13"/>
  <c r="T32" i="13" s="1"/>
  <c r="R31" i="13"/>
  <c r="T31" i="13" s="1"/>
  <c r="R30" i="13"/>
  <c r="T30" i="13" s="1"/>
  <c r="R29" i="13"/>
  <c r="T29" i="13" s="1"/>
  <c r="R28" i="13"/>
  <c r="T28" i="13" s="1"/>
  <c r="R27" i="13"/>
  <c r="T27" i="13" s="1"/>
  <c r="R26" i="13"/>
  <c r="T26" i="13" s="1"/>
  <c r="R25" i="13"/>
  <c r="T25" i="13" s="1"/>
  <c r="R24" i="13"/>
  <c r="T24" i="13" s="1"/>
  <c r="R23" i="13"/>
  <c r="T23" i="13" s="1"/>
  <c r="R22" i="13"/>
  <c r="T22" i="13" s="1"/>
  <c r="R21" i="13"/>
  <c r="T21" i="13" s="1"/>
  <c r="R20" i="13"/>
  <c r="T20" i="13" s="1"/>
  <c r="R19" i="13"/>
  <c r="T19" i="13" s="1"/>
  <c r="R18" i="13"/>
  <c r="T18" i="13" s="1"/>
  <c r="R17" i="13"/>
  <c r="T17" i="13" s="1"/>
  <c r="R16" i="13"/>
  <c r="T16" i="13" s="1"/>
  <c r="R15" i="13"/>
  <c r="T15" i="13" s="1"/>
  <c r="R14" i="13"/>
  <c r="T14" i="13" s="1"/>
  <c r="R13" i="13"/>
  <c r="T13" i="13" s="1"/>
  <c r="R12" i="13"/>
  <c r="T12" i="13" s="1"/>
  <c r="R11" i="13"/>
  <c r="T11" i="13" s="1"/>
  <c r="R10" i="13"/>
  <c r="T10" i="13" s="1"/>
  <c r="R9" i="13"/>
  <c r="T9" i="13" s="1"/>
  <c r="R8" i="13"/>
  <c r="T8" i="13" s="1"/>
  <c r="R7" i="13"/>
  <c r="T7" i="13" s="1"/>
  <c r="R6" i="13"/>
  <c r="T6" i="13" s="1"/>
  <c r="R5" i="13"/>
  <c r="T5" i="13" s="1"/>
  <c r="R4" i="13"/>
  <c r="T4" i="13" s="1"/>
  <c r="R3" i="13"/>
  <c r="R33" i="12"/>
  <c r="T33" i="12" s="1"/>
  <c r="R32" i="12"/>
  <c r="T32" i="12" s="1"/>
  <c r="R31" i="12"/>
  <c r="T31" i="12" s="1"/>
  <c r="R30" i="12"/>
  <c r="T30" i="12" s="1"/>
  <c r="R29" i="12"/>
  <c r="T29" i="12" s="1"/>
  <c r="R28" i="12"/>
  <c r="T28" i="12" s="1"/>
  <c r="R27" i="12"/>
  <c r="T27" i="12" s="1"/>
  <c r="R26" i="12"/>
  <c r="T26" i="12" s="1"/>
  <c r="R25" i="12"/>
  <c r="T25" i="12" s="1"/>
  <c r="R24" i="12"/>
  <c r="T24" i="12" s="1"/>
  <c r="R23" i="12"/>
  <c r="T23" i="12" s="1"/>
  <c r="R22" i="12"/>
  <c r="T22" i="12" s="1"/>
  <c r="R21" i="12"/>
  <c r="T21" i="12" s="1"/>
  <c r="R20" i="12"/>
  <c r="T20" i="12" s="1"/>
  <c r="R19" i="12"/>
  <c r="T19" i="12" s="1"/>
  <c r="R18" i="12"/>
  <c r="T18" i="12" s="1"/>
  <c r="R17" i="12"/>
  <c r="T17" i="12" s="1"/>
  <c r="R16" i="12"/>
  <c r="T16" i="12" s="1"/>
  <c r="R15" i="12"/>
  <c r="T15" i="12" s="1"/>
  <c r="R14" i="12"/>
  <c r="T14" i="12" s="1"/>
  <c r="R13" i="12"/>
  <c r="T13" i="12" s="1"/>
  <c r="R12" i="12"/>
  <c r="T12" i="12" s="1"/>
  <c r="R11" i="12"/>
  <c r="T11" i="12" s="1"/>
  <c r="R10" i="12"/>
  <c r="T10" i="12" s="1"/>
  <c r="R9" i="12"/>
  <c r="T9" i="12" s="1"/>
  <c r="R8" i="12"/>
  <c r="T8" i="12" s="1"/>
  <c r="R7" i="12"/>
  <c r="T7" i="12" s="1"/>
  <c r="R6" i="12"/>
  <c r="T6" i="12" s="1"/>
  <c r="R5" i="12"/>
  <c r="T5" i="12" s="1"/>
  <c r="R4" i="12"/>
  <c r="T4" i="12" s="1"/>
  <c r="R3" i="12"/>
  <c r="R33" i="11"/>
  <c r="T33" i="11" s="1"/>
  <c r="R32" i="11"/>
  <c r="T32" i="11" s="1"/>
  <c r="R31" i="11"/>
  <c r="T31" i="11" s="1"/>
  <c r="R30" i="11"/>
  <c r="T30" i="11" s="1"/>
  <c r="R29" i="11"/>
  <c r="T29" i="11" s="1"/>
  <c r="R28" i="11"/>
  <c r="T28" i="11" s="1"/>
  <c r="R27" i="11"/>
  <c r="T27" i="11" s="1"/>
  <c r="R26" i="11"/>
  <c r="T26" i="11" s="1"/>
  <c r="R25" i="11"/>
  <c r="T25" i="11" s="1"/>
  <c r="R24" i="11"/>
  <c r="T24" i="11" s="1"/>
  <c r="R23" i="11"/>
  <c r="T23" i="11" s="1"/>
  <c r="R22" i="11"/>
  <c r="T22" i="11" s="1"/>
  <c r="R21" i="11"/>
  <c r="T21" i="11" s="1"/>
  <c r="R20" i="11"/>
  <c r="T20" i="11" s="1"/>
  <c r="R19" i="11"/>
  <c r="T19" i="11" s="1"/>
  <c r="R18" i="11"/>
  <c r="T18" i="11" s="1"/>
  <c r="R17" i="11"/>
  <c r="T17" i="11" s="1"/>
  <c r="R16" i="11"/>
  <c r="T16" i="11" s="1"/>
  <c r="R15" i="11"/>
  <c r="T15" i="11" s="1"/>
  <c r="R14" i="11"/>
  <c r="T14" i="11" s="1"/>
  <c r="R13" i="11"/>
  <c r="T13" i="11" s="1"/>
  <c r="R12" i="11"/>
  <c r="T12" i="11" s="1"/>
  <c r="R11" i="11"/>
  <c r="T11" i="11" s="1"/>
  <c r="R10" i="11"/>
  <c r="T10" i="11" s="1"/>
  <c r="R9" i="11"/>
  <c r="T9" i="11" s="1"/>
  <c r="R8" i="11"/>
  <c r="T8" i="11" s="1"/>
  <c r="R7" i="11"/>
  <c r="T7" i="11" s="1"/>
  <c r="R6" i="11"/>
  <c r="T6" i="11" s="1"/>
  <c r="R5" i="11"/>
  <c r="T5" i="11" s="1"/>
  <c r="R4" i="11"/>
  <c r="T4" i="11" s="1"/>
  <c r="R3" i="11"/>
  <c r="T3" i="11" s="1"/>
  <c r="R33" i="10"/>
  <c r="T33" i="10" s="1"/>
  <c r="R32" i="10"/>
  <c r="T32" i="10" s="1"/>
  <c r="R31" i="10"/>
  <c r="T31" i="10" s="1"/>
  <c r="R30" i="10"/>
  <c r="T30" i="10" s="1"/>
  <c r="R29" i="10"/>
  <c r="T29" i="10" s="1"/>
  <c r="R28" i="10"/>
  <c r="T28" i="10" s="1"/>
  <c r="R27" i="10"/>
  <c r="T27" i="10" s="1"/>
  <c r="R26" i="10"/>
  <c r="T26" i="10" s="1"/>
  <c r="R25" i="10"/>
  <c r="T25" i="10" s="1"/>
  <c r="R24" i="10"/>
  <c r="T24" i="10" s="1"/>
  <c r="R23" i="10"/>
  <c r="T23" i="10" s="1"/>
  <c r="R22" i="10"/>
  <c r="T22" i="10" s="1"/>
  <c r="R21" i="10"/>
  <c r="T21" i="10" s="1"/>
  <c r="R20" i="10"/>
  <c r="T20" i="10" s="1"/>
  <c r="R19" i="10"/>
  <c r="T19" i="10" s="1"/>
  <c r="R18" i="10"/>
  <c r="T18" i="10" s="1"/>
  <c r="R17" i="10"/>
  <c r="T17" i="10" s="1"/>
  <c r="R16" i="10"/>
  <c r="T16" i="10" s="1"/>
  <c r="R15" i="10"/>
  <c r="T15" i="10" s="1"/>
  <c r="R14" i="10"/>
  <c r="T14" i="10" s="1"/>
  <c r="R13" i="10"/>
  <c r="T13" i="10" s="1"/>
  <c r="R12" i="10"/>
  <c r="T12" i="10" s="1"/>
  <c r="R11" i="10"/>
  <c r="T11" i="10" s="1"/>
  <c r="R10" i="10"/>
  <c r="T10" i="10" s="1"/>
  <c r="R9" i="10"/>
  <c r="T9" i="10" s="1"/>
  <c r="R8" i="10"/>
  <c r="T8" i="10" s="1"/>
  <c r="R7" i="10"/>
  <c r="T7" i="10" s="1"/>
  <c r="R6" i="10"/>
  <c r="T6" i="10" s="1"/>
  <c r="R5" i="10"/>
  <c r="T5" i="10" s="1"/>
  <c r="R4" i="10"/>
  <c r="T4" i="10" s="1"/>
  <c r="R3" i="10"/>
  <c r="R33" i="9"/>
  <c r="T33" i="9" s="1"/>
  <c r="R32" i="9"/>
  <c r="T32" i="9" s="1"/>
  <c r="R31" i="9"/>
  <c r="T31" i="9" s="1"/>
  <c r="R30" i="9"/>
  <c r="T30" i="9" s="1"/>
  <c r="R29" i="9"/>
  <c r="T29" i="9" s="1"/>
  <c r="R28" i="9"/>
  <c r="T28" i="9" s="1"/>
  <c r="R27" i="9"/>
  <c r="T27" i="9" s="1"/>
  <c r="R26" i="9"/>
  <c r="T26" i="9" s="1"/>
  <c r="R25" i="9"/>
  <c r="T25" i="9" s="1"/>
  <c r="R24" i="9"/>
  <c r="T24" i="9" s="1"/>
  <c r="R23" i="9"/>
  <c r="T23" i="9" s="1"/>
  <c r="R22" i="9"/>
  <c r="T22" i="9" s="1"/>
  <c r="R21" i="9"/>
  <c r="T21" i="9" s="1"/>
  <c r="R20" i="9"/>
  <c r="T20" i="9" s="1"/>
  <c r="R19" i="9"/>
  <c r="T19" i="9" s="1"/>
  <c r="R18" i="9"/>
  <c r="T18" i="9" s="1"/>
  <c r="R17" i="9"/>
  <c r="T17" i="9" s="1"/>
  <c r="R16" i="9"/>
  <c r="T16" i="9" s="1"/>
  <c r="R15" i="9"/>
  <c r="T15" i="9" s="1"/>
  <c r="R14" i="9"/>
  <c r="T14" i="9" s="1"/>
  <c r="R13" i="9"/>
  <c r="T13" i="9" s="1"/>
  <c r="R12" i="9"/>
  <c r="T12" i="9" s="1"/>
  <c r="R11" i="9"/>
  <c r="T11" i="9" s="1"/>
  <c r="R10" i="9"/>
  <c r="T10" i="9" s="1"/>
  <c r="R9" i="9"/>
  <c r="T9" i="9" s="1"/>
  <c r="R8" i="9"/>
  <c r="T8" i="9" s="1"/>
  <c r="R7" i="9"/>
  <c r="T7" i="9" s="1"/>
  <c r="R6" i="9"/>
  <c r="T6" i="9" s="1"/>
  <c r="R5" i="9"/>
  <c r="T5" i="9" s="1"/>
  <c r="R4" i="9"/>
  <c r="T4" i="9" s="1"/>
  <c r="R3" i="9"/>
  <c r="R33" i="8"/>
  <c r="T33" i="8" s="1"/>
  <c r="R32" i="8"/>
  <c r="T32" i="8" s="1"/>
  <c r="R31" i="8"/>
  <c r="T31" i="8" s="1"/>
  <c r="R30" i="8"/>
  <c r="T30" i="8" s="1"/>
  <c r="R29" i="8"/>
  <c r="T29" i="8" s="1"/>
  <c r="R28" i="8"/>
  <c r="T28" i="8" s="1"/>
  <c r="R27" i="8"/>
  <c r="T27" i="8" s="1"/>
  <c r="R26" i="8"/>
  <c r="T26" i="8" s="1"/>
  <c r="R25" i="8"/>
  <c r="T25" i="8" s="1"/>
  <c r="R24" i="8"/>
  <c r="T24" i="8" s="1"/>
  <c r="R23" i="8"/>
  <c r="T23" i="8" s="1"/>
  <c r="R22" i="8"/>
  <c r="T22" i="8" s="1"/>
  <c r="R21" i="8"/>
  <c r="T21" i="8" s="1"/>
  <c r="R20" i="8"/>
  <c r="T20" i="8" s="1"/>
  <c r="R19" i="8"/>
  <c r="T19" i="8" s="1"/>
  <c r="R18" i="8"/>
  <c r="T18" i="8" s="1"/>
  <c r="R17" i="8"/>
  <c r="T17" i="8" s="1"/>
  <c r="R16" i="8"/>
  <c r="T16" i="8" s="1"/>
  <c r="R15" i="8"/>
  <c r="T15" i="8" s="1"/>
  <c r="R14" i="8"/>
  <c r="T14" i="8" s="1"/>
  <c r="R13" i="8"/>
  <c r="T13" i="8" s="1"/>
  <c r="R12" i="8"/>
  <c r="T12" i="8" s="1"/>
  <c r="R11" i="8"/>
  <c r="T11" i="8" s="1"/>
  <c r="R10" i="8"/>
  <c r="T10" i="8" s="1"/>
  <c r="R9" i="8"/>
  <c r="T9" i="8" s="1"/>
  <c r="R8" i="8"/>
  <c r="T8" i="8" s="1"/>
  <c r="R7" i="8"/>
  <c r="T7" i="8" s="1"/>
  <c r="R6" i="8"/>
  <c r="T6" i="8" s="1"/>
  <c r="R5" i="8"/>
  <c r="T5" i="8" s="1"/>
  <c r="R4" i="8"/>
  <c r="T4" i="8" s="1"/>
  <c r="R3" i="8"/>
  <c r="R33" i="7"/>
  <c r="T33" i="7" s="1"/>
  <c r="R32" i="7"/>
  <c r="T32" i="7" s="1"/>
  <c r="R31" i="7"/>
  <c r="T31" i="7" s="1"/>
  <c r="R30" i="7"/>
  <c r="T30" i="7" s="1"/>
  <c r="R29" i="7"/>
  <c r="T29" i="7" s="1"/>
  <c r="R28" i="7"/>
  <c r="T28" i="7" s="1"/>
  <c r="R27" i="7"/>
  <c r="T27" i="7" s="1"/>
  <c r="R26" i="7"/>
  <c r="T26" i="7" s="1"/>
  <c r="R25" i="7"/>
  <c r="T25" i="7" s="1"/>
  <c r="R24" i="7"/>
  <c r="T24" i="7" s="1"/>
  <c r="R23" i="7"/>
  <c r="T23" i="7" s="1"/>
  <c r="R22" i="7"/>
  <c r="T22" i="7" s="1"/>
  <c r="R21" i="7"/>
  <c r="T21" i="7" s="1"/>
  <c r="R20" i="7"/>
  <c r="T20" i="7" s="1"/>
  <c r="R19" i="7"/>
  <c r="T19" i="7" s="1"/>
  <c r="R18" i="7"/>
  <c r="T18" i="7" s="1"/>
  <c r="R17" i="7"/>
  <c r="T17" i="7" s="1"/>
  <c r="R16" i="7"/>
  <c r="T16" i="7" s="1"/>
  <c r="R15" i="7"/>
  <c r="T15" i="7" s="1"/>
  <c r="R14" i="7"/>
  <c r="T14" i="7" s="1"/>
  <c r="R13" i="7"/>
  <c r="T13" i="7" s="1"/>
  <c r="R12" i="7"/>
  <c r="T12" i="7" s="1"/>
  <c r="R11" i="7"/>
  <c r="T11" i="7" s="1"/>
  <c r="R10" i="7"/>
  <c r="T10" i="7" s="1"/>
  <c r="R9" i="7"/>
  <c r="T9" i="7" s="1"/>
  <c r="R8" i="7"/>
  <c r="T8" i="7" s="1"/>
  <c r="R7" i="7"/>
  <c r="T7" i="7" s="1"/>
  <c r="R6" i="7"/>
  <c r="T6" i="7" s="1"/>
  <c r="R5" i="7"/>
  <c r="T5" i="7" s="1"/>
  <c r="R4" i="7"/>
  <c r="T4" i="7" s="1"/>
  <c r="R3" i="7"/>
  <c r="R33" i="6"/>
  <c r="T33" i="6" s="1"/>
  <c r="R32" i="6"/>
  <c r="T32" i="6" s="1"/>
  <c r="R31" i="6"/>
  <c r="T31" i="6" s="1"/>
  <c r="R30" i="6"/>
  <c r="T30" i="6" s="1"/>
  <c r="R29" i="6"/>
  <c r="T29" i="6" s="1"/>
  <c r="R28" i="6"/>
  <c r="T28" i="6" s="1"/>
  <c r="R27" i="6"/>
  <c r="T27" i="6" s="1"/>
  <c r="R26" i="6"/>
  <c r="T26" i="6" s="1"/>
  <c r="R25" i="6"/>
  <c r="T25" i="6" s="1"/>
  <c r="R24" i="6"/>
  <c r="T24" i="6" s="1"/>
  <c r="R23" i="6"/>
  <c r="T23" i="6" s="1"/>
  <c r="R22" i="6"/>
  <c r="T22" i="6" s="1"/>
  <c r="R21" i="6"/>
  <c r="T21" i="6" s="1"/>
  <c r="R20" i="6"/>
  <c r="T20" i="6" s="1"/>
  <c r="R19" i="6"/>
  <c r="T19" i="6" s="1"/>
  <c r="R18" i="6"/>
  <c r="T18" i="6" s="1"/>
  <c r="R17" i="6"/>
  <c r="T17" i="6" s="1"/>
  <c r="R16" i="6"/>
  <c r="T16" i="6" s="1"/>
  <c r="R15" i="6"/>
  <c r="T15" i="6" s="1"/>
  <c r="R14" i="6"/>
  <c r="T14" i="6" s="1"/>
  <c r="R13" i="6"/>
  <c r="T13" i="6" s="1"/>
  <c r="R12" i="6"/>
  <c r="T12" i="6" s="1"/>
  <c r="R11" i="6"/>
  <c r="T11" i="6" s="1"/>
  <c r="R10" i="6"/>
  <c r="T10" i="6" s="1"/>
  <c r="R9" i="6"/>
  <c r="T9" i="6" s="1"/>
  <c r="R8" i="6"/>
  <c r="T8" i="6" s="1"/>
  <c r="R7" i="6"/>
  <c r="T7" i="6" s="1"/>
  <c r="R6" i="6"/>
  <c r="T6" i="6" s="1"/>
  <c r="R5" i="6"/>
  <c r="T5" i="6" s="1"/>
  <c r="R4" i="6"/>
  <c r="T4" i="6" s="1"/>
  <c r="R3" i="6"/>
  <c r="R33" i="5"/>
  <c r="T33" i="5" s="1"/>
  <c r="R32" i="5"/>
  <c r="T32" i="5" s="1"/>
  <c r="R31" i="5"/>
  <c r="T31" i="5" s="1"/>
  <c r="R30" i="5"/>
  <c r="T30" i="5" s="1"/>
  <c r="R29" i="5"/>
  <c r="T29" i="5" s="1"/>
  <c r="R28" i="5"/>
  <c r="T28" i="5" s="1"/>
  <c r="R27" i="5"/>
  <c r="T27" i="5" s="1"/>
  <c r="R26" i="5"/>
  <c r="T26" i="5" s="1"/>
  <c r="R25" i="5"/>
  <c r="T25" i="5" s="1"/>
  <c r="R24" i="5"/>
  <c r="T24" i="5" s="1"/>
  <c r="R23" i="5"/>
  <c r="T23" i="5" s="1"/>
  <c r="R22" i="5"/>
  <c r="T22" i="5" s="1"/>
  <c r="R21" i="5"/>
  <c r="T21" i="5" s="1"/>
  <c r="R20" i="5"/>
  <c r="T20" i="5" s="1"/>
  <c r="R19" i="5"/>
  <c r="T19" i="5" s="1"/>
  <c r="R18" i="5"/>
  <c r="T18" i="5" s="1"/>
  <c r="T17" i="5"/>
  <c r="R16" i="5"/>
  <c r="R15" i="5"/>
  <c r="T15" i="5" s="1"/>
  <c r="R14" i="5"/>
  <c r="T14" i="5" s="1"/>
  <c r="R13" i="5"/>
  <c r="T13" i="5" s="1"/>
  <c r="R12" i="5"/>
  <c r="T12" i="5" s="1"/>
  <c r="R11" i="5"/>
  <c r="R10" i="5"/>
  <c r="R9" i="5"/>
  <c r="R8" i="5"/>
  <c r="T8" i="5" s="1"/>
  <c r="R7" i="5"/>
  <c r="T7" i="5" s="1"/>
  <c r="R6" i="5"/>
  <c r="T6" i="5" s="1"/>
  <c r="R5" i="5"/>
  <c r="T5" i="5" s="1"/>
  <c r="R4" i="5"/>
  <c r="T4" i="5" s="1"/>
  <c r="R3" i="5"/>
  <c r="R33" i="4"/>
  <c r="T33" i="4" s="1"/>
  <c r="R32" i="4"/>
  <c r="T32" i="4" s="1"/>
  <c r="R31" i="4"/>
  <c r="T31" i="4" s="1"/>
  <c r="R30" i="4"/>
  <c r="T30" i="4" s="1"/>
  <c r="R29" i="4"/>
  <c r="T29" i="4" s="1"/>
  <c r="R28" i="4"/>
  <c r="T28" i="4" s="1"/>
  <c r="R27" i="4"/>
  <c r="T27" i="4" s="1"/>
  <c r="R26" i="4"/>
  <c r="T26" i="4" s="1"/>
  <c r="R25" i="4"/>
  <c r="T25" i="4" s="1"/>
  <c r="R24" i="4"/>
  <c r="T24" i="4" s="1"/>
  <c r="R23" i="4"/>
  <c r="T23" i="4" s="1"/>
  <c r="R22" i="4"/>
  <c r="T22" i="4" s="1"/>
  <c r="R21" i="4"/>
  <c r="T21" i="4" s="1"/>
  <c r="R20" i="4"/>
  <c r="T20" i="4" s="1"/>
  <c r="R19" i="4"/>
  <c r="T19" i="4" s="1"/>
  <c r="R18" i="4"/>
  <c r="T18" i="4" s="1"/>
  <c r="R17" i="4"/>
  <c r="T17" i="4" s="1"/>
  <c r="R16" i="4"/>
  <c r="T16" i="4" s="1"/>
  <c r="R15" i="4"/>
  <c r="T15" i="4" s="1"/>
  <c r="R14" i="4"/>
  <c r="T14" i="4" s="1"/>
  <c r="R13" i="4"/>
  <c r="T13" i="4" s="1"/>
  <c r="R12" i="4"/>
  <c r="T12" i="4" s="1"/>
  <c r="R11" i="4"/>
  <c r="T11" i="4" s="1"/>
  <c r="R10" i="4"/>
  <c r="T10" i="4" s="1"/>
  <c r="R9" i="4"/>
  <c r="T9" i="4" s="1"/>
  <c r="R8" i="4"/>
  <c r="T8" i="4" s="1"/>
  <c r="R7" i="4"/>
  <c r="T7" i="4" s="1"/>
  <c r="R6" i="4"/>
  <c r="T6" i="4" s="1"/>
  <c r="R5" i="4"/>
  <c r="T5" i="4" s="1"/>
  <c r="R4" i="4"/>
  <c r="T4" i="4" s="1"/>
  <c r="R3" i="4"/>
  <c r="R4" i="3"/>
  <c r="T4" i="3" s="1"/>
  <c r="R5" i="3"/>
  <c r="T5" i="3" s="1"/>
  <c r="R6" i="3"/>
  <c r="T6" i="3" s="1"/>
  <c r="R7" i="3"/>
  <c r="T7" i="3" s="1"/>
  <c r="R8" i="3"/>
  <c r="T8" i="3" s="1"/>
  <c r="R9" i="3"/>
  <c r="T9" i="3" s="1"/>
  <c r="R10" i="3"/>
  <c r="T10" i="3" s="1"/>
  <c r="R11" i="3"/>
  <c r="T11" i="3" s="1"/>
  <c r="R12" i="3"/>
  <c r="T12" i="3" s="1"/>
  <c r="R13" i="3"/>
  <c r="T13" i="3" s="1"/>
  <c r="R14" i="3"/>
  <c r="T14" i="3" s="1"/>
  <c r="R15" i="3"/>
  <c r="T15" i="3" s="1"/>
  <c r="R16" i="3"/>
  <c r="T16" i="3" s="1"/>
  <c r="R17" i="3"/>
  <c r="T17" i="3" s="1"/>
  <c r="R18" i="3"/>
  <c r="T18" i="3" s="1"/>
  <c r="R19" i="3"/>
  <c r="T19" i="3" s="1"/>
  <c r="R20" i="3"/>
  <c r="T20" i="3" s="1"/>
  <c r="R21" i="3"/>
  <c r="T21" i="3" s="1"/>
  <c r="R22" i="3"/>
  <c r="T22" i="3" s="1"/>
  <c r="R23" i="3"/>
  <c r="T23" i="3" s="1"/>
  <c r="R24" i="3"/>
  <c r="T24" i="3" s="1"/>
  <c r="R25" i="3"/>
  <c r="T25" i="3" s="1"/>
  <c r="R26" i="3"/>
  <c r="T26" i="3" s="1"/>
  <c r="R27" i="3"/>
  <c r="T27" i="3" s="1"/>
  <c r="R28" i="3"/>
  <c r="T28" i="3" s="1"/>
  <c r="R29" i="3"/>
  <c r="T29" i="3" s="1"/>
  <c r="R30" i="3"/>
  <c r="T30" i="3" s="1"/>
  <c r="R31" i="3"/>
  <c r="T31" i="3" s="1"/>
  <c r="R32" i="3"/>
  <c r="T32" i="3" s="1"/>
  <c r="R33" i="3"/>
  <c r="T33" i="3" s="1"/>
  <c r="R3" i="3"/>
  <c r="R4" i="1"/>
  <c r="T4" i="1" s="1"/>
  <c r="R5" i="1"/>
  <c r="T5" i="1" s="1"/>
  <c r="R6" i="1"/>
  <c r="T6" i="1" s="1"/>
  <c r="R7" i="1"/>
  <c r="T7" i="1" s="1"/>
  <c r="R8" i="1"/>
  <c r="T8" i="1" s="1"/>
  <c r="R9" i="1"/>
  <c r="T9" i="1" s="1"/>
  <c r="R10" i="1"/>
  <c r="T10" i="1" s="1"/>
  <c r="R12" i="1"/>
  <c r="T12" i="1" s="1"/>
  <c r="R13" i="1"/>
  <c r="T13" i="1" s="1"/>
  <c r="R14" i="1"/>
  <c r="T14" i="1" s="1"/>
  <c r="R15" i="1"/>
  <c r="T15" i="1" s="1"/>
  <c r="R16" i="1"/>
  <c r="T16" i="1" s="1"/>
  <c r="R17" i="1"/>
  <c r="T17" i="1" s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R26" i="1"/>
  <c r="T26" i="1" s="1"/>
  <c r="R27" i="1"/>
  <c r="T27" i="1" s="1"/>
  <c r="R28" i="1"/>
  <c r="T28" i="1" s="1"/>
  <c r="R29" i="1"/>
  <c r="T29" i="1" s="1"/>
  <c r="R30" i="1"/>
  <c r="T30" i="1" s="1"/>
  <c r="R31" i="1"/>
  <c r="T31" i="1" s="1"/>
  <c r="R32" i="1"/>
  <c r="T32" i="1" s="1"/>
  <c r="R33" i="1"/>
  <c r="R3" i="1"/>
  <c r="R34" i="13" l="1"/>
  <c r="R34" i="12"/>
  <c r="T9" i="5"/>
  <c r="T11" i="5"/>
  <c r="T10" i="5"/>
  <c r="T34" i="11"/>
  <c r="J21" i="17"/>
  <c r="T3" i="8"/>
  <c r="T34" i="8" s="1"/>
  <c r="J26" i="17"/>
  <c r="T3" i="13"/>
  <c r="T34" i="13" s="1"/>
  <c r="J20" i="17"/>
  <c r="T3" i="7"/>
  <c r="T34" i="7" s="1"/>
  <c r="J25" i="17"/>
  <c r="T3" i="12"/>
  <c r="T34" i="12" s="1"/>
  <c r="J19" i="17"/>
  <c r="T3" i="6"/>
  <c r="T34" i="6" s="1"/>
  <c r="J16" i="17"/>
  <c r="T3" i="3"/>
  <c r="T34" i="3" s="1"/>
  <c r="J22" i="17"/>
  <c r="T3" i="9"/>
  <c r="T34" i="9" s="1"/>
  <c r="T3" i="5"/>
  <c r="J17" i="17"/>
  <c r="T3" i="4"/>
  <c r="T34" i="4" s="1"/>
  <c r="J23" i="17"/>
  <c r="T3" i="10"/>
  <c r="T34" i="10" s="1"/>
  <c r="J24" i="17"/>
  <c r="T3" i="1"/>
  <c r="R34" i="1"/>
  <c r="T33" i="1"/>
  <c r="R34" i="11"/>
  <c r="R34" i="9"/>
  <c r="I22" i="17"/>
  <c r="R34" i="10"/>
  <c r="I23" i="17"/>
  <c r="I26" i="17"/>
  <c r="R34" i="6"/>
  <c r="I19" i="17"/>
  <c r="I24" i="17"/>
  <c r="R34" i="5"/>
  <c r="I18" i="17"/>
  <c r="I17" i="17"/>
  <c r="R34" i="4"/>
  <c r="R34" i="7"/>
  <c r="I20" i="17"/>
  <c r="R34" i="8"/>
  <c r="I21" i="17"/>
  <c r="I25" i="17"/>
  <c r="I15" i="17"/>
  <c r="G3" i="17"/>
  <c r="G10" i="17" s="1"/>
  <c r="R34" i="3"/>
  <c r="I16" i="17"/>
  <c r="S34" i="5" l="1"/>
  <c r="J18" i="17"/>
  <c r="J27" i="17" s="1"/>
  <c r="T16" i="5"/>
  <c r="T34" i="5" s="1"/>
  <c r="K15" i="17"/>
  <c r="T34" i="1"/>
  <c r="K26" i="17"/>
  <c r="K25" i="17"/>
  <c r="K24" i="17"/>
  <c r="K23" i="17"/>
  <c r="K22" i="17"/>
  <c r="K21" i="17"/>
  <c r="K20" i="17"/>
  <c r="K19" i="17"/>
  <c r="K17" i="17"/>
  <c r="K16" i="17"/>
  <c r="I27" i="17"/>
  <c r="I4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2" i="6"/>
  <c r="I33" i="6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4" i="8"/>
  <c r="I5" i="8"/>
  <c r="I6" i="8"/>
  <c r="I7" i="8"/>
  <c r="I8" i="8"/>
  <c r="I9" i="8"/>
  <c r="I10" i="8"/>
  <c r="I11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4" i="12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4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" i="13"/>
  <c r="I3" i="12"/>
  <c r="I3" i="11"/>
  <c r="I3" i="10"/>
  <c r="I3" i="9"/>
  <c r="I3" i="8"/>
  <c r="I4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" i="7"/>
  <c r="I3" i="6"/>
  <c r="I3" i="4"/>
  <c r="I3" i="3"/>
  <c r="I4" i="1"/>
  <c r="I5" i="1"/>
  <c r="I6" i="1"/>
  <c r="I7" i="1"/>
  <c r="I8" i="1"/>
  <c r="I9" i="1"/>
  <c r="I10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" i="1"/>
  <c r="G34" i="6"/>
  <c r="G34" i="9"/>
  <c r="G34" i="10"/>
  <c r="G34" i="8"/>
  <c r="G34" i="7"/>
  <c r="G34" i="5"/>
  <c r="G34" i="4"/>
  <c r="G34" i="3"/>
  <c r="G34" i="1"/>
  <c r="J29" i="12" l="1"/>
  <c r="K29" i="12"/>
  <c r="J5" i="12"/>
  <c r="K5" i="12"/>
  <c r="J28" i="12"/>
  <c r="K28" i="12"/>
  <c r="J4" i="12"/>
  <c r="K4" i="12"/>
  <c r="K11" i="12"/>
  <c r="J11" i="12"/>
  <c r="J33" i="12"/>
  <c r="K33" i="12"/>
  <c r="J25" i="12"/>
  <c r="K25" i="12"/>
  <c r="J17" i="12"/>
  <c r="K17" i="12"/>
  <c r="J9" i="12"/>
  <c r="K9" i="12"/>
  <c r="J21" i="12"/>
  <c r="K21" i="12"/>
  <c r="J12" i="12"/>
  <c r="K12" i="12"/>
  <c r="K27" i="12"/>
  <c r="J27" i="12"/>
  <c r="K10" i="12"/>
  <c r="J10" i="12"/>
  <c r="J32" i="12"/>
  <c r="K32" i="12"/>
  <c r="J16" i="12"/>
  <c r="K16" i="12"/>
  <c r="J8" i="12"/>
  <c r="K8" i="12"/>
  <c r="K18" i="12"/>
  <c r="J18" i="12"/>
  <c r="K31" i="12"/>
  <c r="J31" i="12"/>
  <c r="K23" i="12"/>
  <c r="J23" i="12"/>
  <c r="K15" i="12"/>
  <c r="J15" i="12"/>
  <c r="K7" i="12"/>
  <c r="J7" i="12"/>
  <c r="J13" i="12"/>
  <c r="K13" i="12"/>
  <c r="J20" i="12"/>
  <c r="K20" i="12"/>
  <c r="K19" i="12"/>
  <c r="J19" i="12"/>
  <c r="K26" i="12"/>
  <c r="J26" i="12"/>
  <c r="J24" i="12"/>
  <c r="K24" i="12"/>
  <c r="J30" i="12"/>
  <c r="K30" i="12"/>
  <c r="K22" i="12"/>
  <c r="J22" i="12"/>
  <c r="K14" i="12"/>
  <c r="J14" i="12"/>
  <c r="J6" i="12"/>
  <c r="K6" i="12"/>
  <c r="J15" i="13"/>
  <c r="K15" i="13"/>
  <c r="J14" i="13"/>
  <c r="K14" i="13"/>
  <c r="J13" i="13"/>
  <c r="K13" i="13"/>
  <c r="J29" i="13"/>
  <c r="K29" i="13"/>
  <c r="J28" i="13"/>
  <c r="K28" i="13"/>
  <c r="J7" i="13"/>
  <c r="K7" i="13"/>
  <c r="J22" i="13"/>
  <c r="K22" i="13"/>
  <c r="J21" i="13"/>
  <c r="K21" i="13"/>
  <c r="J27" i="13"/>
  <c r="K27" i="13"/>
  <c r="J16" i="13"/>
  <c r="K16" i="13"/>
  <c r="J8" i="13"/>
  <c r="K8" i="13"/>
  <c r="J27" i="11"/>
  <c r="K27" i="11"/>
  <c r="J18" i="11"/>
  <c r="K18" i="11"/>
  <c r="J33" i="11"/>
  <c r="K33" i="11"/>
  <c r="J32" i="11"/>
  <c r="K32" i="11"/>
  <c r="J6" i="11"/>
  <c r="K6" i="11"/>
  <c r="J13" i="11"/>
  <c r="K13" i="11"/>
  <c r="J5" i="11"/>
  <c r="K5" i="11"/>
  <c r="J19" i="11"/>
  <c r="K19" i="11"/>
  <c r="J26" i="11"/>
  <c r="K26" i="11"/>
  <c r="J7" i="11"/>
  <c r="K7" i="11"/>
  <c r="J21" i="11"/>
  <c r="K21" i="11"/>
  <c r="J20" i="11"/>
  <c r="K20" i="11"/>
  <c r="J12" i="11"/>
  <c r="K12" i="11"/>
  <c r="J4" i="11"/>
  <c r="K4" i="11"/>
  <c r="J9" i="10"/>
  <c r="K9" i="10"/>
  <c r="J15" i="10"/>
  <c r="K15" i="10"/>
  <c r="J7" i="10"/>
  <c r="K7" i="10"/>
  <c r="J22" i="10"/>
  <c r="K22" i="10"/>
  <c r="J20" i="10"/>
  <c r="K20" i="10"/>
  <c r="J14" i="10"/>
  <c r="K14" i="10"/>
  <c r="J8" i="10"/>
  <c r="K8" i="10"/>
  <c r="J23" i="10"/>
  <c r="K23" i="10"/>
  <c r="J6" i="10"/>
  <c r="K6" i="10"/>
  <c r="J29" i="10"/>
  <c r="K29" i="10"/>
  <c r="J21" i="10"/>
  <c r="K21" i="10"/>
  <c r="J28" i="10"/>
  <c r="K28" i="10"/>
  <c r="J31" i="9"/>
  <c r="K31" i="9"/>
  <c r="J4" i="9"/>
  <c r="K4" i="9"/>
  <c r="J23" i="9"/>
  <c r="K23" i="9"/>
  <c r="J11" i="9"/>
  <c r="K11" i="9"/>
  <c r="J10" i="9"/>
  <c r="K10" i="9"/>
  <c r="J17" i="9"/>
  <c r="K17" i="9"/>
  <c r="J9" i="9"/>
  <c r="K9" i="9"/>
  <c r="J12" i="9"/>
  <c r="K12" i="9"/>
  <c r="J26" i="9"/>
  <c r="K26" i="9"/>
  <c r="J18" i="9"/>
  <c r="K18" i="9"/>
  <c r="J25" i="9"/>
  <c r="K25" i="9"/>
  <c r="J32" i="9"/>
  <c r="K32" i="9"/>
  <c r="J24" i="9"/>
  <c r="K24" i="9"/>
  <c r="J4" i="8"/>
  <c r="K4" i="8"/>
  <c r="J27" i="8"/>
  <c r="K27" i="8"/>
  <c r="K21" i="8"/>
  <c r="J21" i="8"/>
  <c r="J28" i="8"/>
  <c r="K28" i="8"/>
  <c r="J13" i="8"/>
  <c r="K13" i="8"/>
  <c r="J7" i="8"/>
  <c r="K7" i="8"/>
  <c r="J6" i="8"/>
  <c r="K6" i="8"/>
  <c r="K20" i="8"/>
  <c r="J20" i="8"/>
  <c r="J14" i="8"/>
  <c r="K14" i="8"/>
  <c r="J5" i="8"/>
  <c r="K5" i="8"/>
  <c r="K9" i="7"/>
  <c r="J9" i="7"/>
  <c r="J15" i="7"/>
  <c r="K15" i="7"/>
  <c r="J16" i="7"/>
  <c r="K16" i="7"/>
  <c r="K23" i="7"/>
  <c r="J23" i="7"/>
  <c r="J22" i="7"/>
  <c r="K22" i="7"/>
  <c r="J33" i="7"/>
  <c r="K33" i="7"/>
  <c r="J32" i="7"/>
  <c r="K32" i="7"/>
  <c r="J8" i="7"/>
  <c r="K8" i="7"/>
  <c r="J31" i="7"/>
  <c r="K31" i="7"/>
  <c r="J30" i="7"/>
  <c r="K30" i="7"/>
  <c r="J29" i="7"/>
  <c r="K29" i="7"/>
  <c r="K32" i="6"/>
  <c r="J32" i="6"/>
  <c r="J4" i="6"/>
  <c r="K4" i="6"/>
  <c r="J5" i="6"/>
  <c r="K5" i="6"/>
  <c r="K11" i="6"/>
  <c r="J11" i="6"/>
  <c r="J18" i="6"/>
  <c r="K18" i="6"/>
  <c r="J12" i="6"/>
  <c r="K12" i="6"/>
  <c r="J25" i="6"/>
  <c r="K25" i="6"/>
  <c r="K19" i="6"/>
  <c r="J19" i="6"/>
  <c r="J26" i="6"/>
  <c r="K26" i="6"/>
  <c r="J33" i="6"/>
  <c r="K33" i="6"/>
  <c r="J21" i="5"/>
  <c r="K21" i="5"/>
  <c r="K13" i="5"/>
  <c r="J13" i="5"/>
  <c r="J5" i="5"/>
  <c r="K5" i="5"/>
  <c r="J20" i="5"/>
  <c r="K20" i="5"/>
  <c r="J27" i="5"/>
  <c r="K27" i="5"/>
  <c r="J7" i="5"/>
  <c r="K7" i="5"/>
  <c r="J28" i="5"/>
  <c r="K28" i="5"/>
  <c r="J14" i="5"/>
  <c r="K14" i="5"/>
  <c r="J6" i="5"/>
  <c r="K6" i="5"/>
  <c r="K9" i="4"/>
  <c r="J9" i="4"/>
  <c r="J10" i="4"/>
  <c r="K10" i="4"/>
  <c r="J17" i="4"/>
  <c r="K17" i="4"/>
  <c r="K23" i="4"/>
  <c r="J23" i="4"/>
  <c r="J24" i="4"/>
  <c r="K24" i="4"/>
  <c r="J16" i="4"/>
  <c r="K16" i="4"/>
  <c r="J18" i="3"/>
  <c r="K18" i="3"/>
  <c r="K10" i="3"/>
  <c r="J10" i="3"/>
  <c r="J32" i="3"/>
  <c r="K32" i="3"/>
  <c r="J25" i="3"/>
  <c r="K25" i="3"/>
  <c r="K24" i="3"/>
  <c r="J24" i="3"/>
  <c r="J17" i="3"/>
  <c r="K17" i="3"/>
  <c r="J31" i="3"/>
  <c r="K31" i="3"/>
  <c r="J4" i="3"/>
  <c r="K4" i="3"/>
  <c r="J33" i="3"/>
  <c r="K33" i="3"/>
  <c r="J11" i="3"/>
  <c r="K11" i="3"/>
  <c r="J30" i="8"/>
  <c r="K30" i="8"/>
  <c r="J32" i="8"/>
  <c r="K32" i="8"/>
  <c r="K33" i="8"/>
  <c r="J33" i="8"/>
  <c r="K31" i="8"/>
  <c r="J31" i="8"/>
  <c r="K29" i="8"/>
  <c r="J29" i="8"/>
  <c r="K26" i="8"/>
  <c r="J26" i="8"/>
  <c r="J25" i="8"/>
  <c r="K25" i="8"/>
  <c r="K24" i="8"/>
  <c r="J24" i="8"/>
  <c r="J23" i="8"/>
  <c r="K23" i="8"/>
  <c r="K22" i="8"/>
  <c r="J22" i="8"/>
  <c r="K19" i="8"/>
  <c r="J19" i="8"/>
  <c r="J16" i="8"/>
  <c r="K16" i="8"/>
  <c r="J18" i="8"/>
  <c r="K18" i="8"/>
  <c r="K17" i="8"/>
  <c r="J17" i="8"/>
  <c r="K15" i="8"/>
  <c r="J15" i="8"/>
  <c r="J10" i="8"/>
  <c r="K10" i="8"/>
  <c r="K9" i="8"/>
  <c r="J9" i="8"/>
  <c r="J8" i="8"/>
  <c r="K8" i="8"/>
  <c r="K11" i="8"/>
  <c r="J11" i="8"/>
  <c r="K26" i="7"/>
  <c r="J26" i="7"/>
  <c r="K24" i="7"/>
  <c r="J24" i="7"/>
  <c r="J25" i="7"/>
  <c r="K25" i="7"/>
  <c r="K28" i="7"/>
  <c r="J28" i="7"/>
  <c r="J27" i="7"/>
  <c r="K27" i="7"/>
  <c r="K18" i="7"/>
  <c r="J18" i="7"/>
  <c r="K17" i="7"/>
  <c r="J17" i="7"/>
  <c r="J21" i="7"/>
  <c r="K21" i="7"/>
  <c r="J20" i="7"/>
  <c r="K20" i="7"/>
  <c r="K19" i="7"/>
  <c r="J19" i="7"/>
  <c r="K10" i="7"/>
  <c r="J10" i="7"/>
  <c r="J13" i="7"/>
  <c r="K13" i="7"/>
  <c r="K14" i="7"/>
  <c r="J14" i="7"/>
  <c r="J12" i="7"/>
  <c r="K12" i="7"/>
  <c r="J11" i="7"/>
  <c r="K11" i="7"/>
  <c r="J7" i="7"/>
  <c r="K7" i="7"/>
  <c r="K6" i="7"/>
  <c r="J6" i="7"/>
  <c r="K4" i="7"/>
  <c r="J4" i="7"/>
  <c r="J28" i="6"/>
  <c r="K28" i="6"/>
  <c r="K27" i="6"/>
  <c r="J27" i="6"/>
  <c r="J29" i="6"/>
  <c r="K29" i="6"/>
  <c r="J30" i="6"/>
  <c r="K30" i="6"/>
  <c r="K24" i="6"/>
  <c r="J24" i="6"/>
  <c r="J20" i="6"/>
  <c r="K20" i="6"/>
  <c r="J23" i="6"/>
  <c r="K23" i="6"/>
  <c r="J21" i="6"/>
  <c r="K21" i="6"/>
  <c r="K22" i="6"/>
  <c r="J22" i="6"/>
  <c r="J16" i="6"/>
  <c r="K16" i="6"/>
  <c r="K15" i="6"/>
  <c r="J15" i="6"/>
  <c r="K13" i="6"/>
  <c r="J13" i="6"/>
  <c r="K17" i="6"/>
  <c r="J17" i="6"/>
  <c r="J14" i="6"/>
  <c r="K14" i="6"/>
  <c r="J10" i="6"/>
  <c r="K10" i="6"/>
  <c r="K8" i="6"/>
  <c r="J8" i="6"/>
  <c r="K7" i="6"/>
  <c r="J7" i="6"/>
  <c r="J9" i="6"/>
  <c r="K9" i="6"/>
  <c r="J6" i="6"/>
  <c r="K6" i="6"/>
  <c r="J30" i="5"/>
  <c r="K30" i="5"/>
  <c r="K33" i="5"/>
  <c r="J33" i="5"/>
  <c r="J32" i="5"/>
  <c r="K32" i="5"/>
  <c r="K29" i="5"/>
  <c r="J29" i="5"/>
  <c r="J31" i="5"/>
  <c r="K31" i="5"/>
  <c r="J26" i="5"/>
  <c r="K26" i="5"/>
  <c r="K24" i="5"/>
  <c r="J24" i="5"/>
  <c r="J25" i="5"/>
  <c r="K25" i="5"/>
  <c r="J23" i="5"/>
  <c r="K23" i="5"/>
  <c r="J22" i="5"/>
  <c r="K22" i="5"/>
  <c r="K18" i="5"/>
  <c r="J18" i="5"/>
  <c r="J17" i="5"/>
  <c r="K17" i="5"/>
  <c r="K15" i="5"/>
  <c r="J15" i="5"/>
  <c r="K19" i="5"/>
  <c r="J19" i="5"/>
  <c r="J16" i="5"/>
  <c r="K16" i="5"/>
  <c r="K9" i="5"/>
  <c r="J9" i="5"/>
  <c r="J11" i="5"/>
  <c r="K11" i="5"/>
  <c r="J8" i="5"/>
  <c r="K8" i="5"/>
  <c r="K10" i="5"/>
  <c r="J10" i="5"/>
  <c r="J12" i="5"/>
  <c r="K12" i="5"/>
  <c r="K26" i="4"/>
  <c r="J26" i="4"/>
  <c r="J27" i="4"/>
  <c r="K27" i="4"/>
  <c r="J25" i="4"/>
  <c r="K25" i="4"/>
  <c r="J18" i="4"/>
  <c r="K18" i="4"/>
  <c r="J20" i="4"/>
  <c r="K20" i="4"/>
  <c r="J22" i="4"/>
  <c r="K22" i="4"/>
  <c r="K19" i="4"/>
  <c r="J19" i="4"/>
  <c r="K21" i="4"/>
  <c r="J21" i="4"/>
  <c r="K12" i="4"/>
  <c r="J12" i="4"/>
  <c r="J11" i="4"/>
  <c r="K11" i="4"/>
  <c r="K15" i="4"/>
  <c r="J15" i="4"/>
  <c r="J14" i="4"/>
  <c r="K14" i="4"/>
  <c r="J13" i="4"/>
  <c r="K13" i="4"/>
  <c r="K8" i="4"/>
  <c r="J8" i="4"/>
  <c r="J7" i="4"/>
  <c r="K7" i="4"/>
  <c r="K6" i="4"/>
  <c r="J6" i="4"/>
  <c r="K4" i="4"/>
  <c r="J4" i="4"/>
  <c r="J30" i="3"/>
  <c r="K30" i="3"/>
  <c r="J26" i="3"/>
  <c r="K26" i="3"/>
  <c r="K29" i="3"/>
  <c r="J29" i="3"/>
  <c r="J28" i="3"/>
  <c r="K28" i="3"/>
  <c r="J27" i="3"/>
  <c r="K27" i="3"/>
  <c r="J22" i="3"/>
  <c r="K22" i="3"/>
  <c r="J21" i="3"/>
  <c r="K21" i="3"/>
  <c r="J23" i="3"/>
  <c r="K23" i="3"/>
  <c r="K20" i="3"/>
  <c r="J20" i="3"/>
  <c r="J19" i="3"/>
  <c r="K19" i="3"/>
  <c r="J16" i="3"/>
  <c r="K16" i="3"/>
  <c r="K15" i="3"/>
  <c r="J15" i="3"/>
  <c r="J13" i="3"/>
  <c r="K13" i="3"/>
  <c r="J14" i="3"/>
  <c r="K14" i="3"/>
  <c r="J12" i="3"/>
  <c r="K12" i="3"/>
  <c r="K6" i="3"/>
  <c r="J6" i="3"/>
  <c r="J7" i="3"/>
  <c r="K7" i="3"/>
  <c r="J5" i="3"/>
  <c r="K5" i="3"/>
  <c r="J8" i="3"/>
  <c r="K8" i="3"/>
  <c r="J9" i="3"/>
  <c r="K9" i="3"/>
  <c r="J33" i="1"/>
  <c r="K33" i="1"/>
  <c r="J16" i="1"/>
  <c r="K16" i="1"/>
  <c r="J25" i="1"/>
  <c r="K25" i="1"/>
  <c r="J17" i="1"/>
  <c r="K17" i="1"/>
  <c r="J24" i="1"/>
  <c r="K24" i="1"/>
  <c r="J30" i="1"/>
  <c r="K30" i="1"/>
  <c r="K32" i="1"/>
  <c r="J32" i="1"/>
  <c r="J23" i="1"/>
  <c r="K23" i="1"/>
  <c r="J22" i="1"/>
  <c r="K22" i="1"/>
  <c r="J21" i="1"/>
  <c r="K21" i="1"/>
  <c r="J28" i="1"/>
  <c r="K28" i="1"/>
  <c r="J12" i="1"/>
  <c r="K12" i="1"/>
  <c r="K3" i="3"/>
  <c r="J3" i="3"/>
  <c r="K3" i="7"/>
  <c r="J3" i="7"/>
  <c r="K7" i="1"/>
  <c r="J7" i="1"/>
  <c r="J31" i="1"/>
  <c r="K31" i="1"/>
  <c r="J29" i="1"/>
  <c r="K29" i="1"/>
  <c r="K27" i="1"/>
  <c r="J27" i="1"/>
  <c r="J15" i="1"/>
  <c r="K15" i="1"/>
  <c r="K14" i="1"/>
  <c r="J14" i="1"/>
  <c r="J13" i="1"/>
  <c r="K13" i="1"/>
  <c r="J20" i="1"/>
  <c r="K20" i="1"/>
  <c r="J19" i="1"/>
  <c r="K19" i="1"/>
  <c r="K3" i="4"/>
  <c r="J3" i="4"/>
  <c r="K3" i="8"/>
  <c r="J3" i="8"/>
  <c r="J26" i="1"/>
  <c r="K26" i="1"/>
  <c r="J18" i="1"/>
  <c r="K18" i="1"/>
  <c r="K3" i="6"/>
  <c r="J3" i="6"/>
  <c r="J8" i="1"/>
  <c r="K8" i="1"/>
  <c r="J10" i="1"/>
  <c r="K10" i="1"/>
  <c r="J9" i="1"/>
  <c r="K9" i="1"/>
  <c r="J5" i="1"/>
  <c r="K5" i="1"/>
  <c r="K4" i="1"/>
  <c r="J4" i="1"/>
  <c r="J6" i="1"/>
  <c r="K6" i="1"/>
  <c r="J3" i="12"/>
  <c r="K3" i="12"/>
  <c r="K3" i="1"/>
  <c r="J3" i="1"/>
  <c r="J3" i="9"/>
  <c r="K3" i="9"/>
  <c r="J3" i="11"/>
  <c r="K3" i="11"/>
  <c r="J33" i="13"/>
  <c r="K33" i="13"/>
  <c r="J31" i="13"/>
  <c r="K31" i="13"/>
  <c r="J32" i="13"/>
  <c r="K32" i="13"/>
  <c r="J30" i="13"/>
  <c r="K30" i="13"/>
  <c r="J25" i="13"/>
  <c r="K25" i="13"/>
  <c r="J26" i="13"/>
  <c r="K26" i="13"/>
  <c r="J23" i="13"/>
  <c r="K23" i="13"/>
  <c r="J24" i="13"/>
  <c r="K24" i="13"/>
  <c r="J19" i="13"/>
  <c r="K19" i="13"/>
  <c r="J20" i="13"/>
  <c r="K20" i="13"/>
  <c r="J17" i="13"/>
  <c r="K17" i="13"/>
  <c r="J18" i="13"/>
  <c r="K18" i="13"/>
  <c r="J12" i="13"/>
  <c r="K12" i="13"/>
  <c r="J11" i="13"/>
  <c r="K11" i="13"/>
  <c r="J9" i="13"/>
  <c r="K9" i="13"/>
  <c r="J10" i="13"/>
  <c r="K10" i="13"/>
  <c r="J4" i="13"/>
  <c r="K4" i="13"/>
  <c r="J3" i="13"/>
  <c r="K3" i="13"/>
  <c r="J6" i="13"/>
  <c r="K6" i="13"/>
  <c r="J5" i="13"/>
  <c r="K5" i="13"/>
  <c r="J31" i="11"/>
  <c r="K31" i="11"/>
  <c r="J30" i="11"/>
  <c r="K30" i="11"/>
  <c r="J29" i="11"/>
  <c r="K29" i="11"/>
  <c r="J28" i="11"/>
  <c r="K28" i="11"/>
  <c r="J22" i="11"/>
  <c r="K22" i="11"/>
  <c r="J23" i="11"/>
  <c r="K23" i="11"/>
  <c r="J24" i="11"/>
  <c r="K24" i="11"/>
  <c r="J25" i="11"/>
  <c r="K25" i="11"/>
  <c r="J16" i="11"/>
  <c r="K16" i="11"/>
  <c r="J15" i="11"/>
  <c r="K15" i="11"/>
  <c r="J14" i="11"/>
  <c r="K14" i="11"/>
  <c r="J17" i="11"/>
  <c r="K17" i="11"/>
  <c r="J8" i="11"/>
  <c r="K8" i="11"/>
  <c r="J11" i="11"/>
  <c r="K11" i="11"/>
  <c r="J10" i="11"/>
  <c r="K10" i="11"/>
  <c r="J9" i="11"/>
  <c r="K9" i="11"/>
  <c r="J30" i="10"/>
  <c r="K30" i="10"/>
  <c r="J33" i="10"/>
  <c r="K33" i="10"/>
  <c r="J32" i="10"/>
  <c r="K32" i="10"/>
  <c r="J31" i="10"/>
  <c r="K31" i="10"/>
  <c r="J25" i="10"/>
  <c r="K25" i="10"/>
  <c r="J27" i="10"/>
  <c r="K27" i="10"/>
  <c r="J26" i="10"/>
  <c r="K26" i="10"/>
  <c r="J24" i="10"/>
  <c r="K24" i="10"/>
  <c r="J18" i="10"/>
  <c r="K18" i="10"/>
  <c r="J19" i="10"/>
  <c r="K19" i="10"/>
  <c r="J16" i="10"/>
  <c r="K16" i="10"/>
  <c r="J17" i="10"/>
  <c r="K17" i="10"/>
  <c r="J13" i="10"/>
  <c r="K13" i="10"/>
  <c r="J12" i="10"/>
  <c r="K12" i="10"/>
  <c r="J10" i="10"/>
  <c r="K10" i="10"/>
  <c r="J11" i="10"/>
  <c r="K11" i="10"/>
  <c r="J5" i="10"/>
  <c r="K5" i="10"/>
  <c r="J4" i="10"/>
  <c r="K4" i="10"/>
  <c r="J3" i="10"/>
  <c r="K3" i="10"/>
  <c r="J33" i="9"/>
  <c r="K33" i="9"/>
  <c r="J28" i="9"/>
  <c r="K28" i="9"/>
  <c r="J27" i="9"/>
  <c r="K27" i="9"/>
  <c r="J30" i="9"/>
  <c r="K30" i="9"/>
  <c r="J29" i="9"/>
  <c r="K29" i="9"/>
  <c r="J22" i="9"/>
  <c r="K22" i="9"/>
  <c r="J20" i="9"/>
  <c r="K20" i="9"/>
  <c r="J19" i="9"/>
  <c r="K19" i="9"/>
  <c r="J21" i="9"/>
  <c r="K21" i="9"/>
  <c r="J16" i="9"/>
  <c r="K16" i="9"/>
  <c r="J14" i="9"/>
  <c r="K14" i="9"/>
  <c r="J15" i="9"/>
  <c r="K15" i="9"/>
  <c r="J13" i="9"/>
  <c r="K13" i="9"/>
  <c r="J8" i="9"/>
  <c r="K8" i="9"/>
  <c r="J6" i="9"/>
  <c r="K6" i="9"/>
  <c r="J7" i="9"/>
  <c r="K7" i="9"/>
  <c r="J5" i="9"/>
  <c r="K5" i="9"/>
  <c r="K18" i="17"/>
  <c r="K27" i="17" s="1"/>
  <c r="I34" i="11"/>
  <c r="E25" i="17"/>
  <c r="E26" i="17"/>
  <c r="E24" i="17"/>
  <c r="E23" i="17"/>
  <c r="E22" i="17"/>
  <c r="E21" i="17"/>
  <c r="E20" i="17"/>
  <c r="E19" i="17"/>
  <c r="E18" i="17"/>
  <c r="E17" i="17"/>
  <c r="E15" i="17"/>
  <c r="E16" i="17"/>
  <c r="F22" i="17" l="1"/>
  <c r="G26" i="17"/>
  <c r="G25" i="17"/>
  <c r="G24" i="17"/>
  <c r="G23" i="17"/>
  <c r="G22" i="17"/>
  <c r="F18" i="17"/>
  <c r="J34" i="4"/>
  <c r="F17" i="17"/>
  <c r="F16" i="17"/>
  <c r="J34" i="3"/>
  <c r="F15" i="17"/>
  <c r="J34" i="11"/>
  <c r="G17" i="17"/>
  <c r="K34" i="4"/>
  <c r="J34" i="1"/>
  <c r="G15" i="17"/>
  <c r="K34" i="1"/>
  <c r="G21" i="17"/>
  <c r="G20" i="17"/>
  <c r="K34" i="13"/>
  <c r="K34" i="12"/>
  <c r="K34" i="11"/>
  <c r="J35" i="11" s="1"/>
  <c r="J34" i="10"/>
  <c r="F23" i="17"/>
  <c r="K34" i="10"/>
  <c r="J34" i="9"/>
  <c r="K34" i="9"/>
  <c r="J35" i="9" s="1"/>
  <c r="J34" i="8"/>
  <c r="F21" i="17"/>
  <c r="K34" i="8"/>
  <c r="J34" i="7"/>
  <c r="F20" i="17"/>
  <c r="K34" i="7"/>
  <c r="J34" i="6"/>
  <c r="F19" i="17"/>
  <c r="G19" i="17"/>
  <c r="K34" i="6"/>
  <c r="J34" i="5"/>
  <c r="G18" i="17"/>
  <c r="K34" i="5"/>
  <c r="G16" i="17"/>
  <c r="K34" i="3"/>
  <c r="J35" i="3" s="1"/>
  <c r="F24" i="17"/>
  <c r="F26" i="17"/>
  <c r="J34" i="13"/>
  <c r="F25" i="17"/>
  <c r="J34" i="12"/>
  <c r="E27" i="17"/>
  <c r="J35" i="13" l="1"/>
  <c r="J35" i="10"/>
  <c r="J35" i="4"/>
  <c r="J35" i="7"/>
  <c r="J35" i="1"/>
  <c r="J35" i="6"/>
  <c r="J35" i="12"/>
  <c r="J35" i="5"/>
  <c r="J35" i="8"/>
  <c r="G27" i="17"/>
  <c r="F27" i="17"/>
  <c r="J36" i="10" l="1"/>
  <c r="J36" i="3"/>
  <c r="J36" i="4"/>
  <c r="J36" i="5"/>
  <c r="J36" i="9"/>
  <c r="J36" i="6"/>
  <c r="J36" i="7"/>
  <c r="J36" i="8"/>
  <c r="J36" i="1"/>
  <c r="J36" i="11"/>
  <c r="J36" i="12"/>
  <c r="J36" i="13"/>
  <c r="F28" i="17"/>
  <c r="A1" i="3"/>
  <c r="O33" i="13" l="1"/>
  <c r="O32" i="13"/>
  <c r="O31" i="13"/>
  <c r="O30" i="13"/>
  <c r="O29" i="13"/>
  <c r="O28" i="13"/>
  <c r="O27" i="13"/>
  <c r="O26" i="13"/>
  <c r="O25" i="13"/>
  <c r="O24" i="13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8" i="13"/>
  <c r="O7" i="13"/>
  <c r="O6" i="13"/>
  <c r="O5" i="13"/>
  <c r="O4" i="13"/>
  <c r="O3" i="13"/>
  <c r="O33" i="12"/>
  <c r="O32" i="12"/>
  <c r="O31" i="12"/>
  <c r="O30" i="12"/>
  <c r="O29" i="12"/>
  <c r="O28" i="12"/>
  <c r="O27" i="12"/>
  <c r="O26" i="12"/>
  <c r="O25" i="12"/>
  <c r="O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O6" i="12"/>
  <c r="O5" i="12"/>
  <c r="O4" i="12"/>
  <c r="O3" i="12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O9" i="11"/>
  <c r="O8" i="11"/>
  <c r="O7" i="11"/>
  <c r="O6" i="11"/>
  <c r="O5" i="11"/>
  <c r="O4" i="11"/>
  <c r="O3" i="11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O7" i="10"/>
  <c r="O6" i="10"/>
  <c r="O5" i="10"/>
  <c r="O4" i="10"/>
  <c r="O3" i="10"/>
  <c r="O33" i="9"/>
  <c r="O32" i="9"/>
  <c r="O31" i="9"/>
  <c r="O30" i="9"/>
  <c r="O29" i="9"/>
  <c r="O28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  <c r="O6" i="9"/>
  <c r="O5" i="9"/>
  <c r="O4" i="9"/>
  <c r="O3" i="9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O3" i="8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O4" i="7"/>
  <c r="O3" i="7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" i="6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" i="5"/>
  <c r="O3" i="5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O3" i="4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O4" i="1"/>
  <c r="O5" i="1"/>
  <c r="O6" i="1"/>
  <c r="O7" i="1"/>
  <c r="O8" i="1"/>
  <c r="O9" i="1"/>
  <c r="O10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" i="1"/>
  <c r="H22" i="17" l="1"/>
  <c r="H21" i="17"/>
  <c r="H20" i="17"/>
  <c r="O34" i="11"/>
  <c r="H24" i="17"/>
  <c r="H23" i="17"/>
  <c r="H19" i="17"/>
  <c r="H17" i="17"/>
  <c r="H18" i="17"/>
  <c r="H26" i="17"/>
  <c r="H25" i="17"/>
  <c r="H16" i="17"/>
  <c r="H15" i="17"/>
  <c r="I34" i="13"/>
  <c r="O34" i="13"/>
  <c r="I34" i="10"/>
  <c r="O34" i="12"/>
  <c r="I34" i="12"/>
  <c r="I34" i="9"/>
  <c r="I34" i="8"/>
  <c r="O34" i="10"/>
  <c r="I34" i="7"/>
  <c r="O34" i="9"/>
  <c r="I34" i="5"/>
  <c r="O34" i="7"/>
  <c r="O34" i="1"/>
  <c r="I34" i="6"/>
  <c r="O34" i="8"/>
  <c r="I34" i="4"/>
  <c r="O34" i="6"/>
  <c r="O34" i="5"/>
  <c r="O34" i="4"/>
  <c r="O34" i="3"/>
  <c r="I34" i="3"/>
  <c r="I34" i="1"/>
  <c r="H27" i="17" l="1"/>
  <c r="U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tc={3E982805-1C49-489B-BBDB-9B9C24EAB4EA}</author>
    <author>tc={06065771-156D-4AC2-941A-CB351DB2FD93}</author>
  </authors>
  <commentList>
    <comment ref="B2" authorId="0" shapeId="0" xr:uid="{3E982805-1C49-489B-BBDB-9B9C24EAB4E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nieuwe versie jaartal wijzigen, werkt door in formules van andere werkbladen</t>
      </text>
    </comment>
    <comment ref="J3" authorId="1" shapeId="0" xr:uid="{06065771-156D-4AC2-941A-CB351DB2FD9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km invullen, werkt straks door in andere berekeningen</t>
      </text>
    </comment>
  </commentList>
</comments>
</file>

<file path=xl/sharedStrings.xml><?xml version="1.0" encoding="utf-8"?>
<sst xmlns="http://schemas.openxmlformats.org/spreadsheetml/2006/main" count="939" uniqueCount="110">
  <si>
    <t>Datum</t>
  </si>
  <si>
    <t>Totaal</t>
  </si>
  <si>
    <t>Overuren</t>
  </si>
  <si>
    <t>Bijzonderheden</t>
  </si>
  <si>
    <t>kilometers</t>
  </si>
  <si>
    <t>TOTAAL</t>
  </si>
  <si>
    <t>Dienstreis</t>
  </si>
  <si>
    <t xml:space="preserve">Uren </t>
  </si>
  <si>
    <t>begin</t>
  </si>
  <si>
    <t>einde</t>
  </si>
  <si>
    <t>totaal</t>
  </si>
  <si>
    <t>uren</t>
  </si>
  <si>
    <t>verlof</t>
  </si>
  <si>
    <t>Plus</t>
  </si>
  <si>
    <t>Min</t>
  </si>
  <si>
    <t>nieuwjaarsdag, goede vrijdag, 2e paasdag, koningsdag, bevrijdingsdag, hemelvaartsdag, 2e pinksterdag en kerstdagen</t>
  </si>
  <si>
    <t>Woon werk</t>
  </si>
  <si>
    <t>Pauze</t>
  </si>
  <si>
    <t>CAO artikel 3.12 Buitendagvenstertoelage: maandag-vrijdag 50 %, zaterdag 75%, zondag en feestdagen 100 %</t>
  </si>
  <si>
    <t>Feest</t>
  </si>
  <si>
    <t>dagen</t>
  </si>
  <si>
    <t>Maand</t>
  </si>
  <si>
    <t>mei</t>
  </si>
  <si>
    <t>januari</t>
  </si>
  <si>
    <t>februari</t>
  </si>
  <si>
    <t>maart</t>
  </si>
  <si>
    <t>april</t>
  </si>
  <si>
    <t>juni</t>
  </si>
  <si>
    <t>juli</t>
  </si>
  <si>
    <t>augustus</t>
  </si>
  <si>
    <t>september</t>
  </si>
  <si>
    <t>oktober</t>
  </si>
  <si>
    <t>november</t>
  </si>
  <si>
    <t>december</t>
  </si>
  <si>
    <t>Km</t>
  </si>
  <si>
    <t>Opgenomen</t>
  </si>
  <si>
    <t>OVER</t>
  </si>
  <si>
    <t>Decimalen in tijd</t>
  </si>
  <si>
    <t>Tijd in decimalen</t>
  </si>
  <si>
    <t>geldig tot en met</t>
  </si>
  <si>
    <t>Naam</t>
  </si>
  <si>
    <t>verlofkaart</t>
  </si>
  <si>
    <t>geldig tot</t>
  </si>
  <si>
    <t>opbouw</t>
  </si>
  <si>
    <t>restant</t>
  </si>
  <si>
    <t>wettelijke uren</t>
  </si>
  <si>
    <t>wettelijke uren (WV)</t>
  </si>
  <si>
    <t>bovenwettelijke uren</t>
  </si>
  <si>
    <t>bovenwettelijk verlof (BWV)</t>
  </si>
  <si>
    <t>wk</t>
  </si>
  <si>
    <t>datum</t>
  </si>
  <si>
    <t>WV</t>
  </si>
  <si>
    <t>BWV</t>
  </si>
  <si>
    <t>ADV</t>
  </si>
  <si>
    <t>Totaal ± uren</t>
  </si>
  <si>
    <t>verlof omgezet in tijd</t>
  </si>
  <si>
    <t>za</t>
  </si>
  <si>
    <t>zo</t>
  </si>
  <si>
    <t>ma</t>
  </si>
  <si>
    <t>wo</t>
  </si>
  <si>
    <t>di</t>
  </si>
  <si>
    <t>do</t>
  </si>
  <si>
    <t>vr</t>
  </si>
  <si>
    <t>Werkendam</t>
  </si>
  <si>
    <t>Giessen</t>
  </si>
  <si>
    <t>enkele reis</t>
  </si>
  <si>
    <t>retour</t>
  </si>
  <si>
    <t>werk</t>
  </si>
  <si>
    <t>dg</t>
  </si>
  <si>
    <t>Gewerkt</t>
  </si>
  <si>
    <t>tijdwaarde in excel</t>
  </si>
  <si>
    <t>Insite</t>
  </si>
  <si>
    <t>ü</t>
  </si>
  <si>
    <t>Kilometerstand</t>
  </si>
  <si>
    <t xml:space="preserve">Giessen gestart, </t>
  </si>
  <si>
    <t>decl.</t>
  </si>
  <si>
    <t>Giessen gestart, administratie</t>
  </si>
  <si>
    <t>milieustation Werkendam KCA</t>
  </si>
  <si>
    <t>rekent automatisch uit</t>
  </si>
  <si>
    <t>Giessen gestart, rondgang Veen</t>
  </si>
  <si>
    <t>Giessen gestart, melding Meeuwen</t>
  </si>
  <si>
    <t>± uren</t>
  </si>
  <si>
    <t>kolommen J en K ingesteld op 0,375 (9 uur)</t>
  </si>
  <si>
    <t>rekent automatisch te kort in tijd uit</t>
  </si>
  <si>
    <t>rekent automatisch te veel in tijd uit</t>
  </si>
  <si>
    <t>4 dg/36 uur</t>
  </si>
  <si>
    <t>5 dg/36 uur</t>
  </si>
  <si>
    <t>Feestdagen:</t>
  </si>
  <si>
    <t>Overuren:</t>
  </si>
  <si>
    <t>rood gearceerde cellen handmatig invullen</t>
  </si>
  <si>
    <t>formules handmatig verwijderen op ongewerkte dagen</t>
  </si>
  <si>
    <t>vrij</t>
  </si>
  <si>
    <t xml:space="preserve">vrij </t>
  </si>
  <si>
    <t>als het wordt afgeschreven van AFAS Insite</t>
  </si>
  <si>
    <t>als het wordt afgeschreven van te veel gewerkte uren</t>
  </si>
  <si>
    <t>in werkblad TOTAAL jaartal veranderen en daarna geldt het automatisch voor alle maanden</t>
  </si>
  <si>
    <t>voor milieustation geen kilometers woonwerk schrijven</t>
  </si>
  <si>
    <t>in werkblad TOTAAL woonwerk retour kilometers wijzigen</t>
  </si>
  <si>
    <t>afgevinkt als km/overuren gedeclareerd zijn in Afas Insite</t>
  </si>
  <si>
    <t>rekent automatisch gedurende het hele jaar tot de betreffende maand uit</t>
  </si>
  <si>
    <t>Aanvullende informatie</t>
  </si>
  <si>
    <t>Overgebleven uren (plusuren na aftrek van de minuren)</t>
  </si>
  <si>
    <t>Giessen gestart, melding Meeuwen, rondgang Almkerk</t>
  </si>
  <si>
    <t>feestdag invullen</t>
  </si>
  <si>
    <t>roostervrij</t>
  </si>
  <si>
    <t>voor als je 4 dagen werkt en deze dag niet werkt</t>
  </si>
  <si>
    <t>de rij van weekenden worden automatisch grijs gekleurd als er de aanduiding za of zo staat in kolom B</t>
  </si>
  <si>
    <t>pauze</t>
  </si>
  <si>
    <t xml:space="preserve">uren </t>
  </si>
  <si>
    <t>de cellen in kolom L worden automatisch groter als er meer tekst wordt getypt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</si>
</sst>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d/mm/yy;@"/>
    <numFmt numFmtId="165" formatCode="[h]:mm:ss;@"/>
    <numFmt numFmtId="166" formatCode="[$-413]d/mmm;@"/>
    <numFmt numFmtId="167" formatCode="0.0"/>
    <numFmt numFmtId="168" formatCode="[h]:mm;@"/>
    <numFmt numFmtId="169" formatCode="[h]:mm"/>
    <numFmt numFmtId="170" formatCode="[$-F800]dddd\,\ mmmm\ dd\,\ yyyy"/>
    <numFmt numFmtId="171" formatCode="h:mm;@"/>
    <numFmt numFmtId="172" formatCode="h:mm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sz val="11"/>
      <color theme="1"/>
      <name val="Wingdings"/>
      <charset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Wingdings"/>
      <charset val="2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B7B7B7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4">
    <xf numFmtId="0" fontId="0" fillId="0" borderId="0" xfId="0"/>
    <xf numFmtId="0" fontId="0" fillId="0" borderId="0" xfId="0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20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7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7" fontId="0" fillId="0" borderId="1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167" fontId="0" fillId="0" borderId="4" xfId="0" applyNumberForma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7" fontId="0" fillId="2" borderId="2" xfId="0" applyNumberFormat="1" applyFill="1" applyBorder="1" applyAlignment="1">
      <alignment horizontal="center" vertical="center"/>
    </xf>
    <xf numFmtId="20" fontId="0" fillId="0" borderId="4" xfId="0" applyNumberForma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0" fontId="0" fillId="0" borderId="6" xfId="0" applyNumberFormat="1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167" fontId="0" fillId="0" borderId="11" xfId="0" applyNumberForma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0" fillId="0" borderId="4" xfId="0" applyNumberFormat="1" applyFill="1" applyBorder="1" applyAlignment="1">
      <alignment horizontal="center" vertical="center"/>
    </xf>
    <xf numFmtId="168" fontId="0" fillId="0" borderId="1" xfId="0" applyNumberFormat="1" applyFill="1" applyBorder="1" applyAlignment="1">
      <alignment horizontal="center" vertical="center"/>
    </xf>
    <xf numFmtId="168" fontId="0" fillId="2" borderId="2" xfId="0" applyNumberFormat="1" applyFill="1" applyBorder="1" applyAlignment="1">
      <alignment horizontal="center" vertical="center"/>
    </xf>
    <xf numFmtId="169" fontId="1" fillId="2" borderId="1" xfId="0" applyNumberFormat="1" applyFont="1" applyFill="1" applyBorder="1" applyAlignment="1">
      <alignment horizontal="center" vertical="center"/>
    </xf>
    <xf numFmtId="169" fontId="0" fillId="2" borderId="1" xfId="0" applyNumberFormat="1" applyFill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4" fontId="0" fillId="2" borderId="1" xfId="0" applyNumberForma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169" fontId="1" fillId="2" borderId="1" xfId="0" applyNumberFormat="1" applyFont="1" applyFill="1" applyBorder="1" applyAlignment="1">
      <alignment vertical="center"/>
    </xf>
    <xf numFmtId="169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16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4" xfId="0" applyNumberFormat="1" applyFont="1" applyFill="1" applyBorder="1" applyAlignment="1">
      <alignment horizontal="center" vertical="center"/>
    </xf>
    <xf numFmtId="20" fontId="3" fillId="0" borderId="6" xfId="0" applyNumberFormat="1" applyFont="1" applyFill="1" applyBorder="1" applyAlignment="1">
      <alignment horizontal="center" vertical="center"/>
    </xf>
    <xf numFmtId="167" fontId="3" fillId="0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69" fontId="4" fillId="2" borderId="1" xfId="0" applyNumberFormat="1" applyFont="1" applyFill="1" applyBorder="1" applyAlignment="1">
      <alignment horizontal="center" vertical="center"/>
    </xf>
    <xf numFmtId="169" fontId="4" fillId="2" borderId="1" xfId="0" applyNumberFormat="1" applyFont="1" applyFill="1" applyBorder="1" applyAlignment="1">
      <alignment vertical="center"/>
    </xf>
    <xf numFmtId="169" fontId="4" fillId="2" borderId="1" xfId="0" applyNumberFormat="1" applyFont="1" applyFill="1" applyBorder="1" applyAlignment="1">
      <alignment horizontal="right" vertical="center"/>
    </xf>
    <xf numFmtId="167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169" fontId="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169" fontId="0" fillId="0" borderId="0" xfId="0" applyNumberFormat="1" applyFill="1" applyBorder="1" applyAlignment="1">
      <alignment horizontal="center" vertical="center"/>
    </xf>
    <xf numFmtId="0" fontId="3" fillId="0" borderId="0" xfId="1" applyFont="1"/>
    <xf numFmtId="0" fontId="7" fillId="0" borderId="0" xfId="1" applyFont="1" applyAlignment="1"/>
    <xf numFmtId="0" fontId="3" fillId="0" borderId="5" xfId="1" applyFont="1" applyFill="1" applyBorder="1" applyAlignment="1"/>
    <xf numFmtId="14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/>
    </xf>
    <xf numFmtId="0" fontId="7" fillId="2" borderId="1" xfId="1" applyFont="1" applyFill="1" applyBorder="1" applyAlignment="1"/>
    <xf numFmtId="0" fontId="4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0" fontId="7" fillId="0" borderId="18" xfId="1" applyFont="1" applyBorder="1" applyAlignment="1">
      <alignment horizontal="left"/>
    </xf>
    <xf numFmtId="14" fontId="3" fillId="0" borderId="1" xfId="0" applyNumberFormat="1" applyFont="1" applyBorder="1" applyAlignment="1">
      <alignment horizontal="center" vertical="center"/>
    </xf>
    <xf numFmtId="0" fontId="7" fillId="0" borderId="17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0" fontId="8" fillId="3" borderId="14" xfId="1" applyFont="1" applyFill="1" applyBorder="1"/>
    <xf numFmtId="0" fontId="3" fillId="3" borderId="20" xfId="1" applyFont="1" applyFill="1" applyBorder="1"/>
    <xf numFmtId="0" fontId="7" fillId="0" borderId="0" xfId="1" applyFont="1"/>
    <xf numFmtId="0" fontId="7" fillId="0" borderId="22" xfId="1" applyFont="1" applyBorder="1"/>
    <xf numFmtId="0" fontId="8" fillId="2" borderId="16" xfId="1" applyFont="1" applyFill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16" xfId="1" applyFont="1" applyBorder="1" applyAlignment="1">
      <alignment horizontal="center" vertical="center"/>
    </xf>
    <xf numFmtId="170" fontId="3" fillId="0" borderId="16" xfId="1" applyNumberFormat="1" applyFont="1" applyBorder="1" applyAlignment="1">
      <alignment horizontal="center" vertical="center"/>
    </xf>
    <xf numFmtId="2" fontId="7" fillId="0" borderId="23" xfId="1" applyNumberFormat="1" applyFont="1" applyBorder="1" applyAlignment="1">
      <alignment horizontal="center"/>
    </xf>
    <xf numFmtId="2" fontId="7" fillId="3" borderId="16" xfId="1" applyNumberFormat="1" applyFont="1" applyFill="1" applyBorder="1" applyAlignment="1">
      <alignment horizontal="center"/>
    </xf>
    <xf numFmtId="0" fontId="7" fillId="3" borderId="16" xfId="1" applyFont="1" applyFill="1" applyBorder="1" applyAlignment="1">
      <alignment horizontal="center"/>
    </xf>
    <xf numFmtId="2" fontId="7" fillId="0" borderId="16" xfId="1" applyNumberFormat="1" applyFont="1" applyBorder="1" applyAlignment="1">
      <alignment horizontal="center"/>
    </xf>
    <xf numFmtId="2" fontId="3" fillId="0" borderId="0" xfId="1" applyNumberFormat="1" applyFont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2" fontId="8" fillId="3" borderId="17" xfId="1" applyNumberFormat="1" applyFont="1" applyFill="1" applyBorder="1" applyAlignment="1">
      <alignment horizontal="center"/>
    </xf>
    <xf numFmtId="2" fontId="8" fillId="3" borderId="21" xfId="1" applyNumberFormat="1" applyFont="1" applyFill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14" fontId="7" fillId="2" borderId="1" xfId="1" applyNumberFormat="1" applyFont="1" applyFill="1" applyBorder="1" applyAlignment="1"/>
    <xf numFmtId="14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8" fillId="2" borderId="15" xfId="1" applyFont="1" applyFill="1" applyBorder="1" applyAlignment="1">
      <alignment horizontal="center"/>
    </xf>
    <xf numFmtId="0" fontId="8" fillId="2" borderId="16" xfId="1" applyFont="1" applyFill="1" applyBorder="1" applyAlignment="1">
      <alignment horizontal="center"/>
    </xf>
    <xf numFmtId="0" fontId="8" fillId="2" borderId="2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167" fontId="0" fillId="0" borderId="4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20" fontId="3" fillId="0" borderId="4" xfId="0" applyNumberFormat="1" applyFont="1" applyFill="1" applyBorder="1" applyAlignment="1">
      <alignment horizontal="center" vertical="center"/>
    </xf>
    <xf numFmtId="16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0" fillId="0" borderId="1" xfId="0" applyNumberFormat="1" applyFill="1" applyBorder="1" applyAlignment="1">
      <alignment horizontal="center" vertical="center"/>
    </xf>
    <xf numFmtId="167" fontId="0" fillId="0" borderId="4" xfId="0" applyNumberForma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8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7" fontId="0" fillId="0" borderId="4" xfId="0" applyNumberForma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169" fontId="3" fillId="0" borderId="5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1" fontId="3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2" fontId="9" fillId="0" borderId="1" xfId="0" applyNumberFormat="1" applyFont="1" applyBorder="1"/>
    <xf numFmtId="167" fontId="0" fillId="0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20" fontId="3" fillId="2" borderId="1" xfId="0" applyNumberFormat="1" applyFont="1" applyFill="1" applyBorder="1" applyAlignment="1">
      <alignment horizontal="center" vertical="center"/>
    </xf>
    <xf numFmtId="167" fontId="10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167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7" fontId="10" fillId="2" borderId="1" xfId="0" applyNumberFormat="1" applyFont="1" applyFill="1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172" fontId="2" fillId="0" borderId="4" xfId="0" applyNumberFormat="1" applyFont="1" applyFill="1" applyBorder="1" applyAlignment="1">
      <alignment horizontal="center" vertical="center"/>
    </xf>
    <xf numFmtId="169" fontId="11" fillId="2" borderId="1" xfId="0" applyNumberFormat="1" applyFont="1" applyFill="1" applyBorder="1" applyAlignment="1">
      <alignment horizontal="center" vertical="center"/>
    </xf>
    <xf numFmtId="20" fontId="3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20" fontId="0" fillId="4" borderId="4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7" fontId="0" fillId="4" borderId="4" xfId="0" applyNumberFormat="1" applyFill="1" applyBorder="1" applyAlignment="1">
      <alignment horizontal="center" vertical="center"/>
    </xf>
    <xf numFmtId="167" fontId="0" fillId="4" borderId="1" xfId="0" applyNumberFormat="1" applyFill="1" applyBorder="1" applyAlignment="1">
      <alignment horizontal="center" vertical="center"/>
    </xf>
    <xf numFmtId="167" fontId="0" fillId="4" borderId="1" xfId="0" applyNumberFormat="1" applyFont="1" applyFill="1" applyBorder="1" applyAlignment="1">
      <alignment horizontal="center" vertical="center"/>
    </xf>
    <xf numFmtId="20" fontId="12" fillId="4" borderId="4" xfId="0" applyNumberFormat="1" applyFont="1" applyFill="1" applyBorder="1" applyAlignment="1">
      <alignment horizontal="left" vertical="center"/>
    </xf>
    <xf numFmtId="20" fontId="12" fillId="4" borderId="1" xfId="0" applyNumberFormat="1" applyFont="1" applyFill="1" applyBorder="1" applyAlignment="1">
      <alignment horizontal="left" vertical="center"/>
    </xf>
    <xf numFmtId="0" fontId="4" fillId="5" borderId="0" xfId="0" applyFont="1" applyFill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169" fontId="1" fillId="2" borderId="1" xfId="0" applyNumberFormat="1" applyFont="1" applyFill="1" applyBorder="1" applyAlignment="1">
      <alignment horizontal="left" vertical="center"/>
    </xf>
    <xf numFmtId="168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vertical="center"/>
    </xf>
    <xf numFmtId="167" fontId="1" fillId="2" borderId="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67" fontId="12" fillId="5" borderId="1" xfId="0" applyNumberFormat="1" applyFont="1" applyFill="1" applyBorder="1" applyAlignment="1">
      <alignment horizontal="center" vertical="center"/>
    </xf>
    <xf numFmtId="167" fontId="4" fillId="5" borderId="4" xfId="0" applyNumberFormat="1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167" fontId="13" fillId="2" borderId="1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67" fontId="13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7" fontId="3" fillId="0" borderId="1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167" fontId="0" fillId="0" borderId="6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67" fontId="13" fillId="0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167" fontId="0" fillId="5" borderId="1" xfId="0" applyNumberForma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167" fontId="3" fillId="5" borderId="4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20" fontId="4" fillId="5" borderId="1" xfId="0" applyNumberFormat="1" applyFont="1" applyFill="1" applyBorder="1" applyAlignment="1">
      <alignment horizontal="center" vertical="center"/>
    </xf>
    <xf numFmtId="167" fontId="1" fillId="5" borderId="1" xfId="0" applyNumberFormat="1" applyFont="1" applyFill="1" applyBorder="1" applyAlignment="1">
      <alignment horizontal="center" vertical="center"/>
    </xf>
    <xf numFmtId="167" fontId="4" fillId="5" borderId="4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167" fontId="1" fillId="5" borderId="1" xfId="0" applyNumberFormat="1" applyFont="1" applyFill="1" applyBorder="1" applyAlignment="1">
      <alignment horizontal="left" vertical="center"/>
    </xf>
    <xf numFmtId="0" fontId="4" fillId="5" borderId="9" xfId="0" applyFont="1" applyFill="1" applyBorder="1" applyAlignment="1">
      <alignment vertical="center"/>
    </xf>
    <xf numFmtId="0" fontId="4" fillId="5" borderId="25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5" borderId="6" xfId="0" applyFill="1" applyBorder="1" applyAlignment="1">
      <alignment vertical="center"/>
    </xf>
    <xf numFmtId="20" fontId="3" fillId="5" borderId="6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167" fontId="0" fillId="5" borderId="6" xfId="0" applyNumberFormat="1" applyFill="1" applyBorder="1" applyAlignment="1">
      <alignment horizontal="center" vertical="center"/>
    </xf>
    <xf numFmtId="167" fontId="3" fillId="5" borderId="11" xfId="0" applyNumberFormat="1" applyFont="1" applyFill="1" applyBorder="1" applyAlignment="1">
      <alignment horizontal="center" vertical="center"/>
    </xf>
    <xf numFmtId="20" fontId="0" fillId="5" borderId="1" xfId="0" applyNumberFormat="1" applyFill="1" applyBorder="1" applyAlignment="1">
      <alignment horizontal="center" vertical="center"/>
    </xf>
    <xf numFmtId="20" fontId="0" fillId="5" borderId="4" xfId="0" applyNumberFormat="1" applyFill="1" applyBorder="1" applyAlignment="1">
      <alignment horizontal="center" vertical="center"/>
    </xf>
    <xf numFmtId="172" fontId="2" fillId="5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8" fontId="0" fillId="2" borderId="2" xfId="0" applyNumberFormat="1" applyFill="1" applyBorder="1" applyAlignment="1">
      <alignment horizontal="center" vertical="center"/>
    </xf>
    <xf numFmtId="168" fontId="0" fillId="2" borderId="3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/>
    </xf>
    <xf numFmtId="0" fontId="3" fillId="0" borderId="13" xfId="1" applyFont="1" applyBorder="1"/>
    <xf numFmtId="0" fontId="3" fillId="0" borderId="14" xfId="1" applyFont="1" applyBorder="1"/>
    <xf numFmtId="0" fontId="3" fillId="0" borderId="15" xfId="1" applyFont="1" applyBorder="1"/>
    <xf numFmtId="20" fontId="14" fillId="4" borderId="4" xfId="0" applyNumberFormat="1" applyFont="1" applyFill="1" applyBorder="1" applyAlignment="1">
      <alignment horizontal="left" vertical="center"/>
    </xf>
  </cellXfs>
  <cellStyles count="2">
    <cellStyle name="Standaard" xfId="0" builtinId="0"/>
    <cellStyle name="Standaard 2" xfId="1" xr:uid="{6B7855BD-7BDC-4E05-BFBD-6218D7587D9F}"/>
  </cellStyles>
  <dxfs count="1154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fgColor theme="2"/>
          <bgColor theme="2"/>
        </patternFill>
      </fill>
    </dxf>
    <dxf>
      <fill>
        <patternFill>
          <fgColor theme="2"/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0-02-24T13:28:32.41" personId="{00000000-0000-0000-0000-000000000000}" id="{3E982805-1C49-489B-BBDB-9B9C24EAB4EA}">
    <text>nieuwe versie jaartal wijzigen, werkt door in formules van andere werkbladen</text>
  </threadedComment>
  <threadedComment ref="J3" dT="2020-03-22T19:52:07.97" personId="{00000000-0000-0000-0000-000000000000}" id="{06065771-156D-4AC2-941A-CB351DB2FD93}">
    <text>km invullen, werkt straks door in andere berekeningen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B85F3-1A0E-4B33-8397-626A80A32D77}">
  <sheetPr>
    <pageSetUpPr fitToPage="1"/>
  </sheetPr>
  <dimension ref="A1:AA36"/>
  <sheetViews>
    <sheetView tabSelected="1" zoomScaleNormal="100" workbookViewId="0">
      <pane ySplit="1" topLeftCell="A23" activePane="bottomLeft" state="frozen"/>
      <selection pane="bottomLeft" activeCell="J7" sqref="J7"/>
    </sheetView>
  </sheetViews>
  <sheetFormatPr defaultRowHeight="15" x14ac:dyDescent="0.25"/>
  <cols>
    <col min="1" max="2" width="3.42578125" style="85" customWidth="1"/>
    <col min="3" max="3" width="6.7109375" style="85" customWidth="1"/>
    <col min="4" max="8" width="6" style="63" customWidth="1"/>
    <col min="9" max="9" width="6.42578125" style="63" customWidth="1"/>
    <col min="10" max="11" width="6" style="63" customWidth="1"/>
    <col min="12" max="12" width="32.7109375" style="63" customWidth="1"/>
    <col min="13" max="14" width="6" style="63" customWidth="1"/>
    <col min="15" max="15" width="6.42578125" style="63" customWidth="1"/>
    <col min="16" max="17" width="8.7109375" style="63" customWidth="1"/>
    <col min="18" max="19" width="6.7109375" style="63" customWidth="1"/>
    <col min="20" max="20" width="9.7109375" style="86" customWidth="1"/>
    <col min="21" max="21" width="5.140625" style="23" customWidth="1"/>
    <col min="22" max="16384" width="9.140625" style="63"/>
  </cols>
  <sheetData>
    <row r="1" spans="1:27" x14ac:dyDescent="0.25">
      <c r="A1" s="257">
        <f>TOTAAL!B2</f>
        <v>2021</v>
      </c>
      <c r="B1" s="258"/>
      <c r="C1" s="263"/>
      <c r="D1" s="231" t="s">
        <v>95</v>
      </c>
      <c r="E1" s="232"/>
      <c r="F1" s="233"/>
      <c r="G1" s="234"/>
      <c r="H1" s="234"/>
      <c r="I1" s="234"/>
      <c r="J1" s="234"/>
      <c r="K1" s="235"/>
      <c r="L1" s="233"/>
      <c r="M1" s="264" t="s">
        <v>2</v>
      </c>
      <c r="N1" s="265"/>
      <c r="O1" s="264" t="s">
        <v>1</v>
      </c>
      <c r="P1" s="264" t="s">
        <v>73</v>
      </c>
      <c r="Q1" s="265"/>
      <c r="R1" s="145" t="s">
        <v>34</v>
      </c>
      <c r="S1" s="270" t="s">
        <v>16</v>
      </c>
      <c r="T1" s="147" t="s">
        <v>6</v>
      </c>
      <c r="U1" s="219" t="s">
        <v>71</v>
      </c>
    </row>
    <row r="2" spans="1:27" x14ac:dyDescent="0.25">
      <c r="A2" s="66" t="s">
        <v>49</v>
      </c>
      <c r="B2" s="146" t="s">
        <v>68</v>
      </c>
      <c r="C2" s="146" t="s">
        <v>50</v>
      </c>
      <c r="D2" s="149" t="s">
        <v>8</v>
      </c>
      <c r="E2" s="69" t="s">
        <v>9</v>
      </c>
      <c r="F2" s="230" t="s">
        <v>107</v>
      </c>
      <c r="G2" s="148" t="s">
        <v>108</v>
      </c>
      <c r="H2" s="148" t="s">
        <v>20</v>
      </c>
      <c r="I2" s="148" t="s">
        <v>11</v>
      </c>
      <c r="J2" s="148" t="s">
        <v>11</v>
      </c>
      <c r="K2" s="151" t="s">
        <v>11</v>
      </c>
      <c r="L2" s="230"/>
      <c r="M2" s="149" t="s">
        <v>8</v>
      </c>
      <c r="N2" s="69" t="s">
        <v>9</v>
      </c>
      <c r="O2" s="268"/>
      <c r="P2" s="149" t="s">
        <v>8</v>
      </c>
      <c r="Q2" s="69" t="s">
        <v>9</v>
      </c>
      <c r="R2" s="69" t="s">
        <v>10</v>
      </c>
      <c r="S2" s="271"/>
      <c r="T2" s="148" t="s">
        <v>4</v>
      </c>
      <c r="U2" s="220" t="s">
        <v>75</v>
      </c>
    </row>
    <row r="3" spans="1:27" x14ac:dyDescent="0.25">
      <c r="A3" s="190">
        <v>1</v>
      </c>
      <c r="B3" s="190" t="s">
        <v>59</v>
      </c>
      <c r="C3" s="72">
        <f>TOTAAL!A3</f>
        <v>42369</v>
      </c>
      <c r="D3" s="184"/>
      <c r="E3" s="175"/>
      <c r="F3" s="175"/>
      <c r="G3" s="176"/>
      <c r="H3" s="175"/>
      <c r="I3" s="74">
        <f>SUM(E3-D3-F3+G3+H3)</f>
        <v>0</v>
      </c>
      <c r="J3" s="31" t="str">
        <f>IF(I3&gt;0.375,I3-0.375,"")</f>
        <v/>
      </c>
      <c r="K3" s="173">
        <f>IF(I3&lt;0.375,I3-0.375,"")</f>
        <v>-0.375</v>
      </c>
      <c r="L3" s="293" t="s">
        <v>89</v>
      </c>
      <c r="M3" s="179"/>
      <c r="N3" s="179"/>
      <c r="O3" s="74">
        <f>SUM(N3-M3)</f>
        <v>0</v>
      </c>
      <c r="P3" s="181"/>
      <c r="Q3" s="181"/>
      <c r="R3" s="76">
        <f>SUM(Q3-P3)</f>
        <v>0</v>
      </c>
      <c r="S3" s="76">
        <f>TOTAAL!$J$4</f>
        <v>26</v>
      </c>
      <c r="T3" s="76">
        <f>SUM(R3-S3)</f>
        <v>-26</v>
      </c>
      <c r="U3" s="183"/>
    </row>
    <row r="4" spans="1:27" x14ac:dyDescent="0.25">
      <c r="A4" s="190">
        <v>1</v>
      </c>
      <c r="B4" s="190" t="s">
        <v>61</v>
      </c>
      <c r="C4" s="72">
        <f>DATE(YEAR($C$3),MONTH($C$3),DAY(C3)+1)</f>
        <v>42370</v>
      </c>
      <c r="D4" s="185"/>
      <c r="E4" s="177"/>
      <c r="F4" s="177"/>
      <c r="G4" s="178"/>
      <c r="H4" s="178"/>
      <c r="I4" s="74">
        <f t="shared" ref="I4:I33" si="0">SUM(E4-D4-F4+G4+H4)</f>
        <v>0</v>
      </c>
      <c r="J4" s="31" t="str">
        <f t="shared" ref="J4:J33" si="1">IF(I4&gt;0.375,I4-0.375,"")</f>
        <v/>
      </c>
      <c r="K4" s="173">
        <f t="shared" ref="K4:K26" si="2">IF(I4&lt;0.375,I4-0.375,"")</f>
        <v>-0.375</v>
      </c>
      <c r="L4" s="185"/>
      <c r="M4" s="180"/>
      <c r="N4" s="180"/>
      <c r="O4" s="74">
        <f t="shared" ref="O4:O32" si="3">SUM(N4-M4)</f>
        <v>0</v>
      </c>
      <c r="P4" s="25">
        <f t="shared" ref="P4:P9" si="4">Q3</f>
        <v>0</v>
      </c>
      <c r="Q4" s="182"/>
      <c r="R4" s="76">
        <f t="shared" ref="R4:R32" si="5">SUM(Q4-P4)</f>
        <v>0</v>
      </c>
      <c r="S4" s="76">
        <f>TOTAAL!$J$4</f>
        <v>26</v>
      </c>
      <c r="T4" s="76">
        <f>SUM(R4-S4)</f>
        <v>-26</v>
      </c>
      <c r="U4" s="183"/>
    </row>
    <row r="5" spans="1:27" x14ac:dyDescent="0.25">
      <c r="A5" s="71">
        <v>1</v>
      </c>
      <c r="B5" s="71" t="s">
        <v>62</v>
      </c>
      <c r="C5" s="72">
        <f t="shared" ref="C5:C33" si="6">DATE(YEAR($C$3),MONTH($C$3),DAY(C4)+1)</f>
        <v>42371</v>
      </c>
      <c r="D5" s="6"/>
      <c r="E5" s="6"/>
      <c r="F5" s="6"/>
      <c r="G5" s="74"/>
      <c r="H5" s="74"/>
      <c r="I5" s="74">
        <f t="shared" si="0"/>
        <v>0</v>
      </c>
      <c r="J5" s="31" t="str">
        <f t="shared" si="1"/>
        <v/>
      </c>
      <c r="K5" s="173">
        <f t="shared" si="2"/>
        <v>-0.375</v>
      </c>
      <c r="L5" s="188" t="s">
        <v>90</v>
      </c>
      <c r="M5" s="189"/>
      <c r="N5" s="189"/>
      <c r="O5" s="227"/>
      <c r="P5" s="25">
        <f t="shared" si="4"/>
        <v>0</v>
      </c>
      <c r="Q5" s="25"/>
      <c r="R5" s="76">
        <f t="shared" si="5"/>
        <v>0</v>
      </c>
      <c r="S5" s="76">
        <f>TOTAAL!$J$4</f>
        <v>26</v>
      </c>
      <c r="T5" s="210" t="s">
        <v>97</v>
      </c>
      <c r="U5" s="209"/>
      <c r="V5" s="207"/>
      <c r="W5" s="207"/>
      <c r="X5" s="207"/>
      <c r="Y5" s="207"/>
    </row>
    <row r="6" spans="1:27" x14ac:dyDescent="0.25">
      <c r="A6" s="71">
        <v>1</v>
      </c>
      <c r="B6" s="71" t="s">
        <v>56</v>
      </c>
      <c r="C6" s="72">
        <f t="shared" si="6"/>
        <v>42372</v>
      </c>
      <c r="D6" s="137"/>
      <c r="E6" s="74"/>
      <c r="F6" s="74"/>
      <c r="G6" s="97"/>
      <c r="H6" s="74"/>
      <c r="I6" s="74">
        <f t="shared" si="0"/>
        <v>0</v>
      </c>
      <c r="J6" s="31" t="str">
        <f t="shared" si="1"/>
        <v/>
      </c>
      <c r="K6" s="173"/>
      <c r="L6" s="188"/>
      <c r="M6" s="6"/>
      <c r="N6" s="6"/>
      <c r="O6" s="74">
        <f t="shared" si="3"/>
        <v>0</v>
      </c>
      <c r="P6" s="25">
        <f t="shared" si="4"/>
        <v>0</v>
      </c>
      <c r="Q6" s="25"/>
      <c r="R6" s="76">
        <f t="shared" si="5"/>
        <v>0</v>
      </c>
      <c r="S6" s="76"/>
      <c r="T6" s="76">
        <f t="shared" ref="T6:T33" si="7">SUM(R6-S6)</f>
        <v>0</v>
      </c>
      <c r="U6" s="161"/>
    </row>
    <row r="7" spans="1:27" x14ac:dyDescent="0.25">
      <c r="A7" s="71">
        <v>1</v>
      </c>
      <c r="B7" s="71" t="s">
        <v>57</v>
      </c>
      <c r="C7" s="72">
        <f t="shared" si="6"/>
        <v>42373</v>
      </c>
      <c r="D7" s="74"/>
      <c r="E7" s="74"/>
      <c r="F7" s="74"/>
      <c r="G7" s="97"/>
      <c r="H7" s="74"/>
      <c r="I7" s="74">
        <f t="shared" si="0"/>
        <v>0</v>
      </c>
      <c r="J7" s="31" t="str">
        <f t="shared" si="1"/>
        <v/>
      </c>
      <c r="K7" s="173"/>
      <c r="L7" s="187"/>
      <c r="M7" s="17"/>
      <c r="N7" s="17"/>
      <c r="O7" s="74">
        <f t="shared" si="3"/>
        <v>0</v>
      </c>
      <c r="P7" s="25">
        <f t="shared" si="4"/>
        <v>0</v>
      </c>
      <c r="Q7" s="25"/>
      <c r="R7" s="76">
        <f t="shared" si="5"/>
        <v>0</v>
      </c>
      <c r="S7" s="76"/>
      <c r="T7" s="76">
        <f t="shared" si="7"/>
        <v>0</v>
      </c>
      <c r="U7" s="161"/>
    </row>
    <row r="8" spans="1:27" x14ac:dyDescent="0.25">
      <c r="A8" s="71">
        <v>2</v>
      </c>
      <c r="B8" s="71" t="s">
        <v>58</v>
      </c>
      <c r="C8" s="72">
        <f t="shared" si="6"/>
        <v>42374</v>
      </c>
      <c r="D8" s="8">
        <v>0.29166666666666669</v>
      </c>
      <c r="E8" s="8">
        <v>0.6875</v>
      </c>
      <c r="F8" s="8">
        <v>2.0833333333333332E-2</v>
      </c>
      <c r="G8" s="74"/>
      <c r="H8" s="74"/>
      <c r="I8" s="74">
        <f t="shared" si="0"/>
        <v>0.375</v>
      </c>
      <c r="J8" s="31" t="str">
        <f t="shared" si="1"/>
        <v/>
      </c>
      <c r="K8" s="173" t="str">
        <f t="shared" si="2"/>
        <v/>
      </c>
      <c r="L8" s="188" t="s">
        <v>82</v>
      </c>
      <c r="M8" s="189"/>
      <c r="N8" s="4"/>
      <c r="O8" s="74">
        <f t="shared" si="3"/>
        <v>0</v>
      </c>
      <c r="P8" s="25">
        <f t="shared" si="4"/>
        <v>0</v>
      </c>
      <c r="Q8" s="9"/>
      <c r="R8" s="76">
        <f t="shared" si="5"/>
        <v>0</v>
      </c>
      <c r="S8" s="76"/>
      <c r="T8" s="76">
        <f t="shared" si="7"/>
        <v>0</v>
      </c>
      <c r="U8" s="226" t="s">
        <v>72</v>
      </c>
      <c r="V8" s="186" t="s">
        <v>98</v>
      </c>
      <c r="W8" s="207"/>
      <c r="X8" s="207"/>
      <c r="Y8" s="207"/>
      <c r="Z8" s="207"/>
      <c r="AA8" s="207"/>
    </row>
    <row r="9" spans="1:27" ht="15" customHeight="1" x14ac:dyDescent="0.25">
      <c r="A9" s="71">
        <v>2</v>
      </c>
      <c r="B9" s="71" t="s">
        <v>60</v>
      </c>
      <c r="C9" s="72">
        <f t="shared" si="6"/>
        <v>42375</v>
      </c>
      <c r="D9" s="8">
        <v>0.3125</v>
      </c>
      <c r="E9" s="8">
        <v>0.6875</v>
      </c>
      <c r="F9" s="8">
        <v>2.0833333333333332E-2</v>
      </c>
      <c r="G9" s="74"/>
      <c r="H9" s="74"/>
      <c r="I9" s="74">
        <f t="shared" si="0"/>
        <v>0.35416666666666669</v>
      </c>
      <c r="J9" s="31" t="str">
        <f t="shared" si="1"/>
        <v/>
      </c>
      <c r="K9" s="173">
        <f t="shared" si="2"/>
        <v>-2.0833333333333315E-2</v>
      </c>
      <c r="L9" s="187" t="s">
        <v>83</v>
      </c>
      <c r="M9" s="4"/>
      <c r="N9" s="4"/>
      <c r="O9" s="74">
        <f t="shared" si="3"/>
        <v>0</v>
      </c>
      <c r="P9" s="25">
        <f t="shared" si="4"/>
        <v>0</v>
      </c>
      <c r="Q9" s="9"/>
      <c r="R9" s="76">
        <f t="shared" si="5"/>
        <v>0</v>
      </c>
      <c r="S9" s="76"/>
      <c r="T9" s="76">
        <f t="shared" si="7"/>
        <v>0</v>
      </c>
      <c r="U9" s="226" t="s">
        <v>72</v>
      </c>
    </row>
    <row r="10" spans="1:27" x14ac:dyDescent="0.25">
      <c r="A10" s="71">
        <v>2</v>
      </c>
      <c r="B10" s="71" t="s">
        <v>59</v>
      </c>
      <c r="C10" s="72">
        <f t="shared" si="6"/>
        <v>42376</v>
      </c>
      <c r="D10" s="8">
        <v>0.29166666666666669</v>
      </c>
      <c r="E10" s="8">
        <v>0.6875</v>
      </c>
      <c r="F10" s="8"/>
      <c r="G10" s="74"/>
      <c r="H10" s="74"/>
      <c r="I10" s="74">
        <f t="shared" si="0"/>
        <v>0.39583333333333331</v>
      </c>
      <c r="J10" s="31">
        <f t="shared" si="1"/>
        <v>2.0833333333333315E-2</v>
      </c>
      <c r="K10" s="173" t="str">
        <f t="shared" si="2"/>
        <v/>
      </c>
      <c r="L10" s="188" t="s">
        <v>84</v>
      </c>
      <c r="M10" s="4"/>
      <c r="N10" s="4"/>
      <c r="O10" s="74">
        <f t="shared" si="3"/>
        <v>0</v>
      </c>
      <c r="P10" s="25">
        <f t="shared" ref="P10:P14" si="8">Q9</f>
        <v>0</v>
      </c>
      <c r="Q10" s="9"/>
      <c r="R10" s="76">
        <f t="shared" si="5"/>
        <v>0</v>
      </c>
      <c r="S10" s="76"/>
      <c r="T10" s="76">
        <f t="shared" si="7"/>
        <v>0</v>
      </c>
      <c r="U10" s="226" t="s">
        <v>72</v>
      </c>
    </row>
    <row r="11" spans="1:27" ht="15" customHeight="1" x14ac:dyDescent="0.25">
      <c r="A11" s="71">
        <v>2</v>
      </c>
      <c r="B11" s="71" t="s">
        <v>61</v>
      </c>
      <c r="C11" s="72">
        <f t="shared" si="6"/>
        <v>42377</v>
      </c>
      <c r="D11" s="8"/>
      <c r="E11" s="8"/>
      <c r="F11" s="8"/>
      <c r="G11" s="74"/>
      <c r="H11" s="74"/>
      <c r="I11" s="74">
        <f t="shared" si="0"/>
        <v>0</v>
      </c>
      <c r="J11" s="31" t="str">
        <f t="shared" si="1"/>
        <v/>
      </c>
      <c r="K11" s="173"/>
      <c r="L11" s="7"/>
      <c r="M11" s="4"/>
      <c r="N11" s="4"/>
      <c r="O11" s="74">
        <f t="shared" si="3"/>
        <v>0</v>
      </c>
      <c r="P11" s="25">
        <f t="shared" si="8"/>
        <v>0</v>
      </c>
      <c r="Q11" s="9"/>
      <c r="R11" s="76">
        <f t="shared" si="5"/>
        <v>0</v>
      </c>
      <c r="S11" s="76"/>
      <c r="T11" s="76">
        <f t="shared" si="7"/>
        <v>0</v>
      </c>
      <c r="U11" s="161"/>
    </row>
    <row r="12" spans="1:27" x14ac:dyDescent="0.25">
      <c r="A12" s="71">
        <v>2</v>
      </c>
      <c r="B12" s="71" t="s">
        <v>62</v>
      </c>
      <c r="C12" s="72">
        <f>DATE(YEAR($C$3),MONTH($C$3),DAY(C11)+1)</f>
        <v>42378</v>
      </c>
      <c r="D12" s="188" t="s">
        <v>106</v>
      </c>
      <c r="E12" s="254"/>
      <c r="F12" s="254"/>
      <c r="G12" s="227"/>
      <c r="H12" s="227"/>
      <c r="I12" s="227"/>
      <c r="J12" s="255"/>
      <c r="K12" s="256"/>
      <c r="L12" s="207"/>
      <c r="M12" s="189"/>
      <c r="N12" s="189"/>
      <c r="O12" s="74">
        <f t="shared" ref="O12" si="9">SUM(N12-M12)</f>
        <v>0</v>
      </c>
      <c r="P12" s="25">
        <f t="shared" ref="P12" si="10">Q11</f>
        <v>0</v>
      </c>
      <c r="Q12" s="9"/>
      <c r="R12" s="76">
        <f t="shared" si="5"/>
        <v>0</v>
      </c>
      <c r="S12" s="76"/>
      <c r="T12" s="76">
        <f t="shared" si="7"/>
        <v>0</v>
      </c>
      <c r="U12" s="161"/>
    </row>
    <row r="13" spans="1:27" x14ac:dyDescent="0.25">
      <c r="A13" s="71">
        <v>2</v>
      </c>
      <c r="B13" s="71" t="s">
        <v>56</v>
      </c>
      <c r="C13" s="72">
        <f t="shared" si="6"/>
        <v>42379</v>
      </c>
      <c r="D13" s="163"/>
      <c r="E13" s="163"/>
      <c r="F13" s="163"/>
      <c r="G13" s="97"/>
      <c r="H13" s="74"/>
      <c r="I13" s="74">
        <f t="shared" si="0"/>
        <v>0</v>
      </c>
      <c r="J13" s="31" t="str">
        <f t="shared" si="1"/>
        <v/>
      </c>
      <c r="K13" s="173"/>
      <c r="L13" s="188"/>
      <c r="M13" s="163"/>
      <c r="N13" s="163"/>
      <c r="O13" s="74">
        <f t="shared" si="3"/>
        <v>0</v>
      </c>
      <c r="P13" s="19">
        <f t="shared" si="8"/>
        <v>0</v>
      </c>
      <c r="Q13" s="19"/>
      <c r="R13" s="76">
        <f t="shared" si="5"/>
        <v>0</v>
      </c>
      <c r="S13" s="76"/>
      <c r="T13" s="76">
        <f t="shared" si="7"/>
        <v>0</v>
      </c>
      <c r="U13" s="161"/>
    </row>
    <row r="14" spans="1:27" x14ac:dyDescent="0.25">
      <c r="A14" s="71">
        <v>2</v>
      </c>
      <c r="B14" s="71" t="s">
        <v>57</v>
      </c>
      <c r="C14" s="72">
        <f t="shared" si="6"/>
        <v>42380</v>
      </c>
      <c r="D14" s="153"/>
      <c r="E14" s="163"/>
      <c r="F14" s="163"/>
      <c r="G14" s="97"/>
      <c r="H14" s="74"/>
      <c r="I14" s="74">
        <f t="shared" si="0"/>
        <v>0</v>
      </c>
      <c r="J14" s="31" t="str">
        <f t="shared" si="1"/>
        <v/>
      </c>
      <c r="K14" s="173"/>
      <c r="L14" s="168"/>
      <c r="M14" s="153"/>
      <c r="N14" s="153"/>
      <c r="O14" s="74">
        <f t="shared" si="3"/>
        <v>0</v>
      </c>
      <c r="P14" s="9">
        <f t="shared" si="8"/>
        <v>0</v>
      </c>
      <c r="Q14" s="19"/>
      <c r="R14" s="76">
        <f t="shared" si="5"/>
        <v>0</v>
      </c>
      <c r="S14" s="76"/>
      <c r="T14" s="76">
        <f t="shared" si="7"/>
        <v>0</v>
      </c>
      <c r="U14" s="161"/>
    </row>
    <row r="15" spans="1:27" x14ac:dyDescent="0.25">
      <c r="A15" s="71">
        <v>3</v>
      </c>
      <c r="B15" s="71" t="s">
        <v>58</v>
      </c>
      <c r="C15" s="72">
        <f t="shared" si="6"/>
        <v>42381</v>
      </c>
      <c r="D15" s="8">
        <v>0.29166666666666669</v>
      </c>
      <c r="E15" s="8">
        <v>0.6875</v>
      </c>
      <c r="F15" s="8">
        <v>2.0833333333333332E-2</v>
      </c>
      <c r="G15" s="74"/>
      <c r="H15" s="74"/>
      <c r="I15" s="74">
        <f t="shared" si="0"/>
        <v>0.375</v>
      </c>
      <c r="J15" s="31" t="str">
        <f t="shared" si="1"/>
        <v/>
      </c>
      <c r="K15" s="173" t="str">
        <f t="shared" si="2"/>
        <v/>
      </c>
      <c r="L15" s="7" t="s">
        <v>76</v>
      </c>
      <c r="M15" s="4"/>
      <c r="N15" s="4"/>
      <c r="O15" s="74">
        <f t="shared" si="3"/>
        <v>0</v>
      </c>
      <c r="P15" s="9">
        <v>20100</v>
      </c>
      <c r="Q15" s="9">
        <v>20126</v>
      </c>
      <c r="R15" s="76">
        <f t="shared" si="5"/>
        <v>26</v>
      </c>
      <c r="S15" s="76">
        <f>TOTAAL!$J$4</f>
        <v>26</v>
      </c>
      <c r="T15" s="76">
        <f t="shared" si="7"/>
        <v>0</v>
      </c>
      <c r="U15" s="161"/>
    </row>
    <row r="16" spans="1:27" ht="15" customHeight="1" x14ac:dyDescent="0.25">
      <c r="A16" s="71">
        <v>3</v>
      </c>
      <c r="B16" s="71" t="s">
        <v>60</v>
      </c>
      <c r="C16" s="72">
        <f t="shared" si="6"/>
        <v>42382</v>
      </c>
      <c r="D16" s="8">
        <v>0.29166666666666669</v>
      </c>
      <c r="E16" s="8">
        <v>0.6875</v>
      </c>
      <c r="F16" s="8">
        <v>2.0833333333333332E-2</v>
      </c>
      <c r="G16" s="74"/>
      <c r="H16" s="74"/>
      <c r="I16" s="74">
        <f t="shared" si="0"/>
        <v>0.375</v>
      </c>
      <c r="J16" s="31" t="str">
        <f t="shared" si="1"/>
        <v/>
      </c>
      <c r="K16" s="173" t="str">
        <f t="shared" si="2"/>
        <v/>
      </c>
      <c r="L16" s="7" t="s">
        <v>80</v>
      </c>
      <c r="M16" s="4"/>
      <c r="N16" s="4"/>
      <c r="O16" s="74">
        <f t="shared" si="3"/>
        <v>0</v>
      </c>
      <c r="P16" s="9">
        <f>Q15</f>
        <v>20126</v>
      </c>
      <c r="Q16" s="9">
        <v>20200</v>
      </c>
      <c r="R16" s="76">
        <f t="shared" si="5"/>
        <v>74</v>
      </c>
      <c r="S16" s="76">
        <f>TOTAAL!$J$4</f>
        <v>26</v>
      </c>
      <c r="T16" s="76">
        <f t="shared" si="7"/>
        <v>48</v>
      </c>
      <c r="U16" s="161"/>
    </row>
    <row r="17" spans="1:26" ht="30" x14ac:dyDescent="0.25">
      <c r="A17" s="71">
        <v>3</v>
      </c>
      <c r="B17" s="71" t="s">
        <v>59</v>
      </c>
      <c r="C17" s="72">
        <f t="shared" si="6"/>
        <v>42383</v>
      </c>
      <c r="D17" s="8">
        <v>0.29166666666666669</v>
      </c>
      <c r="E17" s="8">
        <v>0.6875</v>
      </c>
      <c r="F17" s="8">
        <v>2.0833333333333332E-2</v>
      </c>
      <c r="G17" s="74"/>
      <c r="H17" s="74"/>
      <c r="I17" s="74">
        <f t="shared" si="0"/>
        <v>0.375</v>
      </c>
      <c r="J17" s="31" t="str">
        <f t="shared" si="1"/>
        <v/>
      </c>
      <c r="K17" s="173" t="str">
        <f t="shared" si="2"/>
        <v/>
      </c>
      <c r="L17" s="7" t="s">
        <v>102</v>
      </c>
      <c r="M17" s="4"/>
      <c r="N17" s="4"/>
      <c r="O17" s="74">
        <f t="shared" si="3"/>
        <v>0</v>
      </c>
      <c r="P17" s="9">
        <f>Q16</f>
        <v>20200</v>
      </c>
      <c r="Q17" s="9"/>
      <c r="R17" s="76"/>
      <c r="S17" s="76"/>
      <c r="T17" s="76"/>
      <c r="U17" s="161"/>
    </row>
    <row r="18" spans="1:26" ht="15" customHeight="1" x14ac:dyDescent="0.25">
      <c r="A18" s="71">
        <v>3</v>
      </c>
      <c r="B18" s="71" t="s">
        <v>61</v>
      </c>
      <c r="C18" s="72">
        <f t="shared" si="6"/>
        <v>42384</v>
      </c>
      <c r="D18" s="8">
        <v>0.29166666666666669</v>
      </c>
      <c r="E18" s="8">
        <v>0.6875</v>
      </c>
      <c r="F18" s="8">
        <v>2.0833333333333332E-2</v>
      </c>
      <c r="G18" s="74"/>
      <c r="H18" s="74"/>
      <c r="I18" s="74">
        <f t="shared" si="0"/>
        <v>0.375</v>
      </c>
      <c r="J18" s="31" t="str">
        <f t="shared" ref="J18" si="11">IF(I18&gt;0.375,I18-0.375,"")</f>
        <v/>
      </c>
      <c r="K18" s="173" t="str">
        <f t="shared" ref="K18" si="12">IF(I18&lt;0.375,I18-0.375,"")</f>
        <v/>
      </c>
      <c r="L18" s="7" t="s">
        <v>80</v>
      </c>
      <c r="M18" s="4"/>
      <c r="N18" s="4"/>
      <c r="O18" s="74">
        <f t="shared" ref="O18" si="13">SUM(N18-M18)</f>
        <v>0</v>
      </c>
      <c r="P18" s="9">
        <f>Q17</f>
        <v>0</v>
      </c>
      <c r="Q18" s="9"/>
      <c r="R18" s="76">
        <f t="shared" ref="R18" si="14">SUM(Q18-P18)</f>
        <v>0</v>
      </c>
      <c r="S18" s="76"/>
      <c r="T18" s="76">
        <f t="shared" si="7"/>
        <v>0</v>
      </c>
      <c r="U18" s="161"/>
    </row>
    <row r="19" spans="1:26" x14ac:dyDescent="0.25">
      <c r="A19" s="71">
        <v>3</v>
      </c>
      <c r="B19" s="71" t="s">
        <v>62</v>
      </c>
      <c r="C19" s="72">
        <f t="shared" si="6"/>
        <v>42385</v>
      </c>
      <c r="D19" s="8">
        <v>0.29166666666666669</v>
      </c>
      <c r="E19" s="8">
        <v>0.6875</v>
      </c>
      <c r="F19" s="8">
        <v>2.0833333333333332E-2</v>
      </c>
      <c r="G19" s="74"/>
      <c r="H19" s="74"/>
      <c r="I19" s="74">
        <f t="shared" si="0"/>
        <v>0.375</v>
      </c>
      <c r="J19" s="31" t="str">
        <f t="shared" si="1"/>
        <v/>
      </c>
      <c r="K19" s="173" t="str">
        <f t="shared" si="2"/>
        <v/>
      </c>
      <c r="L19" s="7" t="s">
        <v>79</v>
      </c>
      <c r="M19" s="4"/>
      <c r="N19" s="4"/>
      <c r="O19" s="74">
        <f t="shared" si="3"/>
        <v>0</v>
      </c>
      <c r="P19" s="9">
        <f>Q18</f>
        <v>0</v>
      </c>
      <c r="Q19" s="9"/>
      <c r="R19" s="76">
        <f t="shared" si="5"/>
        <v>0</v>
      </c>
      <c r="S19" s="76">
        <f>TOTAAL!$J$4</f>
        <v>26</v>
      </c>
      <c r="T19" s="76">
        <f t="shared" si="7"/>
        <v>-26</v>
      </c>
      <c r="U19" s="161"/>
    </row>
    <row r="20" spans="1:26" x14ac:dyDescent="0.25">
      <c r="A20" s="71">
        <v>3</v>
      </c>
      <c r="B20" s="71" t="s">
        <v>56</v>
      </c>
      <c r="C20" s="72">
        <f t="shared" si="6"/>
        <v>42386</v>
      </c>
      <c r="D20" s="153"/>
      <c r="E20" s="153"/>
      <c r="F20" s="153"/>
      <c r="G20" s="97"/>
      <c r="H20" s="74"/>
      <c r="I20" s="74">
        <f t="shared" si="0"/>
        <v>0</v>
      </c>
      <c r="J20" s="31" t="str">
        <f t="shared" si="1"/>
        <v/>
      </c>
      <c r="K20" s="173"/>
      <c r="L20" s="168" t="s">
        <v>77</v>
      </c>
      <c r="M20" s="163">
        <v>0.34375</v>
      </c>
      <c r="N20" s="163">
        <v>0.54166666666666663</v>
      </c>
      <c r="O20" s="74">
        <f t="shared" si="3"/>
        <v>0.19791666666666663</v>
      </c>
      <c r="P20" s="9">
        <f t="shared" ref="P20:P32" si="15">Q19</f>
        <v>0</v>
      </c>
      <c r="Q20" s="19">
        <v>20384</v>
      </c>
      <c r="R20" s="76">
        <f t="shared" si="5"/>
        <v>20384</v>
      </c>
      <c r="S20" s="76"/>
      <c r="T20" s="76">
        <f t="shared" si="7"/>
        <v>20384</v>
      </c>
      <c r="U20" s="243" t="s">
        <v>96</v>
      </c>
      <c r="V20" s="242"/>
      <c r="W20" s="242"/>
      <c r="X20" s="207"/>
      <c r="Y20" s="207"/>
      <c r="Z20" s="207"/>
    </row>
    <row r="21" spans="1:26" x14ac:dyDescent="0.25">
      <c r="A21" s="71">
        <v>3</v>
      </c>
      <c r="B21" s="71" t="s">
        <v>57</v>
      </c>
      <c r="C21" s="72">
        <f t="shared" si="6"/>
        <v>42387</v>
      </c>
      <c r="D21" s="153"/>
      <c r="E21" s="153"/>
      <c r="F21" s="153"/>
      <c r="G21" s="97"/>
      <c r="H21" s="74"/>
      <c r="I21" s="74">
        <f t="shared" si="0"/>
        <v>0</v>
      </c>
      <c r="J21" s="31" t="str">
        <f t="shared" si="1"/>
        <v/>
      </c>
      <c r="K21" s="173"/>
      <c r="L21" s="168"/>
      <c r="M21" s="153"/>
      <c r="N21" s="153"/>
      <c r="O21" s="74">
        <f t="shared" si="3"/>
        <v>0</v>
      </c>
      <c r="P21" s="9"/>
      <c r="Q21" s="19"/>
      <c r="R21" s="76">
        <f t="shared" si="5"/>
        <v>0</v>
      </c>
      <c r="S21" s="76"/>
      <c r="T21" s="76">
        <f t="shared" si="7"/>
        <v>0</v>
      </c>
      <c r="U21" s="161"/>
    </row>
    <row r="22" spans="1:26" x14ac:dyDescent="0.25">
      <c r="A22" s="71">
        <v>4</v>
      </c>
      <c r="B22" s="71" t="s">
        <v>58</v>
      </c>
      <c r="C22" s="72">
        <f t="shared" si="6"/>
        <v>42388</v>
      </c>
      <c r="D22" s="8">
        <v>0.29166666666666669</v>
      </c>
      <c r="E22" s="8">
        <v>0.6875</v>
      </c>
      <c r="F22" s="8">
        <v>2.0833333333333332E-2</v>
      </c>
      <c r="G22" s="97"/>
      <c r="H22" s="74"/>
      <c r="I22" s="74">
        <f t="shared" si="0"/>
        <v>0.375</v>
      </c>
      <c r="J22" s="31" t="str">
        <f t="shared" si="1"/>
        <v/>
      </c>
      <c r="K22" s="173" t="str">
        <f t="shared" si="2"/>
        <v/>
      </c>
      <c r="L22" s="7"/>
      <c r="M22" s="4"/>
      <c r="N22" s="4"/>
      <c r="O22" s="74">
        <f t="shared" si="3"/>
        <v>0</v>
      </c>
      <c r="P22" s="9">
        <f t="shared" si="15"/>
        <v>0</v>
      </c>
      <c r="Q22" s="9"/>
      <c r="R22" s="76">
        <f t="shared" si="5"/>
        <v>0</v>
      </c>
      <c r="S22" s="76"/>
      <c r="T22" s="76">
        <f t="shared" si="7"/>
        <v>0</v>
      </c>
      <c r="U22" s="161"/>
    </row>
    <row r="23" spans="1:26" x14ac:dyDescent="0.25">
      <c r="A23" s="71">
        <v>4</v>
      </c>
      <c r="B23" s="71" t="s">
        <v>60</v>
      </c>
      <c r="C23" s="72">
        <f t="shared" si="6"/>
        <v>42389</v>
      </c>
      <c r="D23" s="8">
        <v>0.29166666666666669</v>
      </c>
      <c r="E23" s="8">
        <v>0.6875</v>
      </c>
      <c r="F23" s="8">
        <v>2.0833333333333332E-2</v>
      </c>
      <c r="G23" s="97"/>
      <c r="H23" s="74"/>
      <c r="I23" s="74">
        <f t="shared" si="0"/>
        <v>0.375</v>
      </c>
      <c r="J23" s="31" t="str">
        <f t="shared" si="1"/>
        <v/>
      </c>
      <c r="K23" s="173" t="str">
        <f t="shared" si="2"/>
        <v/>
      </c>
      <c r="L23" s="7"/>
      <c r="M23" s="4"/>
      <c r="N23" s="4"/>
      <c r="O23" s="74">
        <f t="shared" si="3"/>
        <v>0</v>
      </c>
      <c r="P23" s="9">
        <f t="shared" si="15"/>
        <v>0</v>
      </c>
      <c r="Q23" s="9"/>
      <c r="R23" s="76">
        <f t="shared" si="5"/>
        <v>0</v>
      </c>
      <c r="S23" s="76"/>
      <c r="T23" s="76">
        <f t="shared" si="7"/>
        <v>0</v>
      </c>
      <c r="U23" s="161"/>
    </row>
    <row r="24" spans="1:26" x14ac:dyDescent="0.25">
      <c r="A24" s="71">
        <v>4</v>
      </c>
      <c r="B24" s="71" t="s">
        <v>59</v>
      </c>
      <c r="C24" s="72">
        <f t="shared" si="6"/>
        <v>42390</v>
      </c>
      <c r="D24" s="8"/>
      <c r="E24" s="8"/>
      <c r="F24" s="8"/>
      <c r="G24" s="97"/>
      <c r="H24" s="74">
        <v>0.375</v>
      </c>
      <c r="I24" s="74">
        <f t="shared" si="0"/>
        <v>0.375</v>
      </c>
      <c r="J24" s="31" t="str">
        <f t="shared" si="1"/>
        <v/>
      </c>
      <c r="K24" s="173" t="str">
        <f t="shared" si="2"/>
        <v/>
      </c>
      <c r="L24" s="187" t="s">
        <v>103</v>
      </c>
      <c r="M24" s="4"/>
      <c r="N24" s="4"/>
      <c r="O24" s="74">
        <f t="shared" si="3"/>
        <v>0</v>
      </c>
      <c r="P24" s="9">
        <f t="shared" si="15"/>
        <v>0</v>
      </c>
      <c r="Q24" s="9"/>
      <c r="R24" s="76">
        <f t="shared" si="5"/>
        <v>0</v>
      </c>
      <c r="S24" s="76"/>
      <c r="T24" s="76">
        <f t="shared" si="7"/>
        <v>0</v>
      </c>
      <c r="U24" s="161"/>
    </row>
    <row r="25" spans="1:26" x14ac:dyDescent="0.25">
      <c r="A25" s="71">
        <v>4</v>
      </c>
      <c r="B25" s="71" t="s">
        <v>61</v>
      </c>
      <c r="C25" s="72">
        <f t="shared" si="6"/>
        <v>42391</v>
      </c>
      <c r="D25" s="8"/>
      <c r="E25" s="8"/>
      <c r="F25" s="8"/>
      <c r="G25" s="74">
        <v>0.375</v>
      </c>
      <c r="H25" s="74"/>
      <c r="I25" s="74">
        <f t="shared" ref="I25" si="16">SUM(E25-D25-F25+G25+H25)</f>
        <v>0.375</v>
      </c>
      <c r="J25" s="31" t="str">
        <f t="shared" ref="J25" si="17">IF(I25&gt;0.375,I25-0.375,"")</f>
        <v/>
      </c>
      <c r="K25" s="173" t="str">
        <f t="shared" ref="K25" si="18">IF(I25&lt;0.375,I25-0.375,"")</f>
        <v/>
      </c>
      <c r="L25" s="7" t="s">
        <v>91</v>
      </c>
      <c r="M25" s="237" t="s">
        <v>93</v>
      </c>
      <c r="N25" s="238"/>
      <c r="O25" s="239"/>
      <c r="P25" s="240"/>
      <c r="Q25" s="240"/>
      <c r="R25" s="241"/>
      <c r="S25" s="76"/>
      <c r="T25" s="76">
        <f t="shared" si="7"/>
        <v>0</v>
      </c>
      <c r="U25" s="161"/>
    </row>
    <row r="26" spans="1:26" x14ac:dyDescent="0.25">
      <c r="A26" s="71">
        <v>4</v>
      </c>
      <c r="B26" s="71" t="s">
        <v>62</v>
      </c>
      <c r="C26" s="72">
        <f t="shared" si="6"/>
        <v>42392</v>
      </c>
      <c r="D26" s="8"/>
      <c r="E26" s="8"/>
      <c r="F26" s="8"/>
      <c r="G26" s="97"/>
      <c r="H26" s="74"/>
      <c r="I26" s="74">
        <f t="shared" si="0"/>
        <v>0</v>
      </c>
      <c r="J26" s="31" t="str">
        <f t="shared" si="1"/>
        <v/>
      </c>
      <c r="K26" s="173">
        <f t="shared" si="2"/>
        <v>-0.375</v>
      </c>
      <c r="L26" s="7" t="s">
        <v>92</v>
      </c>
      <c r="M26" s="237" t="s">
        <v>94</v>
      </c>
      <c r="N26" s="189"/>
      <c r="O26" s="227"/>
      <c r="P26" s="228"/>
      <c r="Q26" s="228"/>
      <c r="R26" s="236"/>
      <c r="S26" s="236"/>
      <c r="T26" s="76">
        <f t="shared" si="7"/>
        <v>0</v>
      </c>
      <c r="U26" s="161"/>
    </row>
    <row r="27" spans="1:26" x14ac:dyDescent="0.25">
      <c r="A27" s="71">
        <v>4</v>
      </c>
      <c r="B27" s="71" t="s">
        <v>56</v>
      </c>
      <c r="C27" s="72">
        <f t="shared" si="6"/>
        <v>42393</v>
      </c>
      <c r="D27" s="164"/>
      <c r="E27" s="164"/>
      <c r="F27" s="164"/>
      <c r="G27" s="97"/>
      <c r="H27" s="74"/>
      <c r="I27" s="74">
        <f t="shared" si="0"/>
        <v>0</v>
      </c>
      <c r="J27" s="31" t="str">
        <f t="shared" si="1"/>
        <v/>
      </c>
      <c r="K27" s="173"/>
      <c r="L27" s="165"/>
      <c r="M27" s="166"/>
      <c r="N27" s="166"/>
      <c r="O27" s="74">
        <f t="shared" si="3"/>
        <v>0</v>
      </c>
      <c r="P27" s="9">
        <f t="shared" si="15"/>
        <v>0</v>
      </c>
      <c r="Q27" s="169"/>
      <c r="R27" s="76">
        <f t="shared" si="5"/>
        <v>0</v>
      </c>
      <c r="S27" s="76"/>
      <c r="T27" s="76">
        <f t="shared" si="7"/>
        <v>0</v>
      </c>
      <c r="U27" s="167"/>
    </row>
    <row r="28" spans="1:26" x14ac:dyDescent="0.25">
      <c r="A28" s="71">
        <v>4</v>
      </c>
      <c r="B28" s="71" t="s">
        <v>57</v>
      </c>
      <c r="C28" s="72">
        <f t="shared" si="6"/>
        <v>42394</v>
      </c>
      <c r="D28" s="153"/>
      <c r="E28" s="153"/>
      <c r="F28" s="153"/>
      <c r="G28" s="97"/>
      <c r="H28" s="74"/>
      <c r="I28" s="74">
        <f t="shared" si="0"/>
        <v>0</v>
      </c>
      <c r="J28" s="31" t="str">
        <f t="shared" si="1"/>
        <v/>
      </c>
      <c r="K28" s="173"/>
      <c r="L28" s="187"/>
      <c r="M28" s="170"/>
      <c r="N28" s="170"/>
      <c r="O28" s="74">
        <f t="shared" si="3"/>
        <v>0</v>
      </c>
      <c r="P28" s="9">
        <f t="shared" si="15"/>
        <v>0</v>
      </c>
      <c r="Q28" s="19"/>
      <c r="R28" s="76">
        <f t="shared" si="5"/>
        <v>0</v>
      </c>
      <c r="S28" s="76"/>
      <c r="T28" s="76">
        <f t="shared" si="7"/>
        <v>0</v>
      </c>
      <c r="U28" s="161"/>
    </row>
    <row r="29" spans="1:26" ht="45" x14ac:dyDescent="0.25">
      <c r="A29" s="71">
        <v>5</v>
      </c>
      <c r="B29" s="71" t="s">
        <v>58</v>
      </c>
      <c r="C29" s="72">
        <f t="shared" si="6"/>
        <v>42395</v>
      </c>
      <c r="D29" s="8">
        <v>0.29166666666666669</v>
      </c>
      <c r="E29" s="8">
        <v>0.6875</v>
      </c>
      <c r="F29" s="8">
        <v>2.0833333333333332E-2</v>
      </c>
      <c r="G29" s="97"/>
      <c r="H29" s="74"/>
      <c r="I29" s="74">
        <f t="shared" si="0"/>
        <v>0.375</v>
      </c>
      <c r="J29" s="31" t="str">
        <f t="shared" si="1"/>
        <v/>
      </c>
      <c r="K29" s="173"/>
      <c r="L29" s="187" t="s">
        <v>109</v>
      </c>
      <c r="M29" s="20"/>
      <c r="N29" s="20"/>
      <c r="O29" s="74">
        <f t="shared" si="3"/>
        <v>0</v>
      </c>
      <c r="P29" s="9">
        <f t="shared" si="15"/>
        <v>0</v>
      </c>
      <c r="Q29" s="9"/>
      <c r="R29" s="76">
        <f t="shared" si="5"/>
        <v>0</v>
      </c>
      <c r="S29" s="76"/>
      <c r="T29" s="76">
        <f t="shared" si="7"/>
        <v>0</v>
      </c>
      <c r="U29" s="161"/>
    </row>
    <row r="30" spans="1:26" x14ac:dyDescent="0.25">
      <c r="A30" s="71">
        <v>5</v>
      </c>
      <c r="B30" s="71" t="s">
        <v>60</v>
      </c>
      <c r="C30" s="72">
        <f t="shared" si="6"/>
        <v>42396</v>
      </c>
      <c r="D30" s="8">
        <v>0.29166666666666669</v>
      </c>
      <c r="E30" s="8">
        <v>0.6875</v>
      </c>
      <c r="F30" s="8">
        <v>2.0833333333333332E-2</v>
      </c>
      <c r="G30" s="97"/>
      <c r="H30" s="74"/>
      <c r="I30" s="74">
        <f t="shared" si="0"/>
        <v>0.375</v>
      </c>
      <c r="J30" s="31" t="str">
        <f t="shared" si="1"/>
        <v/>
      </c>
      <c r="K30" s="173"/>
      <c r="L30" s="7"/>
      <c r="M30" s="20"/>
      <c r="N30" s="20"/>
      <c r="O30" s="74">
        <f t="shared" si="3"/>
        <v>0</v>
      </c>
      <c r="P30" s="9">
        <f t="shared" si="15"/>
        <v>0</v>
      </c>
      <c r="Q30" s="9"/>
      <c r="R30" s="76">
        <f t="shared" si="5"/>
        <v>0</v>
      </c>
      <c r="S30" s="76"/>
      <c r="T30" s="76">
        <f t="shared" si="7"/>
        <v>0</v>
      </c>
      <c r="U30" s="161"/>
    </row>
    <row r="31" spans="1:26" x14ac:dyDescent="0.25">
      <c r="A31" s="71">
        <v>5</v>
      </c>
      <c r="B31" s="71" t="s">
        <v>59</v>
      </c>
      <c r="C31" s="72">
        <f t="shared" si="6"/>
        <v>42397</v>
      </c>
      <c r="D31" s="8">
        <v>0.29166666666666702</v>
      </c>
      <c r="E31" s="8">
        <v>0.6875</v>
      </c>
      <c r="F31" s="8">
        <v>2.0833333333333301E-2</v>
      </c>
      <c r="G31" s="97"/>
      <c r="H31" s="74"/>
      <c r="I31" s="74">
        <f t="shared" si="0"/>
        <v>0.37499999999999967</v>
      </c>
      <c r="J31" s="31" t="str">
        <f t="shared" si="1"/>
        <v/>
      </c>
      <c r="K31" s="173"/>
      <c r="L31" s="7"/>
      <c r="M31" s="20"/>
      <c r="N31" s="20"/>
      <c r="O31" s="74">
        <f t="shared" si="3"/>
        <v>0</v>
      </c>
      <c r="P31" s="9">
        <f t="shared" si="15"/>
        <v>0</v>
      </c>
      <c r="Q31" s="9"/>
      <c r="R31" s="76">
        <f t="shared" si="5"/>
        <v>0</v>
      </c>
      <c r="S31" s="76"/>
      <c r="T31" s="76">
        <f t="shared" si="7"/>
        <v>0</v>
      </c>
      <c r="U31" s="161"/>
    </row>
    <row r="32" spans="1:26" x14ac:dyDescent="0.25">
      <c r="A32" s="71">
        <v>5</v>
      </c>
      <c r="B32" s="71" t="s">
        <v>61</v>
      </c>
      <c r="C32" s="72">
        <f t="shared" si="6"/>
        <v>42398</v>
      </c>
      <c r="D32" s="8">
        <v>0.29166666666666702</v>
      </c>
      <c r="E32" s="8">
        <v>0.6875</v>
      </c>
      <c r="F32" s="8">
        <v>2.0833333333333301E-2</v>
      </c>
      <c r="G32" s="97"/>
      <c r="H32" s="74"/>
      <c r="I32" s="74">
        <f t="shared" si="0"/>
        <v>0.37499999999999967</v>
      </c>
      <c r="J32" s="31" t="str">
        <f t="shared" si="1"/>
        <v/>
      </c>
      <c r="K32" s="173"/>
      <c r="L32" s="7"/>
      <c r="M32" s="20"/>
      <c r="N32" s="20"/>
      <c r="O32" s="74">
        <f t="shared" si="3"/>
        <v>0</v>
      </c>
      <c r="P32" s="9">
        <f t="shared" si="15"/>
        <v>0</v>
      </c>
      <c r="Q32" s="9"/>
      <c r="R32" s="76">
        <f t="shared" si="5"/>
        <v>0</v>
      </c>
      <c r="S32" s="76"/>
      <c r="T32" s="76">
        <f t="shared" si="7"/>
        <v>0</v>
      </c>
      <c r="U32" s="161"/>
    </row>
    <row r="33" spans="1:23" x14ac:dyDescent="0.25">
      <c r="A33" s="71">
        <v>5</v>
      </c>
      <c r="B33" s="71" t="s">
        <v>62</v>
      </c>
      <c r="C33" s="72">
        <f t="shared" si="6"/>
        <v>42399</v>
      </c>
      <c r="D33" s="8"/>
      <c r="E33" s="8"/>
      <c r="F33" s="8"/>
      <c r="G33" s="138"/>
      <c r="H33" s="77"/>
      <c r="I33" s="77">
        <f t="shared" si="0"/>
        <v>0</v>
      </c>
      <c r="J33" s="31" t="str">
        <f t="shared" si="1"/>
        <v/>
      </c>
      <c r="K33" s="173"/>
      <c r="L33" s="43" t="s">
        <v>104</v>
      </c>
      <c r="M33" s="251" t="s">
        <v>105</v>
      </c>
      <c r="N33" s="249"/>
      <c r="O33" s="250"/>
      <c r="P33" s="228"/>
      <c r="Q33" s="252"/>
      <c r="R33" s="253"/>
      <c r="S33" s="76"/>
      <c r="T33" s="78">
        <f t="shared" si="7"/>
        <v>0</v>
      </c>
      <c r="U33" s="161"/>
    </row>
    <row r="34" spans="1:23" s="84" customFormat="1" x14ac:dyDescent="0.25">
      <c r="A34" s="257" t="s">
        <v>5</v>
      </c>
      <c r="B34" s="258"/>
      <c r="C34" s="258"/>
      <c r="D34" s="66"/>
      <c r="E34" s="79"/>
      <c r="F34" s="80">
        <f t="shared" ref="F34:K34" si="19">SUM(F3:F33)</f>
        <v>0.27083333333333331</v>
      </c>
      <c r="G34" s="80">
        <f t="shared" si="19"/>
        <v>0.375</v>
      </c>
      <c r="H34" s="80">
        <f t="shared" si="19"/>
        <v>0.375</v>
      </c>
      <c r="I34" s="80">
        <f t="shared" si="19"/>
        <v>6</v>
      </c>
      <c r="J34" s="80">
        <f t="shared" si="19"/>
        <v>2.0833333333333315E-2</v>
      </c>
      <c r="K34" s="174">
        <f t="shared" si="19"/>
        <v>-1.5208333333333333</v>
      </c>
      <c r="L34" s="81"/>
      <c r="M34" s="81"/>
      <c r="N34" s="82"/>
      <c r="O34" s="80">
        <f>SUM(O3:O33)</f>
        <v>0.19791666666666663</v>
      </c>
      <c r="P34" s="79"/>
      <c r="Q34" s="79"/>
      <c r="R34" s="21">
        <f>SUM(R3:R33)</f>
        <v>20484</v>
      </c>
      <c r="S34" s="21">
        <f>SUM(S3:S33)</f>
        <v>156</v>
      </c>
      <c r="T34" s="83">
        <f>SUM(T3:T33)</f>
        <v>20354</v>
      </c>
      <c r="U34" s="171"/>
      <c r="V34" s="208"/>
      <c r="W34" s="208"/>
    </row>
    <row r="35" spans="1:23" x14ac:dyDescent="0.25">
      <c r="A35" s="201" t="str">
        <f>A2</f>
        <v>wk</v>
      </c>
      <c r="B35" s="66" t="str">
        <f>B2</f>
        <v>dg</v>
      </c>
      <c r="C35" s="212" t="str">
        <f>C2</f>
        <v>datum</v>
      </c>
      <c r="D35" s="213" t="str">
        <f>D2</f>
        <v>begin</v>
      </c>
      <c r="E35" s="214" t="str">
        <f>E2</f>
        <v>einde</v>
      </c>
      <c r="F35" s="266" t="s">
        <v>17</v>
      </c>
      <c r="G35" s="203" t="s">
        <v>7</v>
      </c>
      <c r="H35" s="259" t="s">
        <v>81</v>
      </c>
      <c r="I35" s="260"/>
      <c r="J35" s="261">
        <f>SUM(J34+K34)</f>
        <v>-1.5</v>
      </c>
      <c r="K35" s="262"/>
      <c r="L35" s="231" t="s">
        <v>78</v>
      </c>
      <c r="M35" s="201" t="str">
        <f>M2</f>
        <v>begin</v>
      </c>
      <c r="N35" s="211" t="str">
        <f>N2</f>
        <v>einde</v>
      </c>
      <c r="O35" s="229" t="str">
        <f>O1</f>
        <v>Totaal</v>
      </c>
      <c r="P35" s="201" t="str">
        <f>P2</f>
        <v>begin</v>
      </c>
      <c r="Q35" s="202" t="str">
        <f>Q2</f>
        <v>einde</v>
      </c>
      <c r="R35" s="211" t="str">
        <f>R2</f>
        <v>totaal</v>
      </c>
      <c r="S35" s="270" t="str">
        <f>S1</f>
        <v>Woon werk</v>
      </c>
      <c r="T35" s="211" t="str">
        <f>T2</f>
        <v>kilometers</v>
      </c>
      <c r="U35" s="205" t="str">
        <f>U2</f>
        <v>decl.</v>
      </c>
    </row>
    <row r="36" spans="1:23" x14ac:dyDescent="0.25">
      <c r="A36" s="257">
        <f>A1</f>
        <v>2021</v>
      </c>
      <c r="B36" s="258"/>
      <c r="C36" s="263"/>
      <c r="D36" s="268" t="s">
        <v>69</v>
      </c>
      <c r="E36" s="269"/>
      <c r="F36" s="267"/>
      <c r="G36" s="204" t="s">
        <v>12</v>
      </c>
      <c r="H36" s="259" t="s">
        <v>54</v>
      </c>
      <c r="I36" s="260"/>
      <c r="J36" s="261">
        <f>SUM(J35+K35)</f>
        <v>-1.5</v>
      </c>
      <c r="K36" s="262"/>
      <c r="L36" s="244" t="s">
        <v>99</v>
      </c>
      <c r="M36" s="244"/>
      <c r="N36" s="245"/>
      <c r="O36" s="246"/>
      <c r="P36" s="244"/>
      <c r="Q36" s="247"/>
      <c r="R36" s="216" t="str">
        <f>R1</f>
        <v>Km</v>
      </c>
      <c r="S36" s="271"/>
      <c r="T36" s="216" t="str">
        <f>T1</f>
        <v>Dienstreis</v>
      </c>
      <c r="U36" s="206" t="str">
        <f>U1</f>
        <v>Insite</v>
      </c>
    </row>
  </sheetData>
  <mergeCells count="14">
    <mergeCell ref="S35:S36"/>
    <mergeCell ref="H36:I36"/>
    <mergeCell ref="J36:K36"/>
    <mergeCell ref="P1:Q1"/>
    <mergeCell ref="S1:S2"/>
    <mergeCell ref="O1:O2"/>
    <mergeCell ref="A34:C34"/>
    <mergeCell ref="H35:I35"/>
    <mergeCell ref="J35:K35"/>
    <mergeCell ref="A1:C1"/>
    <mergeCell ref="M1:N1"/>
    <mergeCell ref="F35:F36"/>
    <mergeCell ref="A36:C36"/>
    <mergeCell ref="D36:E36"/>
  </mergeCells>
  <conditionalFormatting sqref="A3:B3 A4:A33 T3:T33 C4:K4 M3:R4 D3:K3 C5:R11 C12:K12 M12:R12 C13:R33">
    <cfRule type="expression" dxfId="1153" priority="19">
      <formula>$B3="zo"</formula>
    </cfRule>
    <cfRule type="expression" dxfId="1152" priority="20">
      <formula>$B3="za"</formula>
    </cfRule>
  </conditionalFormatting>
  <conditionalFormatting sqref="B4:B33 U3:U7 U11:U33">
    <cfRule type="expression" dxfId="1151" priority="17">
      <formula>$B3="zo"</formula>
    </cfRule>
    <cfRule type="expression" dxfId="1150" priority="18">
      <formula>$B3="za"</formula>
    </cfRule>
  </conditionalFormatting>
  <conditionalFormatting sqref="U34">
    <cfRule type="expression" dxfId="1149" priority="13">
      <formula>$B34="zo"</formula>
    </cfRule>
    <cfRule type="expression" dxfId="1148" priority="14">
      <formula>$B34="za"</formula>
    </cfRule>
  </conditionalFormatting>
  <conditionalFormatting sqref="S3:S33">
    <cfRule type="expression" dxfId="1147" priority="7">
      <formula>$B3="zo"</formula>
    </cfRule>
    <cfRule type="expression" dxfId="1146" priority="8">
      <formula>$B3="za"</formula>
    </cfRule>
  </conditionalFormatting>
  <conditionalFormatting sqref="L3:L4">
    <cfRule type="expression" dxfId="1145" priority="5">
      <formula>$B3="zo"</formula>
    </cfRule>
    <cfRule type="expression" dxfId="1144" priority="6">
      <formula>$B3="za"</formula>
    </cfRule>
  </conditionalFormatting>
  <conditionalFormatting sqref="U8:U10">
    <cfRule type="expression" dxfId="1143" priority="3">
      <formula>$B8="zo"</formula>
    </cfRule>
    <cfRule type="expression" dxfId="1142" priority="4">
      <formula>$B8="za"</formula>
    </cfRule>
  </conditionalFormatting>
  <conditionalFormatting sqref="C3">
    <cfRule type="expression" dxfId="1141" priority="1">
      <formula>$B3="zo"</formula>
    </cfRule>
    <cfRule type="expression" dxfId="1140" priority="2">
      <formula>$B3="za"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7AA0D-7EC9-4DFC-BD44-A278CBDD1A5B}">
  <sheetPr>
    <pageSetUpPr fitToPage="1"/>
  </sheetPr>
  <dimension ref="A1:U36"/>
  <sheetViews>
    <sheetView workbookViewId="0">
      <pane ySplit="1" topLeftCell="A20" activePane="bottomLeft" state="frozen"/>
      <selection pane="bottomLeft" activeCell="B34" sqref="B34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10" customWidth="1"/>
    <col min="9" max="9" width="6.42578125" style="10" customWidth="1"/>
    <col min="10" max="11" width="6" style="10" customWidth="1"/>
    <col min="12" max="12" width="32.7109375" style="10" customWidth="1"/>
    <col min="13" max="15" width="6" style="10" customWidth="1"/>
    <col min="16" max="17" width="8.7109375" style="10" customWidth="1"/>
    <col min="18" max="19" width="6.7109375" style="10" customWidth="1"/>
    <col min="20" max="20" width="9.7109375" style="23" customWidth="1"/>
    <col min="21" max="21" width="5.140625" style="23" customWidth="1"/>
    <col min="22" max="16384" width="9.140625" style="10"/>
  </cols>
  <sheetData>
    <row r="1" spans="1:21" x14ac:dyDescent="0.25">
      <c r="A1" s="259">
        <f>Januari!A1</f>
        <v>2021</v>
      </c>
      <c r="B1" s="288"/>
      <c r="C1" s="260"/>
      <c r="D1" s="286" t="str">
        <f>Januari!D1</f>
        <v>Gewerkt</v>
      </c>
      <c r="E1" s="287"/>
      <c r="F1" s="276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6" t="str">
        <f>Januari!L1</f>
        <v>Bijzonderheden</v>
      </c>
      <c r="M1" s="286" t="str">
        <f>Januari!M1</f>
        <v>Overuren</v>
      </c>
      <c r="N1" s="287"/>
      <c r="O1" s="276" t="str">
        <f>Januari!O1</f>
        <v>Totaal</v>
      </c>
      <c r="P1" s="286" t="str">
        <f>Januari!P1</f>
        <v>Kilometerstand</v>
      </c>
      <c r="Q1" s="287"/>
      <c r="R1" s="37" t="str">
        <f>Januari!R1</f>
        <v>Km</v>
      </c>
      <c r="S1" s="280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7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7"/>
      <c r="M2" s="40" t="str">
        <f>Januari!M2</f>
        <v>begin</v>
      </c>
      <c r="N2" s="2" t="str">
        <f>Januari!N2</f>
        <v>einde</v>
      </c>
      <c r="O2" s="277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1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30</v>
      </c>
      <c r="B3" s="71" t="s">
        <v>57</v>
      </c>
      <c r="C3" s="133">
        <f>DATE(YEAR(Januari!C3),MONTH(Januari!C3)+7,DAY(Januari!C3))</f>
        <v>42582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32">
        <f>Juli!Q33</f>
        <v>0</v>
      </c>
      <c r="Q3" s="132"/>
      <c r="R3" s="132">
        <f>SUM(Q3-P3)</f>
        <v>0</v>
      </c>
      <c r="S3" s="76">
        <f>TOTAAL!$J$4</f>
        <v>26</v>
      </c>
      <c r="T3" s="76">
        <f>SUM(R3-S3)</f>
        <v>-26</v>
      </c>
      <c r="U3" s="161"/>
    </row>
    <row r="4" spans="1:21" x14ac:dyDescent="0.25">
      <c r="A4" s="17">
        <v>31</v>
      </c>
      <c r="B4" s="71" t="s">
        <v>58</v>
      </c>
      <c r="C4" s="133">
        <f>DATE(YEAR($C$3),MONTH($C$3),DAY(C3)+1)</f>
        <v>42583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32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1" x14ac:dyDescent="0.25">
      <c r="A5" s="17">
        <v>31</v>
      </c>
      <c r="B5" s="71" t="s">
        <v>60</v>
      </c>
      <c r="C5" s="133">
        <f t="shared" ref="C5:C33" si="5">DATE(YEAR($C$3),MONTH($C$3),DAY(C4)+1)</f>
        <v>42584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32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1" x14ac:dyDescent="0.25">
      <c r="A6" s="17">
        <v>31</v>
      </c>
      <c r="B6" s="71" t="s">
        <v>59</v>
      </c>
      <c r="C6" s="133">
        <f t="shared" si="5"/>
        <v>42585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17"/>
      <c r="N6" s="17"/>
      <c r="O6" s="6">
        <f t="shared" si="3"/>
        <v>0</v>
      </c>
      <c r="P6" s="25">
        <f t="shared" ref="P6:P33" si="7">Q5</f>
        <v>0</v>
      </c>
      <c r="Q6" s="25"/>
      <c r="R6" s="132">
        <f t="shared" si="4"/>
        <v>0</v>
      </c>
      <c r="S6" s="76">
        <f>TOTAAL!$J$4</f>
        <v>26</v>
      </c>
      <c r="T6" s="76">
        <f t="shared" si="6"/>
        <v>-26</v>
      </c>
      <c r="U6" s="161"/>
    </row>
    <row r="7" spans="1:21" x14ac:dyDescent="0.25">
      <c r="A7" s="17">
        <v>31</v>
      </c>
      <c r="B7" s="71" t="s">
        <v>61</v>
      </c>
      <c r="C7" s="133">
        <f t="shared" si="5"/>
        <v>42586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32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1" x14ac:dyDescent="0.25">
      <c r="A8" s="17">
        <v>31</v>
      </c>
      <c r="B8" s="71" t="s">
        <v>62</v>
      </c>
      <c r="C8" s="133">
        <f t="shared" si="5"/>
        <v>42587</v>
      </c>
      <c r="D8" s="6">
        <v>0.27083333333333331</v>
      </c>
      <c r="E8" s="6">
        <v>0.66666666666666663</v>
      </c>
      <c r="F8" s="8">
        <v>2.0833333333333301E-2</v>
      </c>
      <c r="G8" s="6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6">
        <f t="shared" si="3"/>
        <v>0</v>
      </c>
      <c r="P8" s="25">
        <f t="shared" si="7"/>
        <v>0</v>
      </c>
      <c r="Q8" s="25"/>
      <c r="R8" s="132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1" x14ac:dyDescent="0.25">
      <c r="A9" s="17">
        <v>31</v>
      </c>
      <c r="B9" s="71" t="s">
        <v>56</v>
      </c>
      <c r="C9" s="133">
        <f t="shared" si="5"/>
        <v>42588</v>
      </c>
      <c r="D9" s="6">
        <v>0.27083333333333331</v>
      </c>
      <c r="E9" s="6">
        <v>0.66666666666666663</v>
      </c>
      <c r="F9" s="8">
        <v>2.0833333333333301E-2</v>
      </c>
      <c r="G9" s="6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32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1" x14ac:dyDescent="0.25">
      <c r="A10" s="17">
        <v>31</v>
      </c>
      <c r="B10" s="71" t="s">
        <v>57</v>
      </c>
      <c r="C10" s="133">
        <f t="shared" si="5"/>
        <v>42589</v>
      </c>
      <c r="D10" s="6">
        <v>0.27083333333333331</v>
      </c>
      <c r="E10" s="6">
        <v>0.66666666666666663</v>
      </c>
      <c r="F10" s="8">
        <v>2.0833333333333301E-2</v>
      </c>
      <c r="G10" s="6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1" x14ac:dyDescent="0.25">
      <c r="A11" s="17">
        <v>32</v>
      </c>
      <c r="B11" s="71" t="s">
        <v>58</v>
      </c>
      <c r="C11" s="133">
        <f t="shared" si="5"/>
        <v>42590</v>
      </c>
      <c r="D11" s="6">
        <v>0.27083333333333331</v>
      </c>
      <c r="E11" s="6">
        <v>0.66666666666666696</v>
      </c>
      <c r="F11" s="8">
        <v>2.0833333333333301E-2</v>
      </c>
      <c r="G11" s="6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1" x14ac:dyDescent="0.25">
      <c r="A12" s="17">
        <v>32</v>
      </c>
      <c r="B12" s="71" t="s">
        <v>60</v>
      </c>
      <c r="C12" s="133">
        <f t="shared" si="5"/>
        <v>42591</v>
      </c>
      <c r="D12" s="6">
        <v>0.27083333333333331</v>
      </c>
      <c r="E12" s="6">
        <v>0.66666666666666696</v>
      </c>
      <c r="F12" s="8">
        <v>2.0833333333333301E-2</v>
      </c>
      <c r="G12" s="6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6"/>
      <c r="N12" s="6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1" x14ac:dyDescent="0.25">
      <c r="A13" s="17">
        <v>32</v>
      </c>
      <c r="B13" s="71" t="s">
        <v>59</v>
      </c>
      <c r="C13" s="133">
        <f t="shared" si="5"/>
        <v>42592</v>
      </c>
      <c r="D13" s="6">
        <v>0.27083333333333331</v>
      </c>
      <c r="E13" s="6">
        <v>0.66666666666666696</v>
      </c>
      <c r="F13" s="8">
        <v>2.0833333333333301E-2</v>
      </c>
      <c r="G13" s="17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1" x14ac:dyDescent="0.25">
      <c r="A14" s="17">
        <v>32</v>
      </c>
      <c r="B14" s="71" t="s">
        <v>61</v>
      </c>
      <c r="C14" s="133">
        <f t="shared" si="5"/>
        <v>42593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1" x14ac:dyDescent="0.25">
      <c r="A15" s="17">
        <v>32</v>
      </c>
      <c r="B15" s="71" t="s">
        <v>62</v>
      </c>
      <c r="C15" s="133">
        <f t="shared" si="5"/>
        <v>42594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1" x14ac:dyDescent="0.25">
      <c r="A16" s="17">
        <v>32</v>
      </c>
      <c r="B16" s="71" t="s">
        <v>56</v>
      </c>
      <c r="C16" s="133">
        <f t="shared" si="5"/>
        <v>42595</v>
      </c>
      <c r="D16" s="6">
        <v>0.27083333333333331</v>
      </c>
      <c r="E16" s="6">
        <v>0.66666666666666663</v>
      </c>
      <c r="F16" s="8">
        <v>2.0833333333333301E-2</v>
      </c>
      <c r="G16" s="6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17">
        <v>32</v>
      </c>
      <c r="B17" s="71" t="s">
        <v>57</v>
      </c>
      <c r="C17" s="133">
        <f t="shared" si="5"/>
        <v>42596</v>
      </c>
      <c r="D17" s="6">
        <v>0.27083333333333331</v>
      </c>
      <c r="E17" s="6">
        <v>0.66666666666666663</v>
      </c>
      <c r="F17" s="8">
        <v>2.0833333333333301E-2</v>
      </c>
      <c r="G17" s="6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33</v>
      </c>
      <c r="B18" s="71" t="s">
        <v>58</v>
      </c>
      <c r="C18" s="133">
        <f t="shared" si="5"/>
        <v>42597</v>
      </c>
      <c r="D18" s="6">
        <v>0.27083333333333331</v>
      </c>
      <c r="E18" s="6">
        <v>0.66666666666666696</v>
      </c>
      <c r="F18" s="8">
        <v>2.0833333333333301E-2</v>
      </c>
      <c r="G18" s="6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33</v>
      </c>
      <c r="B19" s="71" t="s">
        <v>60</v>
      </c>
      <c r="C19" s="133">
        <f t="shared" si="5"/>
        <v>42598</v>
      </c>
      <c r="D19" s="6">
        <v>0.27083333333333331</v>
      </c>
      <c r="E19" s="6">
        <v>0.66666666666666696</v>
      </c>
      <c r="F19" s="8">
        <v>2.0833333333333301E-2</v>
      </c>
      <c r="G19" s="17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33</v>
      </c>
      <c r="B20" s="71" t="s">
        <v>59</v>
      </c>
      <c r="C20" s="133">
        <f t="shared" si="5"/>
        <v>42599</v>
      </c>
      <c r="D20" s="6">
        <v>0.27083333333333331</v>
      </c>
      <c r="E20" s="6">
        <v>0.66666666666666696</v>
      </c>
      <c r="F20" s="8">
        <v>2.0833333333333301E-2</v>
      </c>
      <c r="G20" s="17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17">
        <v>33</v>
      </c>
      <c r="B21" s="71" t="s">
        <v>61</v>
      </c>
      <c r="C21" s="133">
        <f t="shared" si="5"/>
        <v>42600</v>
      </c>
      <c r="D21" s="6">
        <v>0.27083333333333331</v>
      </c>
      <c r="E21" s="6">
        <v>0.66666666666666696</v>
      </c>
      <c r="F21" s="8">
        <v>2.0833333333333301E-2</v>
      </c>
      <c r="G21" s="6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33</v>
      </c>
      <c r="B22" s="71" t="s">
        <v>62</v>
      </c>
      <c r="C22" s="133">
        <f t="shared" si="5"/>
        <v>42601</v>
      </c>
      <c r="D22" s="6">
        <v>0.27083333333333331</v>
      </c>
      <c r="E22" s="6">
        <v>0.66666666666666663</v>
      </c>
      <c r="F22" s="8">
        <v>2.0833333333333301E-2</v>
      </c>
      <c r="G22" s="6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33</v>
      </c>
      <c r="B23" s="71" t="s">
        <v>56</v>
      </c>
      <c r="C23" s="133">
        <f t="shared" si="5"/>
        <v>42602</v>
      </c>
      <c r="D23" s="6">
        <v>0.27083333333333331</v>
      </c>
      <c r="E23" s="6">
        <v>0.66666666666666663</v>
      </c>
      <c r="F23" s="8">
        <v>2.0833333333333301E-2</v>
      </c>
      <c r="G23" s="17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32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33</v>
      </c>
      <c r="B24" s="71" t="s">
        <v>57</v>
      </c>
      <c r="C24" s="133">
        <f t="shared" si="5"/>
        <v>42603</v>
      </c>
      <c r="D24" s="6">
        <v>0.27083333333333331</v>
      </c>
      <c r="E24" s="6">
        <v>0.66666666666666663</v>
      </c>
      <c r="F24" s="8">
        <v>2.0833333333333301E-2</v>
      </c>
      <c r="G24" s="6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34</v>
      </c>
      <c r="B25" s="71" t="s">
        <v>58</v>
      </c>
      <c r="C25" s="133">
        <f t="shared" si="5"/>
        <v>42604</v>
      </c>
      <c r="D25" s="6">
        <v>0.27083333333333331</v>
      </c>
      <c r="E25" s="6">
        <v>0.66666666666666696</v>
      </c>
      <c r="F25" s="8">
        <v>2.0833333333333301E-2</v>
      </c>
      <c r="G25" s="6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34</v>
      </c>
      <c r="B26" s="71" t="s">
        <v>60</v>
      </c>
      <c r="C26" s="133">
        <f t="shared" si="5"/>
        <v>42605</v>
      </c>
      <c r="D26" s="6">
        <v>0.27083333333333331</v>
      </c>
      <c r="E26" s="6">
        <v>0.66666666666666696</v>
      </c>
      <c r="F26" s="8">
        <v>2.0833333333333301E-2</v>
      </c>
      <c r="G26" s="17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34</v>
      </c>
      <c r="B27" s="71" t="s">
        <v>59</v>
      </c>
      <c r="C27" s="133">
        <f t="shared" si="5"/>
        <v>42606</v>
      </c>
      <c r="D27" s="6">
        <v>0.27083333333333331</v>
      </c>
      <c r="E27" s="6">
        <v>0.66666666666666696</v>
      </c>
      <c r="F27" s="8">
        <v>2.0833333333333301E-2</v>
      </c>
      <c r="G27" s="17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35"/>
      <c r="N27" s="135"/>
      <c r="O27" s="6">
        <f t="shared" si="3"/>
        <v>0</v>
      </c>
      <c r="P27" s="25">
        <f t="shared" si="7"/>
        <v>0</v>
      </c>
      <c r="Q27" s="25"/>
      <c r="R27" s="132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34</v>
      </c>
      <c r="B28" s="71" t="s">
        <v>61</v>
      </c>
      <c r="C28" s="133">
        <f t="shared" si="5"/>
        <v>42607</v>
      </c>
      <c r="D28" s="6">
        <v>0.27083333333333331</v>
      </c>
      <c r="E28" s="6">
        <v>0.66666666666666696</v>
      </c>
      <c r="F28" s="8">
        <v>2.0833333333333301E-2</v>
      </c>
      <c r="G28" s="6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35"/>
      <c r="N28" s="135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34</v>
      </c>
      <c r="B29" s="71" t="s">
        <v>62</v>
      </c>
      <c r="C29" s="133">
        <f t="shared" si="5"/>
        <v>42608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35"/>
      <c r="N29" s="135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34</v>
      </c>
      <c r="B30" s="71" t="s">
        <v>56</v>
      </c>
      <c r="C30" s="133">
        <f t="shared" si="5"/>
        <v>42609</v>
      </c>
      <c r="D30" s="6">
        <v>0.27083333333333331</v>
      </c>
      <c r="E30" s="6">
        <v>0.66666666666666663</v>
      </c>
      <c r="F30" s="8">
        <v>2.0833333333333301E-2</v>
      </c>
      <c r="G30" s="6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35"/>
      <c r="N30" s="135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>
        <v>34</v>
      </c>
      <c r="B31" s="71" t="s">
        <v>57</v>
      </c>
      <c r="C31" s="133">
        <f t="shared" si="5"/>
        <v>42610</v>
      </c>
      <c r="D31" s="6">
        <v>0.27083333333333331</v>
      </c>
      <c r="E31" s="6">
        <v>0.66666666666666663</v>
      </c>
      <c r="F31" s="8">
        <v>2.0833333333333301E-2</v>
      </c>
      <c r="G31" s="6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35"/>
      <c r="N31" s="135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17">
        <v>35</v>
      </c>
      <c r="B32" s="71" t="s">
        <v>58</v>
      </c>
      <c r="C32" s="133">
        <f t="shared" si="5"/>
        <v>42611</v>
      </c>
      <c r="D32" s="6">
        <v>0.27083333333333331</v>
      </c>
      <c r="E32" s="6">
        <v>0.66666666666666696</v>
      </c>
      <c r="F32" s="8">
        <v>2.0833333333333301E-2</v>
      </c>
      <c r="G32" s="6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35"/>
      <c r="N32" s="135"/>
      <c r="O32" s="6">
        <f t="shared" si="3"/>
        <v>0</v>
      </c>
      <c r="P32" s="25">
        <f t="shared" si="7"/>
        <v>0</v>
      </c>
      <c r="Q32" s="25"/>
      <c r="R32" s="132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17">
        <v>35</v>
      </c>
      <c r="B33" s="71" t="s">
        <v>60</v>
      </c>
      <c r="C33" s="5">
        <f t="shared" si="5"/>
        <v>42612</v>
      </c>
      <c r="D33" s="6">
        <v>0.27083333333333331</v>
      </c>
      <c r="E33" s="6">
        <v>0.66666666666666696</v>
      </c>
      <c r="F33" s="8">
        <v>2.0833333333333301E-2</v>
      </c>
      <c r="G33" s="4"/>
      <c r="H33" s="8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20"/>
      <c r="N33" s="20"/>
      <c r="O33" s="8">
        <f t="shared" si="3"/>
        <v>0</v>
      </c>
      <c r="P33" s="25">
        <f t="shared" si="7"/>
        <v>0</v>
      </c>
      <c r="Q33" s="9"/>
      <c r="R33" s="28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59" customFormat="1" x14ac:dyDescent="0.25">
      <c r="A34" s="217"/>
      <c r="B34" s="217"/>
      <c r="C34" s="217"/>
      <c r="D34" s="257" t="str">
        <f>Januari!D34</f>
        <v>TOTAAL</v>
      </c>
      <c r="E34" s="263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57"/>
      <c r="M34" s="57"/>
      <c r="N34" s="58"/>
      <c r="O34" s="50">
        <f>SUM(O3:O33)</f>
        <v>0</v>
      </c>
      <c r="P34" s="56"/>
      <c r="Q34" s="61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66" t="str">
        <f>Januari!F35</f>
        <v>Pauze</v>
      </c>
      <c r="G35" s="214" t="str">
        <f>Januari!G35</f>
        <v>verlof</v>
      </c>
      <c r="H35" s="259" t="str">
        <f>Januari!H35</f>
        <v>± uren</v>
      </c>
      <c r="I35" s="260"/>
      <c r="J35" s="261">
        <f>SUM(J34+K34)</f>
        <v>0</v>
      </c>
      <c r="K35" s="262"/>
      <c r="L35" s="266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66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70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57">
        <f>Januari!A36</f>
        <v>2021</v>
      </c>
      <c r="B36" s="258"/>
      <c r="C36" s="263"/>
      <c r="D36" s="268" t="str">
        <f>Januari!D36</f>
        <v>Gewerkt</v>
      </c>
      <c r="E36" s="269"/>
      <c r="F36" s="267"/>
      <c r="G36" s="69" t="str">
        <f>Januari!G36</f>
        <v xml:space="preserve">Uren </v>
      </c>
      <c r="H36" s="259" t="str">
        <f>Januari!H36</f>
        <v>Totaal ± uren</v>
      </c>
      <c r="I36" s="260"/>
      <c r="J36" s="261">
        <f>SUM(Januari!J35+Februari!J35+Maart!J35+April!J35+Mei!J35+Juni!J35+Juli!J35+J35)</f>
        <v>0</v>
      </c>
      <c r="K36" s="262"/>
      <c r="L36" s="267"/>
      <c r="M36" s="268" t="str">
        <f>Januari!M36</f>
        <v>Overuren</v>
      </c>
      <c r="N36" s="285"/>
      <c r="O36" s="267"/>
      <c r="P36" s="268" t="str">
        <f>Januari!P36</f>
        <v>Kilometerstand</v>
      </c>
      <c r="Q36" s="269"/>
      <c r="R36" s="216" t="str">
        <f>Januari!R36</f>
        <v>Km</v>
      </c>
      <c r="S36" s="271"/>
      <c r="T36" s="69" t="str">
        <f>Januari!T36</f>
        <v>Dienstreis</v>
      </c>
      <c r="U36" s="200" t="str">
        <f>Januari!U36</f>
        <v>Insite</v>
      </c>
    </row>
  </sheetData>
  <mergeCells count="21"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  <mergeCell ref="H36:I36"/>
    <mergeCell ref="J36:K36"/>
    <mergeCell ref="J35:K35"/>
    <mergeCell ref="H35:I35"/>
    <mergeCell ref="F35:F36"/>
  </mergeCells>
  <conditionalFormatting sqref="Q4:R33 M3:R3 M4:O33 G3:J33 A3:C33">
    <cfRule type="expression" dxfId="447" priority="159">
      <formula>$B3="zo"</formula>
    </cfRule>
    <cfRule type="expression" dxfId="446" priority="160">
      <formula>$B3="za"</formula>
    </cfRule>
  </conditionalFormatting>
  <conditionalFormatting sqref="P4:P33">
    <cfRule type="expression" dxfId="445" priority="157">
      <formula>$B4="zo"</formula>
    </cfRule>
    <cfRule type="expression" dxfId="444" priority="158">
      <formula>$B4="za"</formula>
    </cfRule>
  </conditionalFormatting>
  <conditionalFormatting sqref="T3:T33">
    <cfRule type="expression" dxfId="443" priority="153">
      <formula>$B3="zo"</formula>
    </cfRule>
    <cfRule type="expression" dxfId="442" priority="154">
      <formula>$B3="za"</formula>
    </cfRule>
  </conditionalFormatting>
  <conditionalFormatting sqref="U3:U33">
    <cfRule type="expression" dxfId="441" priority="151">
      <formula>$B3="zo"</formula>
    </cfRule>
    <cfRule type="expression" dxfId="440" priority="152">
      <formula>$B3="za"</formula>
    </cfRule>
  </conditionalFormatting>
  <conditionalFormatting sqref="K3:K33">
    <cfRule type="expression" dxfId="439" priority="149">
      <formula>$B3="zo"</formula>
    </cfRule>
    <cfRule type="expression" dxfId="438" priority="150">
      <formula>$B3="za"</formula>
    </cfRule>
  </conditionalFormatting>
  <conditionalFormatting sqref="S3:S33">
    <cfRule type="expression" dxfId="437" priority="147">
      <formula>$B3="zo"</formula>
    </cfRule>
    <cfRule type="expression" dxfId="436" priority="148">
      <formula>$B3="za"</formula>
    </cfRule>
  </conditionalFormatting>
  <conditionalFormatting sqref="D3:E3">
    <cfRule type="expression" dxfId="435" priority="79">
      <formula>$B3="zo"</formula>
    </cfRule>
    <cfRule type="expression" dxfId="434" priority="80">
      <formula>$B3="za"</formula>
    </cfRule>
  </conditionalFormatting>
  <conditionalFormatting sqref="F3">
    <cfRule type="expression" dxfId="433" priority="77">
      <formula>$B3="zo"</formula>
    </cfRule>
    <cfRule type="expression" dxfId="432" priority="78">
      <formula>$B3="za"</formula>
    </cfRule>
  </conditionalFormatting>
  <conditionalFormatting sqref="D4:E7">
    <cfRule type="expression" dxfId="431" priority="75">
      <formula>$B4="zo"</formula>
    </cfRule>
    <cfRule type="expression" dxfId="430" priority="76">
      <formula>$B4="za"</formula>
    </cfRule>
  </conditionalFormatting>
  <conditionalFormatting sqref="F4">
    <cfRule type="expression" dxfId="429" priority="73">
      <formula>$B4="zo"</formula>
    </cfRule>
    <cfRule type="expression" dxfId="428" priority="74">
      <formula>$B4="za"</formula>
    </cfRule>
  </conditionalFormatting>
  <conditionalFormatting sqref="F5:F7">
    <cfRule type="expression" dxfId="427" priority="71">
      <formula>$B5="zo"</formula>
    </cfRule>
    <cfRule type="expression" dxfId="426" priority="72">
      <formula>$B5="za"</formula>
    </cfRule>
  </conditionalFormatting>
  <conditionalFormatting sqref="D8:E8">
    <cfRule type="expression" dxfId="425" priority="69">
      <formula>$B8="zo"</formula>
    </cfRule>
    <cfRule type="expression" dxfId="424" priority="70">
      <formula>$B8="za"</formula>
    </cfRule>
  </conditionalFormatting>
  <conditionalFormatting sqref="F8">
    <cfRule type="expression" dxfId="423" priority="67">
      <formula>$B8="zo"</formula>
    </cfRule>
    <cfRule type="expression" dxfId="422" priority="68">
      <formula>$B8="za"</formula>
    </cfRule>
  </conditionalFormatting>
  <conditionalFormatting sqref="D9:E11">
    <cfRule type="expression" dxfId="421" priority="65">
      <formula>$B9="zo"</formula>
    </cfRule>
    <cfRule type="expression" dxfId="420" priority="66">
      <formula>$B9="za"</formula>
    </cfRule>
  </conditionalFormatting>
  <conditionalFormatting sqref="F9">
    <cfRule type="expression" dxfId="419" priority="63">
      <formula>$B9="zo"</formula>
    </cfRule>
    <cfRule type="expression" dxfId="418" priority="64">
      <formula>$B9="za"</formula>
    </cfRule>
  </conditionalFormatting>
  <conditionalFormatting sqref="F10">
    <cfRule type="expression" dxfId="417" priority="61">
      <formula>$B10="zo"</formula>
    </cfRule>
    <cfRule type="expression" dxfId="416" priority="62">
      <formula>$B10="za"</formula>
    </cfRule>
  </conditionalFormatting>
  <conditionalFormatting sqref="F11">
    <cfRule type="expression" dxfId="415" priority="59">
      <formula>$B11="zo"</formula>
    </cfRule>
    <cfRule type="expression" dxfId="414" priority="60">
      <formula>$B11="za"</formula>
    </cfRule>
  </conditionalFormatting>
  <conditionalFormatting sqref="D12:E14">
    <cfRule type="expression" dxfId="413" priority="57">
      <formula>$B12="zo"</formula>
    </cfRule>
    <cfRule type="expression" dxfId="412" priority="58">
      <formula>$B12="za"</formula>
    </cfRule>
  </conditionalFormatting>
  <conditionalFormatting sqref="F12:F14">
    <cfRule type="expression" dxfId="411" priority="55">
      <formula>$B12="zo"</formula>
    </cfRule>
    <cfRule type="expression" dxfId="410" priority="56">
      <formula>$B12="za"</formula>
    </cfRule>
  </conditionalFormatting>
  <conditionalFormatting sqref="D15:E15">
    <cfRule type="expression" dxfId="409" priority="53">
      <formula>$B15="zo"</formula>
    </cfRule>
    <cfRule type="expression" dxfId="408" priority="54">
      <formula>$B15="za"</formula>
    </cfRule>
  </conditionalFormatting>
  <conditionalFormatting sqref="F15">
    <cfRule type="expression" dxfId="407" priority="51">
      <formula>$B15="zo"</formula>
    </cfRule>
    <cfRule type="expression" dxfId="406" priority="52">
      <formula>$B15="za"</formula>
    </cfRule>
  </conditionalFormatting>
  <conditionalFormatting sqref="D16:E18">
    <cfRule type="expression" dxfId="405" priority="49">
      <formula>$B16="zo"</formula>
    </cfRule>
    <cfRule type="expression" dxfId="404" priority="50">
      <formula>$B16="za"</formula>
    </cfRule>
  </conditionalFormatting>
  <conditionalFormatting sqref="F16">
    <cfRule type="expression" dxfId="403" priority="47">
      <formula>$B16="zo"</formula>
    </cfRule>
    <cfRule type="expression" dxfId="402" priority="48">
      <formula>$B16="za"</formula>
    </cfRule>
  </conditionalFormatting>
  <conditionalFormatting sqref="F17">
    <cfRule type="expression" dxfId="401" priority="45">
      <formula>$B17="zo"</formula>
    </cfRule>
    <cfRule type="expression" dxfId="400" priority="46">
      <formula>$B17="za"</formula>
    </cfRule>
  </conditionalFormatting>
  <conditionalFormatting sqref="F18">
    <cfRule type="expression" dxfId="399" priority="43">
      <formula>$B18="zo"</formula>
    </cfRule>
    <cfRule type="expression" dxfId="398" priority="44">
      <formula>$B18="za"</formula>
    </cfRule>
  </conditionalFormatting>
  <conditionalFormatting sqref="D19:E21">
    <cfRule type="expression" dxfId="397" priority="41">
      <formula>$B19="zo"</formula>
    </cfRule>
    <cfRule type="expression" dxfId="396" priority="42">
      <formula>$B19="za"</formula>
    </cfRule>
  </conditionalFormatting>
  <conditionalFormatting sqref="F19:F21">
    <cfRule type="expression" dxfId="395" priority="39">
      <formula>$B19="zo"</formula>
    </cfRule>
    <cfRule type="expression" dxfId="394" priority="40">
      <formula>$B19="za"</formula>
    </cfRule>
  </conditionalFormatting>
  <conditionalFormatting sqref="D22:E22">
    <cfRule type="expression" dxfId="393" priority="37">
      <formula>$B22="zo"</formula>
    </cfRule>
    <cfRule type="expression" dxfId="392" priority="38">
      <formula>$B22="za"</formula>
    </cfRule>
  </conditionalFormatting>
  <conditionalFormatting sqref="F22">
    <cfRule type="expression" dxfId="391" priority="35">
      <formula>$B22="zo"</formula>
    </cfRule>
    <cfRule type="expression" dxfId="390" priority="36">
      <formula>$B22="za"</formula>
    </cfRule>
  </conditionalFormatting>
  <conditionalFormatting sqref="D23:E25">
    <cfRule type="expression" dxfId="389" priority="33">
      <formula>$B23="zo"</formula>
    </cfRule>
    <cfRule type="expression" dxfId="388" priority="34">
      <formula>$B23="za"</formula>
    </cfRule>
  </conditionalFormatting>
  <conditionalFormatting sqref="F23">
    <cfRule type="expression" dxfId="387" priority="31">
      <formula>$B23="zo"</formula>
    </cfRule>
    <cfRule type="expression" dxfId="386" priority="32">
      <formula>$B23="za"</formula>
    </cfRule>
  </conditionalFormatting>
  <conditionalFormatting sqref="F24">
    <cfRule type="expression" dxfId="385" priority="29">
      <formula>$B24="zo"</formula>
    </cfRule>
    <cfRule type="expression" dxfId="384" priority="30">
      <formula>$B24="za"</formula>
    </cfRule>
  </conditionalFormatting>
  <conditionalFormatting sqref="F25">
    <cfRule type="expression" dxfId="383" priority="27">
      <formula>$B25="zo"</formula>
    </cfRule>
    <cfRule type="expression" dxfId="382" priority="28">
      <formula>$B25="za"</formula>
    </cfRule>
  </conditionalFormatting>
  <conditionalFormatting sqref="D26:E28">
    <cfRule type="expression" dxfId="381" priority="25">
      <formula>$B26="zo"</formula>
    </cfRule>
    <cfRule type="expression" dxfId="380" priority="26">
      <formula>$B26="za"</formula>
    </cfRule>
  </conditionalFormatting>
  <conditionalFormatting sqref="F26:F28">
    <cfRule type="expression" dxfId="379" priority="23">
      <formula>$B26="zo"</formula>
    </cfRule>
    <cfRule type="expression" dxfId="378" priority="24">
      <formula>$B26="za"</formula>
    </cfRule>
  </conditionalFormatting>
  <conditionalFormatting sqref="D29:E29">
    <cfRule type="expression" dxfId="377" priority="21">
      <formula>$B29="zo"</formula>
    </cfRule>
    <cfRule type="expression" dxfId="376" priority="22">
      <formula>$B29="za"</formula>
    </cfRule>
  </conditionalFormatting>
  <conditionalFormatting sqref="F29">
    <cfRule type="expression" dxfId="375" priority="19">
      <formula>$B29="zo"</formula>
    </cfRule>
    <cfRule type="expression" dxfId="374" priority="20">
      <formula>$B29="za"</formula>
    </cfRule>
  </conditionalFormatting>
  <conditionalFormatting sqref="D30:E32">
    <cfRule type="expression" dxfId="373" priority="17">
      <formula>$B30="zo"</formula>
    </cfRule>
    <cfRule type="expression" dxfId="372" priority="18">
      <formula>$B30="za"</formula>
    </cfRule>
  </conditionalFormatting>
  <conditionalFormatting sqref="F30">
    <cfRule type="expression" dxfId="371" priority="15">
      <formula>$B30="zo"</formula>
    </cfRule>
    <cfRule type="expression" dxfId="370" priority="16">
      <formula>$B30="za"</formula>
    </cfRule>
  </conditionalFormatting>
  <conditionalFormatting sqref="F31">
    <cfRule type="expression" dxfId="369" priority="13">
      <formula>$B31="zo"</formula>
    </cfRule>
    <cfRule type="expression" dxfId="368" priority="14">
      <formula>$B31="za"</formula>
    </cfRule>
  </conditionalFormatting>
  <conditionalFormatting sqref="F32">
    <cfRule type="expression" dxfId="367" priority="11">
      <formula>$B32="zo"</formula>
    </cfRule>
    <cfRule type="expression" dxfId="366" priority="12">
      <formula>$B32="za"</formula>
    </cfRule>
  </conditionalFormatting>
  <conditionalFormatting sqref="D33:E33">
    <cfRule type="expression" dxfId="365" priority="9">
      <formula>$B33="zo"</formula>
    </cfRule>
    <cfRule type="expression" dxfId="364" priority="10">
      <formula>$B33="za"</formula>
    </cfRule>
  </conditionalFormatting>
  <conditionalFormatting sqref="F33">
    <cfRule type="expression" dxfId="363" priority="7">
      <formula>$B33="zo"</formula>
    </cfRule>
    <cfRule type="expression" dxfId="362" priority="8">
      <formula>$B33="za"</formula>
    </cfRule>
  </conditionalFormatting>
  <conditionalFormatting sqref="L3:L33">
    <cfRule type="expression" dxfId="361" priority="5">
      <formula>$B3="zo"</formula>
    </cfRule>
    <cfRule type="expression" dxfId="360" priority="6">
      <formula>$B3="za"</formula>
    </cfRule>
  </conditionalFormatting>
  <conditionalFormatting sqref="U34">
    <cfRule type="expression" dxfId="359" priority="1">
      <formula>$B34="zo"</formula>
    </cfRule>
    <cfRule type="expression" dxfId="358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6289-DBA1-4502-851C-51D638844F6C}">
  <sheetPr>
    <pageSetUpPr fitToPage="1"/>
  </sheetPr>
  <dimension ref="A1:U36"/>
  <sheetViews>
    <sheetView workbookViewId="0">
      <pane ySplit="1" topLeftCell="A32" activePane="bottomLeft" state="frozen"/>
      <selection pane="bottomLeft" activeCell="D40" sqref="D40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10" customWidth="1"/>
    <col min="9" max="9" width="6.42578125" style="10" customWidth="1"/>
    <col min="10" max="11" width="6" style="10" customWidth="1"/>
    <col min="12" max="12" width="32.7109375" style="10" customWidth="1"/>
    <col min="13" max="15" width="6" style="10" customWidth="1"/>
    <col min="16" max="17" width="8.7109375" style="10" customWidth="1"/>
    <col min="18" max="19" width="6.7109375" style="10" customWidth="1"/>
    <col min="20" max="20" width="9.7109375" style="23" customWidth="1"/>
    <col min="21" max="21" width="5.140625" style="23" customWidth="1"/>
    <col min="22" max="16384" width="9.140625" style="10"/>
  </cols>
  <sheetData>
    <row r="1" spans="1:21" x14ac:dyDescent="0.25">
      <c r="A1" s="259">
        <f>Januari!A1</f>
        <v>2021</v>
      </c>
      <c r="B1" s="288"/>
      <c r="C1" s="260"/>
      <c r="D1" s="286" t="str">
        <f>Januari!D1</f>
        <v>Gewerkt</v>
      </c>
      <c r="E1" s="287"/>
      <c r="F1" s="276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6" t="str">
        <f>Januari!L1</f>
        <v>Bijzonderheden</v>
      </c>
      <c r="M1" s="286" t="str">
        <f>Januari!M1</f>
        <v>Overuren</v>
      </c>
      <c r="N1" s="287"/>
      <c r="O1" s="276" t="str">
        <f>Januari!O1</f>
        <v>Totaal</v>
      </c>
      <c r="P1" s="286" t="str">
        <f>Januari!P1</f>
        <v>Kilometerstand</v>
      </c>
      <c r="Q1" s="287"/>
      <c r="R1" s="37" t="str">
        <f>Januari!R1</f>
        <v>Km</v>
      </c>
      <c r="S1" s="280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7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7"/>
      <c r="M2" s="40" t="str">
        <f>Januari!M2</f>
        <v>begin</v>
      </c>
      <c r="N2" s="2" t="str">
        <f>Januari!N2</f>
        <v>einde</v>
      </c>
      <c r="O2" s="277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1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35</v>
      </c>
      <c r="B3" s="71" t="s">
        <v>59</v>
      </c>
      <c r="C3" s="133">
        <f>DATE(YEAR(Januari!C3),MONTH(Januari!C3)+8,DAY(Januari!C3))</f>
        <v>42613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32">
        <f>Augustus!Q33</f>
        <v>0</v>
      </c>
      <c r="Q3" s="132"/>
      <c r="R3" s="132">
        <f>SUM(Q3-P3)</f>
        <v>0</v>
      </c>
      <c r="S3" s="76">
        <f>TOTAAL!$J$4</f>
        <v>26</v>
      </c>
      <c r="T3" s="76">
        <f>SUM(R3-S3)</f>
        <v>-26</v>
      </c>
      <c r="U3" s="161"/>
    </row>
    <row r="4" spans="1:21" x14ac:dyDescent="0.25">
      <c r="A4" s="17">
        <v>35</v>
      </c>
      <c r="B4" s="71" t="s">
        <v>61</v>
      </c>
      <c r="C4" s="133">
        <f>DATE(YEAR($C$3),MONTH($C$3),DAY(C3)+1)</f>
        <v>42614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32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1" x14ac:dyDescent="0.25">
      <c r="A5" s="17">
        <v>35</v>
      </c>
      <c r="B5" s="71" t="s">
        <v>62</v>
      </c>
      <c r="C5" s="133">
        <f t="shared" ref="C5:C32" si="5">DATE(YEAR($C$3),MONTH($C$3),DAY(C4)+1)</f>
        <v>42615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32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1" x14ac:dyDescent="0.25">
      <c r="A6" s="17">
        <v>35</v>
      </c>
      <c r="B6" s="71" t="s">
        <v>56</v>
      </c>
      <c r="C6" s="133">
        <f t="shared" si="5"/>
        <v>42616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17"/>
      <c r="N6" s="17"/>
      <c r="O6" s="6">
        <f t="shared" si="3"/>
        <v>0</v>
      </c>
      <c r="P6" s="25">
        <f t="shared" ref="P6:P33" si="7">Q5</f>
        <v>0</v>
      </c>
      <c r="Q6" s="25"/>
      <c r="R6" s="132">
        <f t="shared" si="4"/>
        <v>0</v>
      </c>
      <c r="S6" s="76">
        <f>TOTAAL!$J$4</f>
        <v>26</v>
      </c>
      <c r="T6" s="76">
        <f t="shared" si="6"/>
        <v>-26</v>
      </c>
      <c r="U6" s="161"/>
    </row>
    <row r="7" spans="1:21" x14ac:dyDescent="0.25">
      <c r="A7" s="17">
        <v>35</v>
      </c>
      <c r="B7" s="71" t="s">
        <v>57</v>
      </c>
      <c r="C7" s="133">
        <f t="shared" si="5"/>
        <v>42617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32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1" x14ac:dyDescent="0.25">
      <c r="A8" s="17">
        <v>36</v>
      </c>
      <c r="B8" s="71" t="s">
        <v>58</v>
      </c>
      <c r="C8" s="133">
        <f t="shared" si="5"/>
        <v>42618</v>
      </c>
      <c r="D8" s="6">
        <v>0.27083333333333331</v>
      </c>
      <c r="E8" s="6">
        <v>0.66666666666666663</v>
      </c>
      <c r="F8" s="8">
        <v>2.0833333333333301E-2</v>
      </c>
      <c r="G8" s="17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6">
        <f t="shared" si="3"/>
        <v>0</v>
      </c>
      <c r="P8" s="25">
        <f t="shared" si="7"/>
        <v>0</v>
      </c>
      <c r="Q8" s="25"/>
      <c r="R8" s="132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1" x14ac:dyDescent="0.25">
      <c r="A9" s="17">
        <v>36</v>
      </c>
      <c r="B9" s="71" t="s">
        <v>60</v>
      </c>
      <c r="C9" s="133">
        <f t="shared" si="5"/>
        <v>42619</v>
      </c>
      <c r="D9" s="6">
        <v>0.27083333333333331</v>
      </c>
      <c r="E9" s="6">
        <v>0.66666666666666663</v>
      </c>
      <c r="F9" s="8">
        <v>2.0833333333333301E-2</v>
      </c>
      <c r="G9" s="17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32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1" x14ac:dyDescent="0.25">
      <c r="A10" s="17">
        <v>36</v>
      </c>
      <c r="B10" s="71" t="s">
        <v>59</v>
      </c>
      <c r="C10" s="133">
        <f t="shared" si="5"/>
        <v>42620</v>
      </c>
      <c r="D10" s="6">
        <v>0.27083333333333331</v>
      </c>
      <c r="E10" s="6">
        <v>0.66666666666666663</v>
      </c>
      <c r="F10" s="8">
        <v>2.0833333333333301E-2</v>
      </c>
      <c r="G10" s="17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1" x14ac:dyDescent="0.25">
      <c r="A11" s="17">
        <v>36</v>
      </c>
      <c r="B11" s="71" t="s">
        <v>61</v>
      </c>
      <c r="C11" s="133">
        <f t="shared" si="5"/>
        <v>42621</v>
      </c>
      <c r="D11" s="6">
        <v>0.27083333333333331</v>
      </c>
      <c r="E11" s="6">
        <v>0.66666666666666696</v>
      </c>
      <c r="F11" s="8">
        <v>2.0833333333333301E-2</v>
      </c>
      <c r="G11" s="17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1" x14ac:dyDescent="0.25">
      <c r="A12" s="17">
        <v>36</v>
      </c>
      <c r="B12" s="71" t="s">
        <v>62</v>
      </c>
      <c r="C12" s="133">
        <f t="shared" si="5"/>
        <v>42622</v>
      </c>
      <c r="D12" s="6">
        <v>0.27083333333333331</v>
      </c>
      <c r="E12" s="6">
        <v>0.66666666666666696</v>
      </c>
      <c r="F12" s="8">
        <v>2.0833333333333301E-2</v>
      </c>
      <c r="G12" s="17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1" x14ac:dyDescent="0.25">
      <c r="A13" s="17">
        <v>36</v>
      </c>
      <c r="B13" s="71" t="s">
        <v>56</v>
      </c>
      <c r="C13" s="133">
        <f t="shared" si="5"/>
        <v>42623</v>
      </c>
      <c r="D13" s="6">
        <v>0.27083333333333331</v>
      </c>
      <c r="E13" s="6">
        <v>0.66666666666666696</v>
      </c>
      <c r="F13" s="8">
        <v>2.0833333333333301E-2</v>
      </c>
      <c r="G13" s="17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1" x14ac:dyDescent="0.25">
      <c r="A14" s="17">
        <v>36</v>
      </c>
      <c r="B14" s="71" t="s">
        <v>57</v>
      </c>
      <c r="C14" s="133">
        <f t="shared" si="5"/>
        <v>42624</v>
      </c>
      <c r="D14" s="6">
        <v>0.27083333333333331</v>
      </c>
      <c r="E14" s="6">
        <v>0.66666666666666696</v>
      </c>
      <c r="F14" s="8">
        <v>2.0833333333333301E-2</v>
      </c>
      <c r="G14" s="17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1" x14ac:dyDescent="0.25">
      <c r="A15" s="17">
        <v>37</v>
      </c>
      <c r="B15" s="71" t="s">
        <v>58</v>
      </c>
      <c r="C15" s="133">
        <f t="shared" si="5"/>
        <v>42625</v>
      </c>
      <c r="D15" s="6">
        <v>0.27083333333333331</v>
      </c>
      <c r="E15" s="6">
        <v>0.66666666666666663</v>
      </c>
      <c r="F15" s="8">
        <v>2.0833333333333301E-2</v>
      </c>
      <c r="G15" s="17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1" x14ac:dyDescent="0.25">
      <c r="A16" s="17">
        <v>37</v>
      </c>
      <c r="B16" s="71" t="s">
        <v>60</v>
      </c>
      <c r="C16" s="133">
        <f t="shared" si="5"/>
        <v>42626</v>
      </c>
      <c r="D16" s="6">
        <v>0.27083333333333331</v>
      </c>
      <c r="E16" s="6">
        <v>0.66666666666666663</v>
      </c>
      <c r="F16" s="8">
        <v>2.0833333333333301E-2</v>
      </c>
      <c r="G16" s="17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17">
        <v>37</v>
      </c>
      <c r="B17" s="71" t="s">
        <v>59</v>
      </c>
      <c r="C17" s="133">
        <f t="shared" si="5"/>
        <v>42627</v>
      </c>
      <c r="D17" s="6">
        <v>0.27083333333333331</v>
      </c>
      <c r="E17" s="6">
        <v>0.66666666666666663</v>
      </c>
      <c r="F17" s="8">
        <v>2.0833333333333301E-2</v>
      </c>
      <c r="G17" s="17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37</v>
      </c>
      <c r="B18" s="71" t="s">
        <v>61</v>
      </c>
      <c r="C18" s="133">
        <f t="shared" si="5"/>
        <v>42628</v>
      </c>
      <c r="D18" s="6">
        <v>0.27083333333333331</v>
      </c>
      <c r="E18" s="6">
        <v>0.66666666666666696</v>
      </c>
      <c r="F18" s="8">
        <v>2.0833333333333301E-2</v>
      </c>
      <c r="G18" s="17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37</v>
      </c>
      <c r="B19" s="71" t="s">
        <v>62</v>
      </c>
      <c r="C19" s="133">
        <f t="shared" si="5"/>
        <v>42629</v>
      </c>
      <c r="D19" s="6">
        <v>0.27083333333333331</v>
      </c>
      <c r="E19" s="6">
        <v>0.66666666666666696</v>
      </c>
      <c r="F19" s="8">
        <v>2.0833333333333301E-2</v>
      </c>
      <c r="G19" s="17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37</v>
      </c>
      <c r="B20" s="71" t="s">
        <v>56</v>
      </c>
      <c r="C20" s="133">
        <f t="shared" si="5"/>
        <v>42630</v>
      </c>
      <c r="D20" s="6">
        <v>0.27083333333333331</v>
      </c>
      <c r="E20" s="6">
        <v>0.66666666666666696</v>
      </c>
      <c r="F20" s="8">
        <v>2.0833333333333301E-2</v>
      </c>
      <c r="G20" s="17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17">
        <v>37</v>
      </c>
      <c r="B21" s="71" t="s">
        <v>57</v>
      </c>
      <c r="C21" s="133">
        <f t="shared" si="5"/>
        <v>42631</v>
      </c>
      <c r="D21" s="6">
        <v>0.27083333333333331</v>
      </c>
      <c r="E21" s="6">
        <v>0.66666666666666696</v>
      </c>
      <c r="F21" s="8">
        <v>2.0833333333333301E-2</v>
      </c>
      <c r="G21" s="17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38</v>
      </c>
      <c r="B22" s="71" t="s">
        <v>58</v>
      </c>
      <c r="C22" s="133">
        <f t="shared" si="5"/>
        <v>42632</v>
      </c>
      <c r="D22" s="6">
        <v>0.27083333333333331</v>
      </c>
      <c r="E22" s="6">
        <v>0.66666666666666663</v>
      </c>
      <c r="F22" s="8">
        <v>2.0833333333333301E-2</v>
      </c>
      <c r="G22" s="17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38</v>
      </c>
      <c r="B23" s="71" t="s">
        <v>60</v>
      </c>
      <c r="C23" s="133">
        <f t="shared" si="5"/>
        <v>42633</v>
      </c>
      <c r="D23" s="6">
        <v>0.27083333333333331</v>
      </c>
      <c r="E23" s="6">
        <v>0.66666666666666663</v>
      </c>
      <c r="F23" s="8">
        <v>2.0833333333333301E-2</v>
      </c>
      <c r="G23" s="17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32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38</v>
      </c>
      <c r="B24" s="71" t="s">
        <v>59</v>
      </c>
      <c r="C24" s="133">
        <f t="shared" si="5"/>
        <v>42634</v>
      </c>
      <c r="D24" s="6">
        <v>0.27083333333333331</v>
      </c>
      <c r="E24" s="6">
        <v>0.66666666666666663</v>
      </c>
      <c r="F24" s="8">
        <v>2.0833333333333301E-2</v>
      </c>
      <c r="G24" s="17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38</v>
      </c>
      <c r="B25" s="71" t="s">
        <v>61</v>
      </c>
      <c r="C25" s="133">
        <f t="shared" si="5"/>
        <v>42635</v>
      </c>
      <c r="D25" s="6">
        <v>0.27083333333333331</v>
      </c>
      <c r="E25" s="6">
        <v>0.66666666666666696</v>
      </c>
      <c r="F25" s="8">
        <v>2.0833333333333301E-2</v>
      </c>
      <c r="G25" s="17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38</v>
      </c>
      <c r="B26" s="71" t="s">
        <v>62</v>
      </c>
      <c r="C26" s="133">
        <f t="shared" si="5"/>
        <v>42636</v>
      </c>
      <c r="D26" s="6">
        <v>0.27083333333333331</v>
      </c>
      <c r="E26" s="6">
        <v>0.66666666666666696</v>
      </c>
      <c r="F26" s="8">
        <v>2.0833333333333301E-2</v>
      </c>
      <c r="G26" s="6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38</v>
      </c>
      <c r="B27" s="71" t="s">
        <v>56</v>
      </c>
      <c r="C27" s="133">
        <f t="shared" si="5"/>
        <v>42637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35"/>
      <c r="N27" s="135"/>
      <c r="O27" s="6">
        <f t="shared" si="3"/>
        <v>0</v>
      </c>
      <c r="P27" s="25">
        <f t="shared" si="7"/>
        <v>0</v>
      </c>
      <c r="Q27" s="25"/>
      <c r="R27" s="132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38</v>
      </c>
      <c r="B28" s="71" t="s">
        <v>57</v>
      </c>
      <c r="C28" s="133">
        <f t="shared" si="5"/>
        <v>42638</v>
      </c>
      <c r="D28" s="6">
        <v>0.27083333333333331</v>
      </c>
      <c r="E28" s="6">
        <v>0.66666666666666696</v>
      </c>
      <c r="F28" s="8">
        <v>2.0833333333333301E-2</v>
      </c>
      <c r="G28" s="6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35"/>
      <c r="N28" s="135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39</v>
      </c>
      <c r="B29" s="71" t="s">
        <v>58</v>
      </c>
      <c r="C29" s="133">
        <f t="shared" si="5"/>
        <v>42639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35"/>
      <c r="N29" s="135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39</v>
      </c>
      <c r="B30" s="71" t="s">
        <v>60</v>
      </c>
      <c r="C30" s="133">
        <f t="shared" si="5"/>
        <v>42640</v>
      </c>
      <c r="D30" s="6">
        <v>0.27083333333333331</v>
      </c>
      <c r="E30" s="6">
        <v>0.66666666666666663</v>
      </c>
      <c r="F30" s="8">
        <v>2.0833333333333301E-2</v>
      </c>
      <c r="G30" s="17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35"/>
      <c r="N30" s="135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>
        <v>39</v>
      </c>
      <c r="B31" s="71" t="s">
        <v>59</v>
      </c>
      <c r="C31" s="133">
        <f t="shared" si="5"/>
        <v>42641</v>
      </c>
      <c r="D31" s="6">
        <v>0.27083333333333331</v>
      </c>
      <c r="E31" s="6">
        <v>0.66666666666666663</v>
      </c>
      <c r="F31" s="8">
        <v>2.0833333333333301E-2</v>
      </c>
      <c r="G31" s="17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35"/>
      <c r="N31" s="135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17">
        <v>39</v>
      </c>
      <c r="B32" s="71" t="s">
        <v>61</v>
      </c>
      <c r="C32" s="133">
        <f t="shared" si="5"/>
        <v>42642</v>
      </c>
      <c r="D32" s="6">
        <v>0.27083333333333331</v>
      </c>
      <c r="E32" s="6">
        <v>0.66666666666666696</v>
      </c>
      <c r="F32" s="8">
        <v>2.0833333333333301E-2</v>
      </c>
      <c r="G32" s="6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35"/>
      <c r="N32" s="135"/>
      <c r="O32" s="6">
        <f t="shared" si="3"/>
        <v>0</v>
      </c>
      <c r="P32" s="25">
        <f t="shared" si="7"/>
        <v>0</v>
      </c>
      <c r="Q32" s="25"/>
      <c r="R32" s="132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4"/>
      <c r="B33" s="4"/>
      <c r="C33" s="29"/>
      <c r="D33" s="6">
        <v>0.27083333333333331</v>
      </c>
      <c r="E33" s="6">
        <v>0.66666666666666696</v>
      </c>
      <c r="F33" s="8">
        <v>2.0833333333333301E-2</v>
      </c>
      <c r="G33" s="4"/>
      <c r="H33" s="6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20"/>
      <c r="N33" s="20"/>
      <c r="O33" s="8">
        <f t="shared" si="3"/>
        <v>0</v>
      </c>
      <c r="P33" s="25">
        <f t="shared" si="7"/>
        <v>0</v>
      </c>
      <c r="Q33" s="9"/>
      <c r="R33" s="28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59" customFormat="1" x14ac:dyDescent="0.25">
      <c r="A34" s="217"/>
      <c r="B34" s="217"/>
      <c r="C34" s="217"/>
      <c r="D34" s="257" t="str">
        <f>Januari!D34</f>
        <v>TOTAAL</v>
      </c>
      <c r="E34" s="263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57"/>
      <c r="M34" s="57"/>
      <c r="N34" s="50"/>
      <c r="O34" s="50">
        <f>SUM(O3:O33)</f>
        <v>0</v>
      </c>
      <c r="P34" s="56"/>
      <c r="Q34" s="61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66" t="str">
        <f>Januari!F35</f>
        <v>Pauze</v>
      </c>
      <c r="G35" s="214" t="str">
        <f>Januari!G35</f>
        <v>verlof</v>
      </c>
      <c r="H35" s="259" t="str">
        <f>Januari!H35</f>
        <v>± uren</v>
      </c>
      <c r="I35" s="260"/>
      <c r="J35" s="261">
        <f>SUM(J34+K34)</f>
        <v>0</v>
      </c>
      <c r="K35" s="262"/>
      <c r="L35" s="266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66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70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ht="15" customHeight="1" x14ac:dyDescent="0.25">
      <c r="A36" s="257">
        <f>Januari!A36</f>
        <v>2021</v>
      </c>
      <c r="B36" s="258"/>
      <c r="C36" s="263"/>
      <c r="D36" s="268" t="str">
        <f>Januari!D36</f>
        <v>Gewerkt</v>
      </c>
      <c r="E36" s="269"/>
      <c r="F36" s="267"/>
      <c r="G36" s="69" t="str">
        <f>Januari!G36</f>
        <v xml:space="preserve">Uren </v>
      </c>
      <c r="H36" s="259" t="str">
        <f>Januari!H36</f>
        <v>Totaal ± uren</v>
      </c>
      <c r="I36" s="260"/>
      <c r="J36" s="261">
        <f>SUM(Januari!J35+Februari!J35+Maart!J35+April!J35+Mei!J35+Juni!J35+Juli!J35+Augustus!J35+J35)</f>
        <v>0</v>
      </c>
      <c r="K36" s="262"/>
      <c r="L36" s="267"/>
      <c r="M36" s="268" t="str">
        <f>Januari!M36</f>
        <v>Overuren</v>
      </c>
      <c r="N36" s="285"/>
      <c r="O36" s="267"/>
      <c r="P36" s="268" t="str">
        <f>Januari!P36</f>
        <v>Kilometerstand</v>
      </c>
      <c r="Q36" s="269"/>
      <c r="R36" s="216" t="str">
        <f>Januari!R36</f>
        <v>Km</v>
      </c>
      <c r="S36" s="271"/>
      <c r="T36" s="69" t="str">
        <f>Januari!T36</f>
        <v>Dienstreis</v>
      </c>
      <c r="U36" s="200" t="str">
        <f>Januari!U36</f>
        <v>Insite</v>
      </c>
    </row>
  </sheetData>
  <mergeCells count="21"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  <mergeCell ref="H36:I36"/>
    <mergeCell ref="J36:K36"/>
    <mergeCell ref="J35:K35"/>
    <mergeCell ref="H35:I35"/>
    <mergeCell ref="F35:F36"/>
  </mergeCells>
  <conditionalFormatting sqref="Q4:R33 M3:R3 M4:O33 G3:J33 A3:C33">
    <cfRule type="expression" dxfId="357" priority="175">
      <formula>$B3="zo"</formula>
    </cfRule>
    <cfRule type="expression" dxfId="356" priority="176">
      <formula>$B3="za"</formula>
    </cfRule>
  </conditionalFormatting>
  <conditionalFormatting sqref="P4:P33">
    <cfRule type="expression" dxfId="355" priority="173">
      <formula>$B4="zo"</formula>
    </cfRule>
    <cfRule type="expression" dxfId="354" priority="174">
      <formula>$B4="za"</formula>
    </cfRule>
  </conditionalFormatting>
  <conditionalFormatting sqref="T3:T33">
    <cfRule type="expression" dxfId="353" priority="169">
      <formula>$B3="zo"</formula>
    </cfRule>
    <cfRule type="expression" dxfId="352" priority="170">
      <formula>$B3="za"</formula>
    </cfRule>
  </conditionalFormatting>
  <conditionalFormatting sqref="U3:U33">
    <cfRule type="expression" dxfId="351" priority="167">
      <formula>$B3="zo"</formula>
    </cfRule>
    <cfRule type="expression" dxfId="350" priority="168">
      <formula>$B3="za"</formula>
    </cfRule>
  </conditionalFormatting>
  <conditionalFormatting sqref="K3:K33">
    <cfRule type="expression" dxfId="349" priority="165">
      <formula>$B3="zo"</formula>
    </cfRule>
    <cfRule type="expression" dxfId="348" priority="166">
      <formula>$B3="za"</formula>
    </cfRule>
  </conditionalFormatting>
  <conditionalFormatting sqref="S3:S33">
    <cfRule type="expression" dxfId="347" priority="163">
      <formula>$B3="zo"</formula>
    </cfRule>
    <cfRule type="expression" dxfId="346" priority="164">
      <formula>$B3="za"</formula>
    </cfRule>
  </conditionalFormatting>
  <conditionalFormatting sqref="D3:E3">
    <cfRule type="expression" dxfId="345" priority="79">
      <formula>$B3="zo"</formula>
    </cfRule>
    <cfRule type="expression" dxfId="344" priority="80">
      <formula>$B3="za"</formula>
    </cfRule>
  </conditionalFormatting>
  <conditionalFormatting sqref="F3">
    <cfRule type="expression" dxfId="343" priority="77">
      <formula>$B3="zo"</formula>
    </cfRule>
    <cfRule type="expression" dxfId="342" priority="78">
      <formula>$B3="za"</formula>
    </cfRule>
  </conditionalFormatting>
  <conditionalFormatting sqref="D4:E7">
    <cfRule type="expression" dxfId="341" priority="75">
      <formula>$B4="zo"</formula>
    </cfRule>
    <cfRule type="expression" dxfId="340" priority="76">
      <formula>$B4="za"</formula>
    </cfRule>
  </conditionalFormatting>
  <conditionalFormatting sqref="F4">
    <cfRule type="expression" dxfId="339" priority="73">
      <formula>$B4="zo"</formula>
    </cfRule>
    <cfRule type="expression" dxfId="338" priority="74">
      <formula>$B4="za"</formula>
    </cfRule>
  </conditionalFormatting>
  <conditionalFormatting sqref="F5:F7">
    <cfRule type="expression" dxfId="337" priority="71">
      <formula>$B5="zo"</formula>
    </cfRule>
    <cfRule type="expression" dxfId="336" priority="72">
      <formula>$B5="za"</formula>
    </cfRule>
  </conditionalFormatting>
  <conditionalFormatting sqref="D8:E8">
    <cfRule type="expression" dxfId="335" priority="69">
      <formula>$B8="zo"</formula>
    </cfRule>
    <cfRule type="expression" dxfId="334" priority="70">
      <formula>$B8="za"</formula>
    </cfRule>
  </conditionalFormatting>
  <conditionalFormatting sqref="F8">
    <cfRule type="expression" dxfId="333" priority="67">
      <formula>$B8="zo"</formula>
    </cfRule>
    <cfRule type="expression" dxfId="332" priority="68">
      <formula>$B8="za"</formula>
    </cfRule>
  </conditionalFormatting>
  <conditionalFormatting sqref="D9:E11">
    <cfRule type="expression" dxfId="331" priority="65">
      <formula>$B9="zo"</formula>
    </cfRule>
    <cfRule type="expression" dxfId="330" priority="66">
      <formula>$B9="za"</formula>
    </cfRule>
  </conditionalFormatting>
  <conditionalFormatting sqref="F9">
    <cfRule type="expression" dxfId="329" priority="63">
      <formula>$B9="zo"</formula>
    </cfRule>
    <cfRule type="expression" dxfId="328" priority="64">
      <formula>$B9="za"</formula>
    </cfRule>
  </conditionalFormatting>
  <conditionalFormatting sqref="F10">
    <cfRule type="expression" dxfId="327" priority="61">
      <formula>$B10="zo"</formula>
    </cfRule>
    <cfRule type="expression" dxfId="326" priority="62">
      <formula>$B10="za"</formula>
    </cfRule>
  </conditionalFormatting>
  <conditionalFormatting sqref="F11">
    <cfRule type="expression" dxfId="325" priority="59">
      <formula>$B11="zo"</formula>
    </cfRule>
    <cfRule type="expression" dxfId="324" priority="60">
      <formula>$B11="za"</formula>
    </cfRule>
  </conditionalFormatting>
  <conditionalFormatting sqref="D12:E14">
    <cfRule type="expression" dxfId="323" priority="57">
      <formula>$B12="zo"</formula>
    </cfRule>
    <cfRule type="expression" dxfId="322" priority="58">
      <formula>$B12="za"</formula>
    </cfRule>
  </conditionalFormatting>
  <conditionalFormatting sqref="F12:F14">
    <cfRule type="expression" dxfId="321" priority="55">
      <formula>$B12="zo"</formula>
    </cfRule>
    <cfRule type="expression" dxfId="320" priority="56">
      <formula>$B12="za"</formula>
    </cfRule>
  </conditionalFormatting>
  <conditionalFormatting sqref="D15:E15">
    <cfRule type="expression" dxfId="319" priority="53">
      <formula>$B15="zo"</formula>
    </cfRule>
    <cfRule type="expression" dxfId="318" priority="54">
      <formula>$B15="za"</formula>
    </cfRule>
  </conditionalFormatting>
  <conditionalFormatting sqref="F15">
    <cfRule type="expression" dxfId="317" priority="51">
      <formula>$B15="zo"</formula>
    </cfRule>
    <cfRule type="expression" dxfId="316" priority="52">
      <formula>$B15="za"</formula>
    </cfRule>
  </conditionalFormatting>
  <conditionalFormatting sqref="D16:E18">
    <cfRule type="expression" dxfId="315" priority="49">
      <formula>$B16="zo"</formula>
    </cfRule>
    <cfRule type="expression" dxfId="314" priority="50">
      <formula>$B16="za"</formula>
    </cfRule>
  </conditionalFormatting>
  <conditionalFormatting sqref="F16">
    <cfRule type="expression" dxfId="313" priority="47">
      <formula>$B16="zo"</formula>
    </cfRule>
    <cfRule type="expression" dxfId="312" priority="48">
      <formula>$B16="za"</formula>
    </cfRule>
  </conditionalFormatting>
  <conditionalFormatting sqref="F17">
    <cfRule type="expression" dxfId="311" priority="45">
      <formula>$B17="zo"</formula>
    </cfRule>
    <cfRule type="expression" dxfId="310" priority="46">
      <formula>$B17="za"</formula>
    </cfRule>
  </conditionalFormatting>
  <conditionalFormatting sqref="F18">
    <cfRule type="expression" dxfId="309" priority="43">
      <formula>$B18="zo"</formula>
    </cfRule>
    <cfRule type="expression" dxfId="308" priority="44">
      <formula>$B18="za"</formula>
    </cfRule>
  </conditionalFormatting>
  <conditionalFormatting sqref="D19:E21">
    <cfRule type="expression" dxfId="307" priority="41">
      <formula>$B19="zo"</formula>
    </cfRule>
    <cfRule type="expression" dxfId="306" priority="42">
      <formula>$B19="za"</formula>
    </cfRule>
  </conditionalFormatting>
  <conditionalFormatting sqref="F19:F21">
    <cfRule type="expression" dxfId="305" priority="39">
      <formula>$B19="zo"</formula>
    </cfRule>
    <cfRule type="expression" dxfId="304" priority="40">
      <formula>$B19="za"</formula>
    </cfRule>
  </conditionalFormatting>
  <conditionalFormatting sqref="D22:E22">
    <cfRule type="expression" dxfId="303" priority="37">
      <formula>$B22="zo"</formula>
    </cfRule>
    <cfRule type="expression" dxfId="302" priority="38">
      <formula>$B22="za"</formula>
    </cfRule>
  </conditionalFormatting>
  <conditionalFormatting sqref="F22">
    <cfRule type="expression" dxfId="301" priority="35">
      <formula>$B22="zo"</formula>
    </cfRule>
    <cfRule type="expression" dxfId="300" priority="36">
      <formula>$B22="za"</formula>
    </cfRule>
  </conditionalFormatting>
  <conditionalFormatting sqref="D23:E25">
    <cfRule type="expression" dxfId="299" priority="33">
      <formula>$B23="zo"</formula>
    </cfRule>
    <cfRule type="expression" dxfId="298" priority="34">
      <formula>$B23="za"</formula>
    </cfRule>
  </conditionalFormatting>
  <conditionalFormatting sqref="F23">
    <cfRule type="expression" dxfId="297" priority="31">
      <formula>$B23="zo"</formula>
    </cfRule>
    <cfRule type="expression" dxfId="296" priority="32">
      <formula>$B23="za"</formula>
    </cfRule>
  </conditionalFormatting>
  <conditionalFormatting sqref="F24">
    <cfRule type="expression" dxfId="295" priority="29">
      <formula>$B24="zo"</formula>
    </cfRule>
    <cfRule type="expression" dxfId="294" priority="30">
      <formula>$B24="za"</formula>
    </cfRule>
  </conditionalFormatting>
  <conditionalFormatting sqref="F25">
    <cfRule type="expression" dxfId="293" priority="27">
      <formula>$B25="zo"</formula>
    </cfRule>
    <cfRule type="expression" dxfId="292" priority="28">
      <formula>$B25="za"</formula>
    </cfRule>
  </conditionalFormatting>
  <conditionalFormatting sqref="D26:E28">
    <cfRule type="expression" dxfId="291" priority="25">
      <formula>$B26="zo"</formula>
    </cfRule>
    <cfRule type="expression" dxfId="290" priority="26">
      <formula>$B26="za"</formula>
    </cfRule>
  </conditionalFormatting>
  <conditionalFormatting sqref="F26:F28">
    <cfRule type="expression" dxfId="289" priority="23">
      <formula>$B26="zo"</formula>
    </cfRule>
    <cfRule type="expression" dxfId="288" priority="24">
      <formula>$B26="za"</formula>
    </cfRule>
  </conditionalFormatting>
  <conditionalFormatting sqref="D29:E29">
    <cfRule type="expression" dxfId="287" priority="21">
      <formula>$B29="zo"</formula>
    </cfRule>
    <cfRule type="expression" dxfId="286" priority="22">
      <formula>$B29="za"</formula>
    </cfRule>
  </conditionalFormatting>
  <conditionalFormatting sqref="F29">
    <cfRule type="expression" dxfId="285" priority="19">
      <formula>$B29="zo"</formula>
    </cfRule>
    <cfRule type="expression" dxfId="284" priority="20">
      <formula>$B29="za"</formula>
    </cfRule>
  </conditionalFormatting>
  <conditionalFormatting sqref="D30:E32">
    <cfRule type="expression" dxfId="283" priority="17">
      <formula>$B30="zo"</formula>
    </cfRule>
    <cfRule type="expression" dxfId="282" priority="18">
      <formula>$B30="za"</formula>
    </cfRule>
  </conditionalFormatting>
  <conditionalFormatting sqref="F30">
    <cfRule type="expression" dxfId="281" priority="15">
      <formula>$B30="zo"</formula>
    </cfRule>
    <cfRule type="expression" dxfId="280" priority="16">
      <formula>$B30="za"</formula>
    </cfRule>
  </conditionalFormatting>
  <conditionalFormatting sqref="F31">
    <cfRule type="expression" dxfId="279" priority="13">
      <formula>$B31="zo"</formula>
    </cfRule>
    <cfRule type="expression" dxfId="278" priority="14">
      <formula>$B31="za"</formula>
    </cfRule>
  </conditionalFormatting>
  <conditionalFormatting sqref="F32">
    <cfRule type="expression" dxfId="277" priority="11">
      <formula>$B32="zo"</formula>
    </cfRule>
    <cfRule type="expression" dxfId="276" priority="12">
      <formula>$B32="za"</formula>
    </cfRule>
  </conditionalFormatting>
  <conditionalFormatting sqref="D33:E33">
    <cfRule type="expression" dxfId="275" priority="9">
      <formula>$B33="zo"</formula>
    </cfRule>
    <cfRule type="expression" dxfId="274" priority="10">
      <formula>$B33="za"</formula>
    </cfRule>
  </conditionalFormatting>
  <conditionalFormatting sqref="F33">
    <cfRule type="expression" dxfId="273" priority="7">
      <formula>$B33="zo"</formula>
    </cfRule>
    <cfRule type="expression" dxfId="272" priority="8">
      <formula>$B33="za"</formula>
    </cfRule>
  </conditionalFormatting>
  <conditionalFormatting sqref="L3:L33">
    <cfRule type="expression" dxfId="271" priority="5">
      <formula>$B3="zo"</formula>
    </cfRule>
    <cfRule type="expression" dxfId="270" priority="6">
      <formula>$B3="za"</formula>
    </cfRule>
  </conditionalFormatting>
  <conditionalFormatting sqref="U34">
    <cfRule type="expression" dxfId="269" priority="1">
      <formula>$B34="zo"</formula>
    </cfRule>
    <cfRule type="expression" dxfId="268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7853-5DC6-4F7F-8AB3-55E9B427AC5D}">
  <sheetPr>
    <pageSetUpPr fitToPage="1"/>
  </sheetPr>
  <dimension ref="A1:U36"/>
  <sheetViews>
    <sheetView workbookViewId="0">
      <pane ySplit="1" topLeftCell="A2" activePane="bottomLeft" state="frozen"/>
      <selection pane="bottomLeft" activeCell="B38" sqref="B38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10" customWidth="1"/>
    <col min="9" max="9" width="6.42578125" style="10" customWidth="1"/>
    <col min="10" max="11" width="6" style="10" customWidth="1"/>
    <col min="12" max="12" width="32.7109375" style="10" customWidth="1"/>
    <col min="13" max="15" width="6" style="10" customWidth="1"/>
    <col min="16" max="17" width="8.7109375" style="10" customWidth="1"/>
    <col min="18" max="19" width="6.7109375" style="10" customWidth="1"/>
    <col min="20" max="20" width="9.7109375" style="23" customWidth="1"/>
    <col min="21" max="21" width="5.140625" style="23" customWidth="1"/>
    <col min="22" max="16384" width="9.140625" style="10"/>
  </cols>
  <sheetData>
    <row r="1" spans="1:21" x14ac:dyDescent="0.25">
      <c r="A1" s="259">
        <f>Januari!A1</f>
        <v>2021</v>
      </c>
      <c r="B1" s="288"/>
      <c r="C1" s="260"/>
      <c r="D1" s="286" t="str">
        <f>Januari!D1</f>
        <v>Gewerkt</v>
      </c>
      <c r="E1" s="287"/>
      <c r="F1" s="276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6" t="str">
        <f>Januari!L1</f>
        <v>Bijzonderheden</v>
      </c>
      <c r="M1" s="286" t="str">
        <f>Januari!M1</f>
        <v>Overuren</v>
      </c>
      <c r="N1" s="287"/>
      <c r="O1" s="276" t="str">
        <f>Januari!O1</f>
        <v>Totaal</v>
      </c>
      <c r="P1" s="286" t="str">
        <f>Januari!P1</f>
        <v>Kilometerstand</v>
      </c>
      <c r="Q1" s="287"/>
      <c r="R1" s="37" t="str">
        <f>Januari!R1</f>
        <v>Km</v>
      </c>
      <c r="S1" s="280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7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7"/>
      <c r="M2" s="40" t="str">
        <f>Januari!M2</f>
        <v>begin</v>
      </c>
      <c r="N2" s="2" t="str">
        <f>Januari!N2</f>
        <v>einde</v>
      </c>
      <c r="O2" s="277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1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39</v>
      </c>
      <c r="B3" s="71" t="s">
        <v>62</v>
      </c>
      <c r="C3" s="133">
        <f>DATE(YEAR(Januari!C3),MONTH(Januari!C3)+9,DAY(Januari!C3))</f>
        <v>42643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32">
        <f>September!Q32</f>
        <v>0</v>
      </c>
      <c r="Q3" s="132"/>
      <c r="R3" s="132">
        <f>SUM(Q3-P3)</f>
        <v>0</v>
      </c>
      <c r="S3" s="76">
        <f>TOTAAL!$J$4</f>
        <v>26</v>
      </c>
      <c r="T3" s="76">
        <f>SUM(R3-S3)</f>
        <v>-26</v>
      </c>
      <c r="U3" s="161"/>
    </row>
    <row r="4" spans="1:21" x14ac:dyDescent="0.25">
      <c r="A4" s="17">
        <v>39</v>
      </c>
      <c r="B4" s="71" t="s">
        <v>56</v>
      </c>
      <c r="C4" s="133">
        <f>DATE(YEAR($C$3),MONTH($C$3),DAY(C3)+1)</f>
        <v>42644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32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1" x14ac:dyDescent="0.25">
      <c r="A5" s="17">
        <v>39</v>
      </c>
      <c r="B5" s="71" t="s">
        <v>57</v>
      </c>
      <c r="C5" s="133">
        <f t="shared" ref="C5:C33" si="5">DATE(YEAR($C$3),MONTH($C$3),DAY(C4)+1)</f>
        <v>42645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32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1" x14ac:dyDescent="0.25">
      <c r="A6" s="17">
        <v>40</v>
      </c>
      <c r="B6" s="71" t="s">
        <v>58</v>
      </c>
      <c r="C6" s="133">
        <f t="shared" si="5"/>
        <v>42646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17"/>
      <c r="N6" s="17"/>
      <c r="O6" s="6">
        <f t="shared" si="3"/>
        <v>0</v>
      </c>
      <c r="P6" s="25">
        <f t="shared" ref="P6:P33" si="7">Q5</f>
        <v>0</v>
      </c>
      <c r="Q6" s="25"/>
      <c r="R6" s="132">
        <f t="shared" si="4"/>
        <v>0</v>
      </c>
      <c r="S6" s="76">
        <f>TOTAAL!$J$4</f>
        <v>26</v>
      </c>
      <c r="T6" s="76">
        <f t="shared" si="6"/>
        <v>-26</v>
      </c>
      <c r="U6" s="161"/>
    </row>
    <row r="7" spans="1:21" x14ac:dyDescent="0.25">
      <c r="A7" s="17">
        <v>40</v>
      </c>
      <c r="B7" s="71" t="s">
        <v>60</v>
      </c>
      <c r="C7" s="133">
        <f t="shared" si="5"/>
        <v>42647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32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1" x14ac:dyDescent="0.25">
      <c r="A8" s="17">
        <v>40</v>
      </c>
      <c r="B8" s="71" t="s">
        <v>59</v>
      </c>
      <c r="C8" s="133">
        <f t="shared" si="5"/>
        <v>42648</v>
      </c>
      <c r="D8" s="6">
        <v>0.27083333333333331</v>
      </c>
      <c r="E8" s="6">
        <v>0.66666666666666663</v>
      </c>
      <c r="F8" s="8">
        <v>2.0833333333333301E-2</v>
      </c>
      <c r="G8" s="17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6">
        <f t="shared" si="3"/>
        <v>0</v>
      </c>
      <c r="P8" s="25">
        <f t="shared" si="7"/>
        <v>0</v>
      </c>
      <c r="Q8" s="25"/>
      <c r="R8" s="132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1" x14ac:dyDescent="0.25">
      <c r="A9" s="17">
        <v>40</v>
      </c>
      <c r="B9" s="71" t="s">
        <v>61</v>
      </c>
      <c r="C9" s="133">
        <f t="shared" si="5"/>
        <v>42649</v>
      </c>
      <c r="D9" s="6">
        <v>0.27083333333333331</v>
      </c>
      <c r="E9" s="6">
        <v>0.66666666666666663</v>
      </c>
      <c r="F9" s="8">
        <v>2.0833333333333301E-2</v>
      </c>
      <c r="G9" s="6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32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1" x14ac:dyDescent="0.25">
      <c r="A10" s="17">
        <v>40</v>
      </c>
      <c r="B10" s="71" t="s">
        <v>62</v>
      </c>
      <c r="C10" s="133">
        <f t="shared" si="5"/>
        <v>42650</v>
      </c>
      <c r="D10" s="6">
        <v>0.27083333333333331</v>
      </c>
      <c r="E10" s="6">
        <v>0.66666666666666663</v>
      </c>
      <c r="F10" s="8">
        <v>2.0833333333333301E-2</v>
      </c>
      <c r="G10" s="6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1" x14ac:dyDescent="0.25">
      <c r="A11" s="17">
        <v>40</v>
      </c>
      <c r="B11" s="71" t="s">
        <v>56</v>
      </c>
      <c r="C11" s="133">
        <f t="shared" si="5"/>
        <v>42651</v>
      </c>
      <c r="D11" s="6">
        <v>0.27083333333333331</v>
      </c>
      <c r="E11" s="6">
        <v>0.66666666666666696</v>
      </c>
      <c r="F11" s="8">
        <v>2.0833333333333301E-2</v>
      </c>
      <c r="G11" s="6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1" x14ac:dyDescent="0.25">
      <c r="A12" s="17">
        <v>40</v>
      </c>
      <c r="B12" s="71" t="s">
        <v>57</v>
      </c>
      <c r="C12" s="133">
        <f t="shared" si="5"/>
        <v>42652</v>
      </c>
      <c r="D12" s="6">
        <v>0.27083333333333331</v>
      </c>
      <c r="E12" s="6">
        <v>0.66666666666666696</v>
      </c>
      <c r="F12" s="8">
        <v>2.0833333333333301E-2</v>
      </c>
      <c r="G12" s="6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1" x14ac:dyDescent="0.25">
      <c r="A13" s="17">
        <v>41</v>
      </c>
      <c r="B13" s="71" t="s">
        <v>58</v>
      </c>
      <c r="C13" s="133">
        <f t="shared" si="5"/>
        <v>42653</v>
      </c>
      <c r="D13" s="6">
        <v>0.27083333333333331</v>
      </c>
      <c r="E13" s="6">
        <v>0.66666666666666696</v>
      </c>
      <c r="F13" s="8">
        <v>2.0833333333333301E-2</v>
      </c>
      <c r="G13" s="6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1" x14ac:dyDescent="0.25">
      <c r="A14" s="17">
        <v>41</v>
      </c>
      <c r="B14" s="71" t="s">
        <v>60</v>
      </c>
      <c r="C14" s="133">
        <f t="shared" si="5"/>
        <v>42654</v>
      </c>
      <c r="D14" s="6">
        <v>0.27083333333333331</v>
      </c>
      <c r="E14" s="6">
        <v>0.66666666666666696</v>
      </c>
      <c r="F14" s="8">
        <v>2.0833333333333301E-2</v>
      </c>
      <c r="G14" s="17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1" x14ac:dyDescent="0.25">
      <c r="A15" s="17">
        <v>41</v>
      </c>
      <c r="B15" s="71" t="s">
        <v>59</v>
      </c>
      <c r="C15" s="133">
        <f t="shared" si="5"/>
        <v>42655</v>
      </c>
      <c r="D15" s="6">
        <v>0.27083333333333331</v>
      </c>
      <c r="E15" s="6">
        <v>0.66666666666666663</v>
      </c>
      <c r="F15" s="8">
        <v>2.0833333333333301E-2</v>
      </c>
      <c r="G15" s="17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1" x14ac:dyDescent="0.25">
      <c r="A16" s="17">
        <v>41</v>
      </c>
      <c r="B16" s="71" t="s">
        <v>61</v>
      </c>
      <c r="C16" s="133">
        <f t="shared" si="5"/>
        <v>42656</v>
      </c>
      <c r="D16" s="6">
        <v>0.27083333333333331</v>
      </c>
      <c r="E16" s="6">
        <v>0.66666666666666663</v>
      </c>
      <c r="F16" s="8">
        <v>2.0833333333333301E-2</v>
      </c>
      <c r="G16" s="6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17">
        <v>41</v>
      </c>
      <c r="B17" s="71" t="s">
        <v>62</v>
      </c>
      <c r="C17" s="133">
        <f t="shared" si="5"/>
        <v>42657</v>
      </c>
      <c r="D17" s="6">
        <v>0.27083333333333331</v>
      </c>
      <c r="E17" s="6">
        <v>0.66666666666666663</v>
      </c>
      <c r="F17" s="8">
        <v>2.0833333333333301E-2</v>
      </c>
      <c r="G17" s="6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41</v>
      </c>
      <c r="B18" s="71" t="s">
        <v>56</v>
      </c>
      <c r="C18" s="133">
        <f t="shared" si="5"/>
        <v>42658</v>
      </c>
      <c r="D18" s="6">
        <v>0.27083333333333331</v>
      </c>
      <c r="E18" s="6">
        <v>0.66666666666666696</v>
      </c>
      <c r="F18" s="8">
        <v>2.0833333333333301E-2</v>
      </c>
      <c r="G18" s="6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41</v>
      </c>
      <c r="B19" s="71" t="s">
        <v>57</v>
      </c>
      <c r="C19" s="133">
        <f t="shared" si="5"/>
        <v>42659</v>
      </c>
      <c r="D19" s="6">
        <v>0.27083333333333331</v>
      </c>
      <c r="E19" s="6">
        <v>0.66666666666666696</v>
      </c>
      <c r="F19" s="8">
        <v>2.0833333333333301E-2</v>
      </c>
      <c r="G19" s="6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42</v>
      </c>
      <c r="B20" s="71" t="s">
        <v>58</v>
      </c>
      <c r="C20" s="133">
        <f t="shared" si="5"/>
        <v>42660</v>
      </c>
      <c r="D20" s="6">
        <v>0.27083333333333331</v>
      </c>
      <c r="E20" s="6">
        <v>0.66666666666666696</v>
      </c>
      <c r="F20" s="8">
        <v>2.0833333333333301E-2</v>
      </c>
      <c r="G20" s="17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17">
        <v>42</v>
      </c>
      <c r="B21" s="71" t="s">
        <v>60</v>
      </c>
      <c r="C21" s="133">
        <f t="shared" si="5"/>
        <v>42661</v>
      </c>
      <c r="D21" s="6">
        <v>0.27083333333333331</v>
      </c>
      <c r="E21" s="6">
        <v>0.66666666666666696</v>
      </c>
      <c r="F21" s="8">
        <v>2.0833333333333301E-2</v>
      </c>
      <c r="G21" s="17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42</v>
      </c>
      <c r="B22" s="71" t="s">
        <v>59</v>
      </c>
      <c r="C22" s="133">
        <f t="shared" si="5"/>
        <v>42662</v>
      </c>
      <c r="D22" s="6">
        <v>0.27083333333333331</v>
      </c>
      <c r="E22" s="6">
        <v>0.66666666666666663</v>
      </c>
      <c r="F22" s="8">
        <v>2.0833333333333301E-2</v>
      </c>
      <c r="G22" s="17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42</v>
      </c>
      <c r="B23" s="71" t="s">
        <v>61</v>
      </c>
      <c r="C23" s="133">
        <f t="shared" si="5"/>
        <v>42663</v>
      </c>
      <c r="D23" s="6">
        <v>0.27083333333333331</v>
      </c>
      <c r="E23" s="6">
        <v>0.66666666666666663</v>
      </c>
      <c r="F23" s="8">
        <v>2.0833333333333301E-2</v>
      </c>
      <c r="G23" s="6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32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42</v>
      </c>
      <c r="B24" s="71" t="s">
        <v>62</v>
      </c>
      <c r="C24" s="133">
        <f t="shared" si="5"/>
        <v>42664</v>
      </c>
      <c r="D24" s="6">
        <v>0.27083333333333331</v>
      </c>
      <c r="E24" s="6">
        <v>0.66666666666666663</v>
      </c>
      <c r="F24" s="8">
        <v>2.0833333333333301E-2</v>
      </c>
      <c r="G24" s="6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42</v>
      </c>
      <c r="B25" s="71" t="s">
        <v>56</v>
      </c>
      <c r="C25" s="133">
        <f t="shared" si="5"/>
        <v>42665</v>
      </c>
      <c r="D25" s="6">
        <v>0.27083333333333331</v>
      </c>
      <c r="E25" s="6">
        <v>0.66666666666666696</v>
      </c>
      <c r="F25" s="8">
        <v>2.0833333333333301E-2</v>
      </c>
      <c r="G25" s="6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42</v>
      </c>
      <c r="B26" s="71" t="s">
        <v>57</v>
      </c>
      <c r="C26" s="133">
        <f t="shared" si="5"/>
        <v>42666</v>
      </c>
      <c r="D26" s="6">
        <v>0.27083333333333331</v>
      </c>
      <c r="E26" s="6">
        <v>0.66666666666666696</v>
      </c>
      <c r="F26" s="8">
        <v>2.0833333333333301E-2</v>
      </c>
      <c r="G26" s="6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43</v>
      </c>
      <c r="B27" s="71" t="s">
        <v>58</v>
      </c>
      <c r="C27" s="133">
        <f t="shared" si="5"/>
        <v>42667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35"/>
      <c r="N27" s="135"/>
      <c r="O27" s="6">
        <f t="shared" si="3"/>
        <v>0</v>
      </c>
      <c r="P27" s="25">
        <f t="shared" si="7"/>
        <v>0</v>
      </c>
      <c r="Q27" s="25"/>
      <c r="R27" s="132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43</v>
      </c>
      <c r="B28" s="71" t="s">
        <v>60</v>
      </c>
      <c r="C28" s="133">
        <f t="shared" si="5"/>
        <v>42668</v>
      </c>
      <c r="D28" s="6">
        <v>0.27083333333333331</v>
      </c>
      <c r="E28" s="6">
        <v>0.66666666666666696</v>
      </c>
      <c r="F28" s="8">
        <v>2.0833333333333301E-2</v>
      </c>
      <c r="G28" s="17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35"/>
      <c r="N28" s="135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43</v>
      </c>
      <c r="B29" s="71" t="s">
        <v>59</v>
      </c>
      <c r="C29" s="133">
        <f t="shared" si="5"/>
        <v>42669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35"/>
      <c r="N29" s="135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43</v>
      </c>
      <c r="B30" s="71" t="s">
        <v>61</v>
      </c>
      <c r="C30" s="133">
        <f t="shared" si="5"/>
        <v>42670</v>
      </c>
      <c r="D30" s="6">
        <v>0.27083333333333331</v>
      </c>
      <c r="E30" s="6">
        <v>0.66666666666666663</v>
      </c>
      <c r="F30" s="8">
        <v>2.0833333333333301E-2</v>
      </c>
      <c r="G30" s="6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35"/>
      <c r="N30" s="135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>
        <v>43</v>
      </c>
      <c r="B31" s="71" t="s">
        <v>62</v>
      </c>
      <c r="C31" s="133">
        <f t="shared" si="5"/>
        <v>42671</v>
      </c>
      <c r="D31" s="6">
        <v>0.27083333333333331</v>
      </c>
      <c r="E31" s="6">
        <v>0.66666666666666663</v>
      </c>
      <c r="F31" s="8">
        <v>2.0833333333333301E-2</v>
      </c>
      <c r="G31" s="6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35"/>
      <c r="N31" s="135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17">
        <v>43</v>
      </c>
      <c r="B32" s="71" t="s">
        <v>56</v>
      </c>
      <c r="C32" s="133">
        <f t="shared" si="5"/>
        <v>42672</v>
      </c>
      <c r="D32" s="6">
        <v>0.27083333333333331</v>
      </c>
      <c r="E32" s="6">
        <v>0.66666666666666696</v>
      </c>
      <c r="F32" s="8">
        <v>2.0833333333333301E-2</v>
      </c>
      <c r="G32" s="6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35"/>
      <c r="N32" s="135"/>
      <c r="O32" s="6">
        <f t="shared" si="3"/>
        <v>0</v>
      </c>
      <c r="P32" s="25">
        <f t="shared" si="7"/>
        <v>0</v>
      </c>
      <c r="Q32" s="25"/>
      <c r="R32" s="132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17">
        <v>43</v>
      </c>
      <c r="B33" s="71" t="s">
        <v>57</v>
      </c>
      <c r="C33" s="133">
        <f t="shared" si="5"/>
        <v>42673</v>
      </c>
      <c r="D33" s="6">
        <v>0.27083333333333331</v>
      </c>
      <c r="E33" s="6">
        <v>0.66666666666666696</v>
      </c>
      <c r="F33" s="8">
        <v>2.0833333333333301E-2</v>
      </c>
      <c r="G33" s="6"/>
      <c r="H33" s="6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135"/>
      <c r="N33" s="135"/>
      <c r="O33" s="6">
        <f t="shared" si="3"/>
        <v>0</v>
      </c>
      <c r="P33" s="25">
        <f t="shared" si="7"/>
        <v>0</v>
      </c>
      <c r="Q33" s="25"/>
      <c r="R33" s="132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59" customFormat="1" x14ac:dyDescent="0.25">
      <c r="A34" s="217"/>
      <c r="B34" s="217"/>
      <c r="C34" s="217"/>
      <c r="D34" s="257" t="str">
        <f>Januari!D34</f>
        <v>TOTAAL</v>
      </c>
      <c r="E34" s="263"/>
      <c r="F34" s="50">
        <f t="shared" ref="F34:H34" si="8">SUM(F3:F33)</f>
        <v>0.64583333333333226</v>
      </c>
      <c r="G34" s="50">
        <f t="shared" si="8"/>
        <v>0</v>
      </c>
      <c r="H34" s="50">
        <f t="shared" si="8"/>
        <v>0</v>
      </c>
      <c r="I34" s="50">
        <f>SUM(I3:I33)</f>
        <v>11.625</v>
      </c>
      <c r="J34" s="50">
        <f>SUM(J3:J33)</f>
        <v>0</v>
      </c>
      <c r="K34" s="174">
        <f t="shared" ref="K34" si="9">SUM(K3:K33)</f>
        <v>0</v>
      </c>
      <c r="L34" s="57"/>
      <c r="M34" s="57"/>
      <c r="N34" s="58"/>
      <c r="O34" s="50">
        <f>SUM(O3:O33)</f>
        <v>0</v>
      </c>
      <c r="P34" s="56"/>
      <c r="Q34" s="61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66" t="str">
        <f>Januari!F35</f>
        <v>Pauze</v>
      </c>
      <c r="G35" s="214" t="str">
        <f>Januari!G35</f>
        <v>verlof</v>
      </c>
      <c r="H35" s="259" t="str">
        <f>Januari!H35</f>
        <v>± uren</v>
      </c>
      <c r="I35" s="260"/>
      <c r="J35" s="261">
        <f>SUM(J34+K34)</f>
        <v>0</v>
      </c>
      <c r="K35" s="262"/>
      <c r="L35" s="266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66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70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57">
        <f>Januari!A36</f>
        <v>2021</v>
      </c>
      <c r="B36" s="258"/>
      <c r="C36" s="263"/>
      <c r="D36" s="268" t="str">
        <f>Januari!D36</f>
        <v>Gewerkt</v>
      </c>
      <c r="E36" s="269"/>
      <c r="F36" s="267"/>
      <c r="G36" s="69" t="str">
        <f>Januari!G36</f>
        <v xml:space="preserve">Uren </v>
      </c>
      <c r="H36" s="259" t="str">
        <f>Januari!H36</f>
        <v>Totaal ± uren</v>
      </c>
      <c r="I36" s="260"/>
      <c r="J36" s="261">
        <f>SUM(Januari!J35+Februari!J35+Maart!J35+April!J35+Mei!J35+Juni!J35+Juli!J35+Augustus!J35+September!J35+J35)</f>
        <v>0</v>
      </c>
      <c r="K36" s="262"/>
      <c r="L36" s="267"/>
      <c r="M36" s="268" t="str">
        <f>Januari!M36</f>
        <v>Overuren</v>
      </c>
      <c r="N36" s="285"/>
      <c r="O36" s="267"/>
      <c r="P36" s="268" t="str">
        <f>Januari!P36</f>
        <v>Kilometerstand</v>
      </c>
      <c r="Q36" s="269"/>
      <c r="R36" s="216" t="str">
        <f>Januari!R36</f>
        <v>Km</v>
      </c>
      <c r="S36" s="271"/>
      <c r="T36" s="69" t="str">
        <f>Januari!T36</f>
        <v>Dienstreis</v>
      </c>
      <c r="U36" s="200" t="str">
        <f>Januari!U36</f>
        <v>Insite</v>
      </c>
    </row>
  </sheetData>
  <mergeCells count="21"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  <mergeCell ref="H36:I36"/>
    <mergeCell ref="J36:K36"/>
    <mergeCell ref="J35:K35"/>
    <mergeCell ref="H35:I35"/>
    <mergeCell ref="F35:F36"/>
  </mergeCells>
  <conditionalFormatting sqref="Q4:R33 M3:R3 M4:O33 G3:J33 A3:C33">
    <cfRule type="expression" dxfId="267" priority="165">
      <formula>$B3="zo"</formula>
    </cfRule>
    <cfRule type="expression" dxfId="266" priority="166">
      <formula>$B3="za"</formula>
    </cfRule>
  </conditionalFormatting>
  <conditionalFormatting sqref="P4:P33">
    <cfRule type="expression" dxfId="265" priority="163">
      <formula>$B4="zo"</formula>
    </cfRule>
    <cfRule type="expression" dxfId="264" priority="164">
      <formula>$B4="za"</formula>
    </cfRule>
  </conditionalFormatting>
  <conditionalFormatting sqref="T3:T33">
    <cfRule type="expression" dxfId="263" priority="159">
      <formula>$B3="zo"</formula>
    </cfRule>
    <cfRule type="expression" dxfId="262" priority="160">
      <formula>$B3="za"</formula>
    </cfRule>
  </conditionalFormatting>
  <conditionalFormatting sqref="U3:U33">
    <cfRule type="expression" dxfId="261" priority="155">
      <formula>$B3="zo"</formula>
    </cfRule>
    <cfRule type="expression" dxfId="260" priority="156">
      <formula>$B3="za"</formula>
    </cfRule>
  </conditionalFormatting>
  <conditionalFormatting sqref="K3:K33">
    <cfRule type="expression" dxfId="259" priority="153">
      <formula>$B3="zo"</formula>
    </cfRule>
    <cfRule type="expression" dxfId="258" priority="154">
      <formula>$B3="za"</formula>
    </cfRule>
  </conditionalFormatting>
  <conditionalFormatting sqref="S3:S33">
    <cfRule type="expression" dxfId="257" priority="151">
      <formula>$B3="zo"</formula>
    </cfRule>
    <cfRule type="expression" dxfId="256" priority="152">
      <formula>$B3="za"</formula>
    </cfRule>
  </conditionalFormatting>
  <conditionalFormatting sqref="D3:E3">
    <cfRule type="expression" dxfId="255" priority="79">
      <formula>$B3="zo"</formula>
    </cfRule>
    <cfRule type="expression" dxfId="254" priority="80">
      <formula>$B3="za"</formula>
    </cfRule>
  </conditionalFormatting>
  <conditionalFormatting sqref="F3">
    <cfRule type="expression" dxfId="253" priority="77">
      <formula>$B3="zo"</formula>
    </cfRule>
    <cfRule type="expression" dxfId="252" priority="78">
      <formula>$B3="za"</formula>
    </cfRule>
  </conditionalFormatting>
  <conditionalFormatting sqref="D4:E7">
    <cfRule type="expression" dxfId="251" priority="75">
      <formula>$B4="zo"</formula>
    </cfRule>
    <cfRule type="expression" dxfId="250" priority="76">
      <formula>$B4="za"</formula>
    </cfRule>
  </conditionalFormatting>
  <conditionalFormatting sqref="F4">
    <cfRule type="expression" dxfId="249" priority="73">
      <formula>$B4="zo"</formula>
    </cfRule>
    <cfRule type="expression" dxfId="248" priority="74">
      <formula>$B4="za"</formula>
    </cfRule>
  </conditionalFormatting>
  <conditionalFormatting sqref="F5:F7">
    <cfRule type="expression" dxfId="247" priority="71">
      <formula>$B5="zo"</formula>
    </cfRule>
    <cfRule type="expression" dxfId="246" priority="72">
      <formula>$B5="za"</formula>
    </cfRule>
  </conditionalFormatting>
  <conditionalFormatting sqref="D8:E8">
    <cfRule type="expression" dxfId="245" priority="69">
      <formula>$B8="zo"</formula>
    </cfRule>
    <cfRule type="expression" dxfId="244" priority="70">
      <formula>$B8="za"</formula>
    </cfRule>
  </conditionalFormatting>
  <conditionalFormatting sqref="F8">
    <cfRule type="expression" dxfId="243" priority="67">
      <formula>$B8="zo"</formula>
    </cfRule>
    <cfRule type="expression" dxfId="242" priority="68">
      <formula>$B8="za"</formula>
    </cfRule>
  </conditionalFormatting>
  <conditionalFormatting sqref="D9:E11">
    <cfRule type="expression" dxfId="241" priority="65">
      <formula>$B9="zo"</formula>
    </cfRule>
    <cfRule type="expression" dxfId="240" priority="66">
      <formula>$B9="za"</formula>
    </cfRule>
  </conditionalFormatting>
  <conditionalFormatting sqref="F9">
    <cfRule type="expression" dxfId="239" priority="63">
      <formula>$B9="zo"</formula>
    </cfRule>
    <cfRule type="expression" dxfId="238" priority="64">
      <formula>$B9="za"</formula>
    </cfRule>
  </conditionalFormatting>
  <conditionalFormatting sqref="F10">
    <cfRule type="expression" dxfId="237" priority="61">
      <formula>$B10="zo"</formula>
    </cfRule>
    <cfRule type="expression" dxfId="236" priority="62">
      <formula>$B10="za"</formula>
    </cfRule>
  </conditionalFormatting>
  <conditionalFormatting sqref="F11">
    <cfRule type="expression" dxfId="235" priority="59">
      <formula>$B11="zo"</formula>
    </cfRule>
    <cfRule type="expression" dxfId="234" priority="60">
      <formula>$B11="za"</formula>
    </cfRule>
  </conditionalFormatting>
  <conditionalFormatting sqref="D12:E14">
    <cfRule type="expression" dxfId="233" priority="57">
      <formula>$B12="zo"</formula>
    </cfRule>
    <cfRule type="expression" dxfId="232" priority="58">
      <formula>$B12="za"</formula>
    </cfRule>
  </conditionalFormatting>
  <conditionalFormatting sqref="F12:F14">
    <cfRule type="expression" dxfId="231" priority="55">
      <formula>$B12="zo"</formula>
    </cfRule>
    <cfRule type="expression" dxfId="230" priority="56">
      <formula>$B12="za"</formula>
    </cfRule>
  </conditionalFormatting>
  <conditionalFormatting sqref="D15:E15">
    <cfRule type="expression" dxfId="229" priority="53">
      <formula>$B15="zo"</formula>
    </cfRule>
    <cfRule type="expression" dxfId="228" priority="54">
      <formula>$B15="za"</formula>
    </cfRule>
  </conditionalFormatting>
  <conditionalFormatting sqref="F15">
    <cfRule type="expression" dxfId="227" priority="51">
      <formula>$B15="zo"</formula>
    </cfRule>
    <cfRule type="expression" dxfId="226" priority="52">
      <formula>$B15="za"</formula>
    </cfRule>
  </conditionalFormatting>
  <conditionalFormatting sqref="D16:E18">
    <cfRule type="expression" dxfId="225" priority="49">
      <formula>$B16="zo"</formula>
    </cfRule>
    <cfRule type="expression" dxfId="224" priority="50">
      <formula>$B16="za"</formula>
    </cfRule>
  </conditionalFormatting>
  <conditionalFormatting sqref="F16">
    <cfRule type="expression" dxfId="223" priority="47">
      <formula>$B16="zo"</formula>
    </cfRule>
    <cfRule type="expression" dxfId="222" priority="48">
      <formula>$B16="za"</formula>
    </cfRule>
  </conditionalFormatting>
  <conditionalFormatting sqref="F17">
    <cfRule type="expression" dxfId="221" priority="45">
      <formula>$B17="zo"</formula>
    </cfRule>
    <cfRule type="expression" dxfId="220" priority="46">
      <formula>$B17="za"</formula>
    </cfRule>
  </conditionalFormatting>
  <conditionalFormatting sqref="F18">
    <cfRule type="expression" dxfId="219" priority="43">
      <formula>$B18="zo"</formula>
    </cfRule>
    <cfRule type="expression" dxfId="218" priority="44">
      <formula>$B18="za"</formula>
    </cfRule>
  </conditionalFormatting>
  <conditionalFormatting sqref="D19:E21">
    <cfRule type="expression" dxfId="217" priority="41">
      <formula>$B19="zo"</formula>
    </cfRule>
    <cfRule type="expression" dxfId="216" priority="42">
      <formula>$B19="za"</formula>
    </cfRule>
  </conditionalFormatting>
  <conditionalFormatting sqref="F19:F21">
    <cfRule type="expression" dxfId="215" priority="39">
      <formula>$B19="zo"</formula>
    </cfRule>
    <cfRule type="expression" dxfId="214" priority="40">
      <formula>$B19="za"</formula>
    </cfRule>
  </conditionalFormatting>
  <conditionalFormatting sqref="D22:E22">
    <cfRule type="expression" dxfId="213" priority="37">
      <formula>$B22="zo"</formula>
    </cfRule>
    <cfRule type="expression" dxfId="212" priority="38">
      <formula>$B22="za"</formula>
    </cfRule>
  </conditionalFormatting>
  <conditionalFormatting sqref="F22">
    <cfRule type="expression" dxfId="211" priority="35">
      <formula>$B22="zo"</formula>
    </cfRule>
    <cfRule type="expression" dxfId="210" priority="36">
      <formula>$B22="za"</formula>
    </cfRule>
  </conditionalFormatting>
  <conditionalFormatting sqref="D23:E25">
    <cfRule type="expression" dxfId="209" priority="33">
      <formula>$B23="zo"</formula>
    </cfRule>
    <cfRule type="expression" dxfId="208" priority="34">
      <formula>$B23="za"</formula>
    </cfRule>
  </conditionalFormatting>
  <conditionalFormatting sqref="F23">
    <cfRule type="expression" dxfId="207" priority="31">
      <formula>$B23="zo"</formula>
    </cfRule>
    <cfRule type="expression" dxfId="206" priority="32">
      <formula>$B23="za"</formula>
    </cfRule>
  </conditionalFormatting>
  <conditionalFormatting sqref="F24">
    <cfRule type="expression" dxfId="205" priority="29">
      <formula>$B24="zo"</formula>
    </cfRule>
    <cfRule type="expression" dxfId="204" priority="30">
      <formula>$B24="za"</formula>
    </cfRule>
  </conditionalFormatting>
  <conditionalFormatting sqref="F25">
    <cfRule type="expression" dxfId="203" priority="27">
      <formula>$B25="zo"</formula>
    </cfRule>
    <cfRule type="expression" dxfId="202" priority="28">
      <formula>$B25="za"</formula>
    </cfRule>
  </conditionalFormatting>
  <conditionalFormatting sqref="D26:E28">
    <cfRule type="expression" dxfId="201" priority="25">
      <formula>$B26="zo"</formula>
    </cfRule>
    <cfRule type="expression" dxfId="200" priority="26">
      <formula>$B26="za"</formula>
    </cfRule>
  </conditionalFormatting>
  <conditionalFormatting sqref="F26:F28">
    <cfRule type="expression" dxfId="199" priority="23">
      <formula>$B26="zo"</formula>
    </cfRule>
    <cfRule type="expression" dxfId="198" priority="24">
      <formula>$B26="za"</formula>
    </cfRule>
  </conditionalFormatting>
  <conditionalFormatting sqref="D29:E29">
    <cfRule type="expression" dxfId="197" priority="21">
      <formula>$B29="zo"</formula>
    </cfRule>
    <cfRule type="expression" dxfId="196" priority="22">
      <formula>$B29="za"</formula>
    </cfRule>
  </conditionalFormatting>
  <conditionalFormatting sqref="F29">
    <cfRule type="expression" dxfId="195" priority="19">
      <formula>$B29="zo"</formula>
    </cfRule>
    <cfRule type="expression" dxfId="194" priority="20">
      <formula>$B29="za"</formula>
    </cfRule>
  </conditionalFormatting>
  <conditionalFormatting sqref="D30:E32">
    <cfRule type="expression" dxfId="193" priority="17">
      <formula>$B30="zo"</formula>
    </cfRule>
    <cfRule type="expression" dxfId="192" priority="18">
      <formula>$B30="za"</formula>
    </cfRule>
  </conditionalFormatting>
  <conditionalFormatting sqref="F30">
    <cfRule type="expression" dxfId="191" priority="15">
      <formula>$B30="zo"</formula>
    </cfRule>
    <cfRule type="expression" dxfId="190" priority="16">
      <formula>$B30="za"</formula>
    </cfRule>
  </conditionalFormatting>
  <conditionalFormatting sqref="F31">
    <cfRule type="expression" dxfId="189" priority="13">
      <formula>$B31="zo"</formula>
    </cfRule>
    <cfRule type="expression" dxfId="188" priority="14">
      <formula>$B31="za"</formula>
    </cfRule>
  </conditionalFormatting>
  <conditionalFormatting sqref="F32">
    <cfRule type="expression" dxfId="187" priority="11">
      <formula>$B32="zo"</formula>
    </cfRule>
    <cfRule type="expression" dxfId="186" priority="12">
      <formula>$B32="za"</formula>
    </cfRule>
  </conditionalFormatting>
  <conditionalFormatting sqref="D33:E33">
    <cfRule type="expression" dxfId="185" priority="9">
      <formula>$B33="zo"</formula>
    </cfRule>
    <cfRule type="expression" dxfId="184" priority="10">
      <formula>$B33="za"</formula>
    </cfRule>
  </conditionalFormatting>
  <conditionalFormatting sqref="F33">
    <cfRule type="expression" dxfId="183" priority="7">
      <formula>$B33="zo"</formula>
    </cfRule>
    <cfRule type="expression" dxfId="182" priority="8">
      <formula>$B33="za"</formula>
    </cfRule>
  </conditionalFormatting>
  <conditionalFormatting sqref="L3:L33">
    <cfRule type="expression" dxfId="181" priority="5">
      <formula>$B3="zo"</formula>
    </cfRule>
    <cfRule type="expression" dxfId="180" priority="6">
      <formula>$B3="za"</formula>
    </cfRule>
  </conditionalFormatting>
  <conditionalFormatting sqref="U34">
    <cfRule type="expression" dxfId="179" priority="1">
      <formula>$B34="zo"</formula>
    </cfRule>
    <cfRule type="expression" dxfId="178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D0163-16CF-4D11-819E-1CED48F1085E}">
  <sheetPr>
    <pageSetUpPr fitToPage="1"/>
  </sheetPr>
  <dimension ref="A1:U36"/>
  <sheetViews>
    <sheetView workbookViewId="0">
      <pane ySplit="1" topLeftCell="A2" activePane="bottomLeft" state="frozen"/>
      <selection pane="bottomLeft" activeCell="G5" sqref="G5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22" customWidth="1"/>
    <col min="9" max="9" width="6.42578125" style="22" customWidth="1"/>
    <col min="10" max="11" width="6" style="22" customWidth="1"/>
    <col min="12" max="12" width="32.7109375" style="22" customWidth="1"/>
    <col min="13" max="15" width="6" style="22" customWidth="1"/>
    <col min="16" max="17" width="8.7109375" style="22" customWidth="1"/>
    <col min="18" max="19" width="6.7109375" style="22" customWidth="1"/>
    <col min="20" max="20" width="9.7109375" style="23" customWidth="1"/>
    <col min="21" max="21" width="5.140625" style="23" customWidth="1"/>
    <col min="22" max="16384" width="9.140625" style="22"/>
  </cols>
  <sheetData>
    <row r="1" spans="1:21" x14ac:dyDescent="0.25">
      <c r="A1" s="259">
        <f>Januari!A1</f>
        <v>2021</v>
      </c>
      <c r="B1" s="288"/>
      <c r="C1" s="260"/>
      <c r="D1" s="286" t="str">
        <f>Januari!D1</f>
        <v>Gewerkt</v>
      </c>
      <c r="E1" s="287"/>
      <c r="F1" s="276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6" t="str">
        <f>Januari!L1</f>
        <v>Bijzonderheden</v>
      </c>
      <c r="M1" s="286" t="str">
        <f>Januari!M1</f>
        <v>Overuren</v>
      </c>
      <c r="N1" s="287"/>
      <c r="O1" s="276" t="str">
        <f>Januari!O1</f>
        <v>Totaal</v>
      </c>
      <c r="P1" s="286" t="str">
        <f>Januari!P1</f>
        <v>Kilometerstand</v>
      </c>
      <c r="Q1" s="287"/>
      <c r="R1" s="37" t="str">
        <f>Januari!R1</f>
        <v>Km</v>
      </c>
      <c r="S1" s="280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7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7"/>
      <c r="M2" s="40" t="str">
        <f>Januari!M2</f>
        <v>begin</v>
      </c>
      <c r="N2" s="2" t="str">
        <f>Januari!N2</f>
        <v>einde</v>
      </c>
      <c r="O2" s="277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1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44</v>
      </c>
      <c r="B3" s="71" t="s">
        <v>58</v>
      </c>
      <c r="C3" s="133">
        <f>DATE(YEAR(Januari!C3),MONTH(Januari!C3)+10,DAY(Januari!C3))</f>
        <v>42674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32">
        <f>Oktober!Q33</f>
        <v>0</v>
      </c>
      <c r="Q3" s="132"/>
      <c r="R3" s="132">
        <f>SUM(Q3-P3)</f>
        <v>0</v>
      </c>
      <c r="S3" s="76">
        <f>TOTAAL!$J$4</f>
        <v>26</v>
      </c>
      <c r="T3" s="76">
        <f>SUM(R3-S3)</f>
        <v>-26</v>
      </c>
      <c r="U3" s="161"/>
    </row>
    <row r="4" spans="1:21" x14ac:dyDescent="0.25">
      <c r="A4" s="17">
        <v>44</v>
      </c>
      <c r="B4" s="71" t="s">
        <v>60</v>
      </c>
      <c r="C4" s="133">
        <f>DATE(YEAR($C$3),MONTH($C$3),DAY(C3)+1)</f>
        <v>42675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32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1" x14ac:dyDescent="0.25">
      <c r="A5" s="17">
        <v>44</v>
      </c>
      <c r="B5" s="71" t="s">
        <v>59</v>
      </c>
      <c r="C5" s="133">
        <f t="shared" ref="C5:C32" si="5">DATE(YEAR($C$3),MONTH($C$3),DAY(C4)+1)</f>
        <v>42676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32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1" x14ac:dyDescent="0.25">
      <c r="A6" s="17">
        <v>44</v>
      </c>
      <c r="B6" s="71" t="s">
        <v>61</v>
      </c>
      <c r="C6" s="133">
        <f t="shared" si="5"/>
        <v>42677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17"/>
      <c r="N6" s="17"/>
      <c r="O6" s="6">
        <f t="shared" si="3"/>
        <v>0</v>
      </c>
      <c r="P6" s="25">
        <f t="shared" ref="P6:P33" si="7">Q5</f>
        <v>0</v>
      </c>
      <c r="Q6" s="25"/>
      <c r="R6" s="132">
        <f t="shared" si="4"/>
        <v>0</v>
      </c>
      <c r="S6" s="76">
        <f>TOTAAL!$J$4</f>
        <v>26</v>
      </c>
      <c r="T6" s="76">
        <f t="shared" si="6"/>
        <v>-26</v>
      </c>
      <c r="U6" s="161"/>
    </row>
    <row r="7" spans="1:21" x14ac:dyDescent="0.25">
      <c r="A7" s="17">
        <v>44</v>
      </c>
      <c r="B7" s="71" t="s">
        <v>62</v>
      </c>
      <c r="C7" s="133">
        <f t="shared" si="5"/>
        <v>42678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32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1" x14ac:dyDescent="0.25">
      <c r="A8" s="17">
        <v>44</v>
      </c>
      <c r="B8" s="71" t="s">
        <v>56</v>
      </c>
      <c r="C8" s="133">
        <f t="shared" si="5"/>
        <v>42679</v>
      </c>
      <c r="D8" s="6">
        <v>0.27083333333333331</v>
      </c>
      <c r="E8" s="6">
        <v>0.66666666666666663</v>
      </c>
      <c r="F8" s="8">
        <v>2.0833333333333301E-2</v>
      </c>
      <c r="G8" s="6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6">
        <f t="shared" si="3"/>
        <v>0</v>
      </c>
      <c r="P8" s="25">
        <f t="shared" si="7"/>
        <v>0</v>
      </c>
      <c r="Q8" s="25"/>
      <c r="R8" s="132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1" x14ac:dyDescent="0.25">
      <c r="A9" s="17">
        <v>44</v>
      </c>
      <c r="B9" s="71" t="s">
        <v>57</v>
      </c>
      <c r="C9" s="133">
        <f t="shared" si="5"/>
        <v>42680</v>
      </c>
      <c r="D9" s="6">
        <v>0.27083333333333331</v>
      </c>
      <c r="E9" s="6">
        <v>0.66666666666666663</v>
      </c>
      <c r="F9" s="8">
        <v>2.0833333333333301E-2</v>
      </c>
      <c r="G9" s="6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32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1" x14ac:dyDescent="0.25">
      <c r="A10" s="17">
        <v>45</v>
      </c>
      <c r="B10" s="71" t="s">
        <v>58</v>
      </c>
      <c r="C10" s="133">
        <f t="shared" si="5"/>
        <v>42681</v>
      </c>
      <c r="D10" s="6">
        <v>0.27083333333333331</v>
      </c>
      <c r="E10" s="6">
        <v>0.66666666666666663</v>
      </c>
      <c r="F10" s="8">
        <v>2.0833333333333301E-2</v>
      </c>
      <c r="G10" s="6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1" x14ac:dyDescent="0.25">
      <c r="A11" s="17">
        <v>45</v>
      </c>
      <c r="B11" s="71" t="s">
        <v>60</v>
      </c>
      <c r="C11" s="133">
        <f t="shared" si="5"/>
        <v>42682</v>
      </c>
      <c r="D11" s="6">
        <v>0.27083333333333331</v>
      </c>
      <c r="E11" s="6">
        <v>0.66666666666666696</v>
      </c>
      <c r="F11" s="8">
        <v>2.0833333333333301E-2</v>
      </c>
      <c r="G11" s="17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1" x14ac:dyDescent="0.25">
      <c r="A12" s="17">
        <v>45</v>
      </c>
      <c r="B12" s="71" t="s">
        <v>59</v>
      </c>
      <c r="C12" s="133">
        <f t="shared" si="5"/>
        <v>42683</v>
      </c>
      <c r="D12" s="6">
        <v>0.27083333333333331</v>
      </c>
      <c r="E12" s="6">
        <v>0.66666666666666696</v>
      </c>
      <c r="F12" s="8">
        <v>2.0833333333333301E-2</v>
      </c>
      <c r="G12" s="17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1" x14ac:dyDescent="0.25">
      <c r="A13" s="17">
        <v>45</v>
      </c>
      <c r="B13" s="71" t="s">
        <v>61</v>
      </c>
      <c r="C13" s="133">
        <f t="shared" si="5"/>
        <v>42684</v>
      </c>
      <c r="D13" s="6">
        <v>0.27083333333333331</v>
      </c>
      <c r="E13" s="6">
        <v>0.66666666666666696</v>
      </c>
      <c r="F13" s="8">
        <v>2.0833333333333301E-2</v>
      </c>
      <c r="G13" s="6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1" x14ac:dyDescent="0.25">
      <c r="A14" s="17">
        <v>45</v>
      </c>
      <c r="B14" s="71" t="s">
        <v>62</v>
      </c>
      <c r="C14" s="133">
        <f t="shared" si="5"/>
        <v>42685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1" x14ac:dyDescent="0.25">
      <c r="A15" s="17">
        <v>45</v>
      </c>
      <c r="B15" s="71" t="s">
        <v>56</v>
      </c>
      <c r="C15" s="133">
        <f t="shared" si="5"/>
        <v>42686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1" x14ac:dyDescent="0.25">
      <c r="A16" s="17">
        <v>45</v>
      </c>
      <c r="B16" s="71" t="s">
        <v>57</v>
      </c>
      <c r="C16" s="133">
        <f t="shared" si="5"/>
        <v>42687</v>
      </c>
      <c r="D16" s="6">
        <v>0.27083333333333331</v>
      </c>
      <c r="E16" s="6">
        <v>0.66666666666666663</v>
      </c>
      <c r="F16" s="8">
        <v>2.0833333333333301E-2</v>
      </c>
      <c r="G16" s="6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17">
        <v>46</v>
      </c>
      <c r="B17" s="71" t="s">
        <v>58</v>
      </c>
      <c r="C17" s="133">
        <f t="shared" si="5"/>
        <v>42688</v>
      </c>
      <c r="D17" s="6">
        <v>0.27083333333333331</v>
      </c>
      <c r="E17" s="6">
        <v>0.66666666666666663</v>
      </c>
      <c r="F17" s="8">
        <v>2.0833333333333301E-2</v>
      </c>
      <c r="G17" s="6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46</v>
      </c>
      <c r="B18" s="71" t="s">
        <v>60</v>
      </c>
      <c r="C18" s="133">
        <f t="shared" si="5"/>
        <v>42689</v>
      </c>
      <c r="D18" s="6">
        <v>0.27083333333333331</v>
      </c>
      <c r="E18" s="6">
        <v>0.66666666666666696</v>
      </c>
      <c r="F18" s="8">
        <v>2.0833333333333301E-2</v>
      </c>
      <c r="G18" s="17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46</v>
      </c>
      <c r="B19" s="71" t="s">
        <v>59</v>
      </c>
      <c r="C19" s="133">
        <f t="shared" si="5"/>
        <v>42690</v>
      </c>
      <c r="D19" s="6">
        <v>0.27083333333333331</v>
      </c>
      <c r="E19" s="6">
        <v>0.66666666666666696</v>
      </c>
      <c r="F19" s="8">
        <v>2.0833333333333301E-2</v>
      </c>
      <c r="G19" s="17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46</v>
      </c>
      <c r="B20" s="71" t="s">
        <v>61</v>
      </c>
      <c r="C20" s="133">
        <f t="shared" si="5"/>
        <v>42691</v>
      </c>
      <c r="D20" s="6">
        <v>0.27083333333333331</v>
      </c>
      <c r="E20" s="6">
        <v>0.66666666666666696</v>
      </c>
      <c r="F20" s="8">
        <v>2.0833333333333301E-2</v>
      </c>
      <c r="G20" s="6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17">
        <v>46</v>
      </c>
      <c r="B21" s="71" t="s">
        <v>62</v>
      </c>
      <c r="C21" s="133">
        <f t="shared" si="5"/>
        <v>42692</v>
      </c>
      <c r="D21" s="6">
        <v>0.27083333333333331</v>
      </c>
      <c r="E21" s="6">
        <v>0.66666666666666696</v>
      </c>
      <c r="F21" s="8">
        <v>2.0833333333333301E-2</v>
      </c>
      <c r="G21" s="6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46</v>
      </c>
      <c r="B22" s="71" t="s">
        <v>56</v>
      </c>
      <c r="C22" s="133">
        <f t="shared" si="5"/>
        <v>42693</v>
      </c>
      <c r="D22" s="6">
        <v>0.27083333333333331</v>
      </c>
      <c r="E22" s="6">
        <v>0.66666666666666663</v>
      </c>
      <c r="F22" s="8">
        <v>2.0833333333333301E-2</v>
      </c>
      <c r="G22" s="6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46</v>
      </c>
      <c r="B23" s="71" t="s">
        <v>57</v>
      </c>
      <c r="C23" s="133">
        <f t="shared" si="5"/>
        <v>42694</v>
      </c>
      <c r="D23" s="6">
        <v>0.27083333333333331</v>
      </c>
      <c r="E23" s="6">
        <v>0.66666666666666663</v>
      </c>
      <c r="F23" s="8">
        <v>2.0833333333333301E-2</v>
      </c>
      <c r="G23" s="6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32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47</v>
      </c>
      <c r="B24" s="71" t="s">
        <v>58</v>
      </c>
      <c r="C24" s="133">
        <f t="shared" si="5"/>
        <v>42695</v>
      </c>
      <c r="D24" s="6">
        <v>0.27083333333333331</v>
      </c>
      <c r="E24" s="6">
        <v>0.66666666666666663</v>
      </c>
      <c r="F24" s="8">
        <v>2.0833333333333301E-2</v>
      </c>
      <c r="G24" s="17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47</v>
      </c>
      <c r="B25" s="71" t="s">
        <v>60</v>
      </c>
      <c r="C25" s="133">
        <f t="shared" si="5"/>
        <v>42696</v>
      </c>
      <c r="D25" s="6">
        <v>0.27083333333333331</v>
      </c>
      <c r="E25" s="6">
        <v>0.66666666666666696</v>
      </c>
      <c r="F25" s="8">
        <v>2.0833333333333301E-2</v>
      </c>
      <c r="G25" s="17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47</v>
      </c>
      <c r="B26" s="71" t="s">
        <v>59</v>
      </c>
      <c r="C26" s="133">
        <f t="shared" si="5"/>
        <v>42697</v>
      </c>
      <c r="D26" s="6">
        <v>0.27083333333333331</v>
      </c>
      <c r="E26" s="6">
        <v>0.66666666666666696</v>
      </c>
      <c r="F26" s="8">
        <v>2.0833333333333301E-2</v>
      </c>
      <c r="G26" s="17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47</v>
      </c>
      <c r="B27" s="71" t="s">
        <v>61</v>
      </c>
      <c r="C27" s="133">
        <f t="shared" si="5"/>
        <v>42698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7"/>
      <c r="N27" s="17"/>
      <c r="O27" s="6">
        <f t="shared" si="3"/>
        <v>0</v>
      </c>
      <c r="P27" s="25">
        <f t="shared" si="7"/>
        <v>0</v>
      </c>
      <c r="Q27" s="25"/>
      <c r="R27" s="132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47</v>
      </c>
      <c r="B28" s="71" t="s">
        <v>62</v>
      </c>
      <c r="C28" s="133">
        <f t="shared" si="5"/>
        <v>42699</v>
      </c>
      <c r="D28" s="6">
        <v>0.27083333333333331</v>
      </c>
      <c r="E28" s="6">
        <v>0.66666666666666696</v>
      </c>
      <c r="F28" s="8">
        <v>2.0833333333333301E-2</v>
      </c>
      <c r="G28" s="6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7"/>
      <c r="N28" s="17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47</v>
      </c>
      <c r="B29" s="71" t="s">
        <v>56</v>
      </c>
      <c r="C29" s="133">
        <f t="shared" si="5"/>
        <v>42700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7"/>
      <c r="N29" s="17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47</v>
      </c>
      <c r="B30" s="71" t="s">
        <v>57</v>
      </c>
      <c r="C30" s="133">
        <f t="shared" si="5"/>
        <v>42701</v>
      </c>
      <c r="D30" s="6">
        <v>0.27083333333333331</v>
      </c>
      <c r="E30" s="6">
        <v>0.66666666666666663</v>
      </c>
      <c r="F30" s="8">
        <v>2.0833333333333301E-2</v>
      </c>
      <c r="G30" s="6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7"/>
      <c r="N30" s="17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>
        <v>48</v>
      </c>
      <c r="B31" s="71" t="s">
        <v>58</v>
      </c>
      <c r="C31" s="133">
        <f t="shared" si="5"/>
        <v>42702</v>
      </c>
      <c r="D31" s="6">
        <v>0.27083333333333331</v>
      </c>
      <c r="E31" s="6">
        <v>0.66666666666666663</v>
      </c>
      <c r="F31" s="8">
        <v>2.0833333333333301E-2</v>
      </c>
      <c r="G31" s="6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7"/>
      <c r="N31" s="17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17">
        <v>48</v>
      </c>
      <c r="B32" s="71" t="s">
        <v>60</v>
      </c>
      <c r="C32" s="133">
        <f t="shared" si="5"/>
        <v>42703</v>
      </c>
      <c r="D32" s="6">
        <v>0.27083333333333331</v>
      </c>
      <c r="E32" s="6">
        <v>0.66666666666666696</v>
      </c>
      <c r="F32" s="8">
        <v>2.0833333333333301E-2</v>
      </c>
      <c r="G32" s="17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7"/>
      <c r="N32" s="17"/>
      <c r="O32" s="6">
        <f t="shared" si="3"/>
        <v>0</v>
      </c>
      <c r="P32" s="25">
        <f t="shared" si="7"/>
        <v>0</v>
      </c>
      <c r="Q32" s="25"/>
      <c r="R32" s="132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4"/>
      <c r="B33" s="4"/>
      <c r="C33" s="133"/>
      <c r="D33" s="6">
        <v>0.27083333333333331</v>
      </c>
      <c r="E33" s="6">
        <v>0.66666666666666696</v>
      </c>
      <c r="F33" s="8">
        <v>2.0833333333333301E-2</v>
      </c>
      <c r="G33" s="17"/>
      <c r="H33" s="6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17"/>
      <c r="N33" s="17"/>
      <c r="O33" s="6">
        <f t="shared" si="3"/>
        <v>0</v>
      </c>
      <c r="P33" s="25">
        <f t="shared" si="7"/>
        <v>0</v>
      </c>
      <c r="Q33" s="25"/>
      <c r="R33" s="132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23" customFormat="1" x14ac:dyDescent="0.25">
      <c r="A34" s="217"/>
      <c r="B34" s="217"/>
      <c r="C34" s="217"/>
      <c r="D34" s="257" t="str">
        <f>Januari!D34</f>
        <v>TOTAAL</v>
      </c>
      <c r="E34" s="263"/>
      <c r="F34" s="50">
        <f t="shared" ref="F34:H34" si="8">SUM(F3:F33)</f>
        <v>0.64583333333333226</v>
      </c>
      <c r="G34" s="50">
        <f t="shared" si="8"/>
        <v>0</v>
      </c>
      <c r="H34" s="50">
        <f t="shared" si="8"/>
        <v>0</v>
      </c>
      <c r="I34" s="50">
        <f>SUM(I3:I33)</f>
        <v>11.625</v>
      </c>
      <c r="J34" s="50">
        <f>SUM(J3:J33)</f>
        <v>0</v>
      </c>
      <c r="K34" s="174">
        <f t="shared" ref="K34" si="9">SUM(K3:K33)</f>
        <v>0</v>
      </c>
      <c r="L34" s="50"/>
      <c r="M34" s="50"/>
      <c r="N34" s="50"/>
      <c r="O34" s="50">
        <f>SUM(O3:O33)</f>
        <v>0</v>
      </c>
      <c r="P34" s="15"/>
      <c r="Q34" s="15"/>
      <c r="R34" s="196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66" t="str">
        <f>Januari!F35</f>
        <v>Pauze</v>
      </c>
      <c r="G35" s="214" t="str">
        <f>Januari!G35</f>
        <v>verlof</v>
      </c>
      <c r="H35" s="259" t="str">
        <f>Januari!H35</f>
        <v>± uren</v>
      </c>
      <c r="I35" s="260"/>
      <c r="J35" s="261">
        <f>SUM(J34+K34)</f>
        <v>0</v>
      </c>
      <c r="K35" s="262"/>
      <c r="L35" s="266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66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70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57">
        <f>Januari!A36</f>
        <v>2021</v>
      </c>
      <c r="B36" s="258"/>
      <c r="C36" s="263"/>
      <c r="D36" s="268" t="str">
        <f>Januari!D36</f>
        <v>Gewerkt</v>
      </c>
      <c r="E36" s="269"/>
      <c r="F36" s="267"/>
      <c r="G36" s="69" t="str">
        <f>Januari!G36</f>
        <v xml:space="preserve">Uren </v>
      </c>
      <c r="H36" s="259" t="str">
        <f>Januari!H36</f>
        <v>Totaal ± uren</v>
      </c>
      <c r="I36" s="260"/>
      <c r="J36" s="261">
        <f>SUM(Januari!J35+Februari!J35+Maart!J35+April!J35+Mei!J35+Juni!J35+Juli!J35+Augustus!J35+September!J35+Oktober!J35+J35)</f>
        <v>0</v>
      </c>
      <c r="K36" s="262"/>
      <c r="L36" s="267"/>
      <c r="M36" s="268" t="str">
        <f>Januari!M36</f>
        <v>Overuren</v>
      </c>
      <c r="N36" s="285"/>
      <c r="O36" s="267"/>
      <c r="P36" s="268" t="str">
        <f>Januari!P36</f>
        <v>Kilometerstand</v>
      </c>
      <c r="Q36" s="269"/>
      <c r="R36" s="216" t="str">
        <f>Januari!R36</f>
        <v>Km</v>
      </c>
      <c r="S36" s="271"/>
      <c r="T36" s="69" t="str">
        <f>Januari!T36</f>
        <v>Dienstreis</v>
      </c>
      <c r="U36" s="200" t="str">
        <f>Januari!U36</f>
        <v>Insite</v>
      </c>
    </row>
  </sheetData>
  <mergeCells count="21"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  <mergeCell ref="H36:I36"/>
    <mergeCell ref="J36:K36"/>
    <mergeCell ref="J35:K35"/>
    <mergeCell ref="H35:I35"/>
    <mergeCell ref="F35:F36"/>
  </mergeCells>
  <conditionalFormatting sqref="Q4:R33 M3:R3 M4:O33 G3:J33 A3:C33">
    <cfRule type="expression" dxfId="177" priority="159">
      <formula>$B3="zo"</formula>
    </cfRule>
    <cfRule type="expression" dxfId="176" priority="160">
      <formula>$B3="za"</formula>
    </cfRule>
  </conditionalFormatting>
  <conditionalFormatting sqref="P4:P33">
    <cfRule type="expression" dxfId="175" priority="157">
      <formula>$B4="zo"</formula>
    </cfRule>
    <cfRule type="expression" dxfId="174" priority="158">
      <formula>$B4="za"</formula>
    </cfRule>
  </conditionalFormatting>
  <conditionalFormatting sqref="T3:T33">
    <cfRule type="expression" dxfId="173" priority="153">
      <formula>$B3="zo"</formula>
    </cfRule>
    <cfRule type="expression" dxfId="172" priority="154">
      <formula>$B3="za"</formula>
    </cfRule>
  </conditionalFormatting>
  <conditionalFormatting sqref="U3:U33">
    <cfRule type="expression" dxfId="171" priority="149">
      <formula>$B3="zo"</formula>
    </cfRule>
    <cfRule type="expression" dxfId="170" priority="150">
      <formula>$B3="za"</formula>
    </cfRule>
  </conditionalFormatting>
  <conditionalFormatting sqref="K3:K33">
    <cfRule type="expression" dxfId="169" priority="147">
      <formula>$B3="zo"</formula>
    </cfRule>
    <cfRule type="expression" dxfId="168" priority="148">
      <formula>$B3="za"</formula>
    </cfRule>
  </conditionalFormatting>
  <conditionalFormatting sqref="S3:S33">
    <cfRule type="expression" dxfId="167" priority="145">
      <formula>$B3="zo"</formula>
    </cfRule>
    <cfRule type="expression" dxfId="166" priority="146">
      <formula>$B3="za"</formula>
    </cfRule>
  </conditionalFormatting>
  <conditionalFormatting sqref="D3:E3">
    <cfRule type="expression" dxfId="165" priority="79">
      <formula>$B3="zo"</formula>
    </cfRule>
    <cfRule type="expression" dxfId="164" priority="80">
      <formula>$B3="za"</formula>
    </cfRule>
  </conditionalFormatting>
  <conditionalFormatting sqref="F3">
    <cfRule type="expression" dxfId="163" priority="77">
      <formula>$B3="zo"</formula>
    </cfRule>
    <cfRule type="expression" dxfId="162" priority="78">
      <formula>$B3="za"</formula>
    </cfRule>
  </conditionalFormatting>
  <conditionalFormatting sqref="D4:E7">
    <cfRule type="expression" dxfId="161" priority="75">
      <formula>$B4="zo"</formula>
    </cfRule>
    <cfRule type="expression" dxfId="160" priority="76">
      <formula>$B4="za"</formula>
    </cfRule>
  </conditionalFormatting>
  <conditionalFormatting sqref="F4">
    <cfRule type="expression" dxfId="159" priority="73">
      <formula>$B4="zo"</formula>
    </cfRule>
    <cfRule type="expression" dxfId="158" priority="74">
      <formula>$B4="za"</formula>
    </cfRule>
  </conditionalFormatting>
  <conditionalFormatting sqref="F5:F7">
    <cfRule type="expression" dxfId="157" priority="71">
      <formula>$B5="zo"</formula>
    </cfRule>
    <cfRule type="expression" dxfId="156" priority="72">
      <formula>$B5="za"</formula>
    </cfRule>
  </conditionalFormatting>
  <conditionalFormatting sqref="D8:E8">
    <cfRule type="expression" dxfId="155" priority="69">
      <formula>$B8="zo"</formula>
    </cfRule>
    <cfRule type="expression" dxfId="154" priority="70">
      <formula>$B8="za"</formula>
    </cfRule>
  </conditionalFormatting>
  <conditionalFormatting sqref="F8">
    <cfRule type="expression" dxfId="153" priority="67">
      <formula>$B8="zo"</formula>
    </cfRule>
    <cfRule type="expression" dxfId="152" priority="68">
      <formula>$B8="za"</formula>
    </cfRule>
  </conditionalFormatting>
  <conditionalFormatting sqref="D9:E11">
    <cfRule type="expression" dxfId="151" priority="65">
      <formula>$B9="zo"</formula>
    </cfRule>
    <cfRule type="expression" dxfId="150" priority="66">
      <formula>$B9="za"</formula>
    </cfRule>
  </conditionalFormatting>
  <conditionalFormatting sqref="F9">
    <cfRule type="expression" dxfId="149" priority="63">
      <formula>$B9="zo"</formula>
    </cfRule>
    <cfRule type="expression" dxfId="148" priority="64">
      <formula>$B9="za"</formula>
    </cfRule>
  </conditionalFormatting>
  <conditionalFormatting sqref="F10">
    <cfRule type="expression" dxfId="147" priority="61">
      <formula>$B10="zo"</formula>
    </cfRule>
    <cfRule type="expression" dxfId="146" priority="62">
      <formula>$B10="za"</formula>
    </cfRule>
  </conditionalFormatting>
  <conditionalFormatting sqref="F11">
    <cfRule type="expression" dxfId="145" priority="59">
      <formula>$B11="zo"</formula>
    </cfRule>
    <cfRule type="expression" dxfId="144" priority="60">
      <formula>$B11="za"</formula>
    </cfRule>
  </conditionalFormatting>
  <conditionalFormatting sqref="D12:E14">
    <cfRule type="expression" dxfId="143" priority="57">
      <formula>$B12="zo"</formula>
    </cfRule>
    <cfRule type="expression" dxfId="142" priority="58">
      <formula>$B12="za"</formula>
    </cfRule>
  </conditionalFormatting>
  <conditionalFormatting sqref="F12:F14">
    <cfRule type="expression" dxfId="141" priority="55">
      <formula>$B12="zo"</formula>
    </cfRule>
    <cfRule type="expression" dxfId="140" priority="56">
      <formula>$B12="za"</formula>
    </cfRule>
  </conditionalFormatting>
  <conditionalFormatting sqref="D15:E15">
    <cfRule type="expression" dxfId="139" priority="53">
      <formula>$B15="zo"</formula>
    </cfRule>
    <cfRule type="expression" dxfId="138" priority="54">
      <formula>$B15="za"</formula>
    </cfRule>
  </conditionalFormatting>
  <conditionalFormatting sqref="F15">
    <cfRule type="expression" dxfId="137" priority="51">
      <formula>$B15="zo"</formula>
    </cfRule>
    <cfRule type="expression" dxfId="136" priority="52">
      <formula>$B15="za"</formula>
    </cfRule>
  </conditionalFormatting>
  <conditionalFormatting sqref="D16:E18">
    <cfRule type="expression" dxfId="135" priority="49">
      <formula>$B16="zo"</formula>
    </cfRule>
    <cfRule type="expression" dxfId="134" priority="50">
      <formula>$B16="za"</formula>
    </cfRule>
  </conditionalFormatting>
  <conditionalFormatting sqref="F16">
    <cfRule type="expression" dxfId="133" priority="47">
      <formula>$B16="zo"</formula>
    </cfRule>
    <cfRule type="expression" dxfId="132" priority="48">
      <formula>$B16="za"</formula>
    </cfRule>
  </conditionalFormatting>
  <conditionalFormatting sqref="F17">
    <cfRule type="expression" dxfId="131" priority="45">
      <formula>$B17="zo"</formula>
    </cfRule>
    <cfRule type="expression" dxfId="130" priority="46">
      <formula>$B17="za"</formula>
    </cfRule>
  </conditionalFormatting>
  <conditionalFormatting sqref="F18">
    <cfRule type="expression" dxfId="129" priority="43">
      <formula>$B18="zo"</formula>
    </cfRule>
    <cfRule type="expression" dxfId="128" priority="44">
      <formula>$B18="za"</formula>
    </cfRule>
  </conditionalFormatting>
  <conditionalFormatting sqref="D19:E21">
    <cfRule type="expression" dxfId="127" priority="41">
      <formula>$B19="zo"</formula>
    </cfRule>
    <cfRule type="expression" dxfId="126" priority="42">
      <formula>$B19="za"</formula>
    </cfRule>
  </conditionalFormatting>
  <conditionalFormatting sqref="F19:F21">
    <cfRule type="expression" dxfId="125" priority="39">
      <formula>$B19="zo"</formula>
    </cfRule>
    <cfRule type="expression" dxfId="124" priority="40">
      <formula>$B19="za"</formula>
    </cfRule>
  </conditionalFormatting>
  <conditionalFormatting sqref="D22:E22">
    <cfRule type="expression" dxfId="123" priority="37">
      <formula>$B22="zo"</formula>
    </cfRule>
    <cfRule type="expression" dxfId="122" priority="38">
      <formula>$B22="za"</formula>
    </cfRule>
  </conditionalFormatting>
  <conditionalFormatting sqref="F22">
    <cfRule type="expression" dxfId="121" priority="35">
      <formula>$B22="zo"</formula>
    </cfRule>
    <cfRule type="expression" dxfId="120" priority="36">
      <formula>$B22="za"</formula>
    </cfRule>
  </conditionalFormatting>
  <conditionalFormatting sqref="D23:E25">
    <cfRule type="expression" dxfId="119" priority="33">
      <formula>$B23="zo"</formula>
    </cfRule>
    <cfRule type="expression" dxfId="118" priority="34">
      <formula>$B23="za"</formula>
    </cfRule>
  </conditionalFormatting>
  <conditionalFormatting sqref="F23">
    <cfRule type="expression" dxfId="117" priority="31">
      <formula>$B23="zo"</formula>
    </cfRule>
    <cfRule type="expression" dxfId="116" priority="32">
      <formula>$B23="za"</formula>
    </cfRule>
  </conditionalFormatting>
  <conditionalFormatting sqref="F24">
    <cfRule type="expression" dxfId="115" priority="29">
      <formula>$B24="zo"</formula>
    </cfRule>
    <cfRule type="expression" dxfId="114" priority="30">
      <formula>$B24="za"</formula>
    </cfRule>
  </conditionalFormatting>
  <conditionalFormatting sqref="F25">
    <cfRule type="expression" dxfId="113" priority="27">
      <formula>$B25="zo"</formula>
    </cfRule>
    <cfRule type="expression" dxfId="112" priority="28">
      <formula>$B25="za"</formula>
    </cfRule>
  </conditionalFormatting>
  <conditionalFormatting sqref="D26:E28">
    <cfRule type="expression" dxfId="111" priority="25">
      <formula>$B26="zo"</formula>
    </cfRule>
    <cfRule type="expression" dxfId="110" priority="26">
      <formula>$B26="za"</formula>
    </cfRule>
  </conditionalFormatting>
  <conditionalFormatting sqref="F26:F28">
    <cfRule type="expression" dxfId="109" priority="23">
      <formula>$B26="zo"</formula>
    </cfRule>
    <cfRule type="expression" dxfId="108" priority="24">
      <formula>$B26="za"</formula>
    </cfRule>
  </conditionalFormatting>
  <conditionalFormatting sqref="D29:E29">
    <cfRule type="expression" dxfId="107" priority="21">
      <formula>$B29="zo"</formula>
    </cfRule>
    <cfRule type="expression" dxfId="106" priority="22">
      <formula>$B29="za"</formula>
    </cfRule>
  </conditionalFormatting>
  <conditionalFormatting sqref="F29">
    <cfRule type="expression" dxfId="105" priority="19">
      <formula>$B29="zo"</formula>
    </cfRule>
    <cfRule type="expression" dxfId="104" priority="20">
      <formula>$B29="za"</formula>
    </cfRule>
  </conditionalFormatting>
  <conditionalFormatting sqref="D30:E32">
    <cfRule type="expression" dxfId="103" priority="17">
      <formula>$B30="zo"</formula>
    </cfRule>
    <cfRule type="expression" dxfId="102" priority="18">
      <formula>$B30="za"</formula>
    </cfRule>
  </conditionalFormatting>
  <conditionalFormatting sqref="F30">
    <cfRule type="expression" dxfId="101" priority="15">
      <formula>$B30="zo"</formula>
    </cfRule>
    <cfRule type="expression" dxfId="100" priority="16">
      <formula>$B30="za"</formula>
    </cfRule>
  </conditionalFormatting>
  <conditionalFormatting sqref="F31">
    <cfRule type="expression" dxfId="99" priority="13">
      <formula>$B31="zo"</formula>
    </cfRule>
    <cfRule type="expression" dxfId="98" priority="14">
      <formula>$B31="za"</formula>
    </cfRule>
  </conditionalFormatting>
  <conditionalFormatting sqref="F32">
    <cfRule type="expression" dxfId="97" priority="11">
      <formula>$B32="zo"</formula>
    </cfRule>
    <cfRule type="expression" dxfId="96" priority="12">
      <formula>$B32="za"</formula>
    </cfRule>
  </conditionalFormatting>
  <conditionalFormatting sqref="D33:E33">
    <cfRule type="expression" dxfId="95" priority="9">
      <formula>$B33="zo"</formula>
    </cfRule>
    <cfRule type="expression" dxfId="94" priority="10">
      <formula>$B33="za"</formula>
    </cfRule>
  </conditionalFormatting>
  <conditionalFormatting sqref="F33">
    <cfRule type="expression" dxfId="93" priority="7">
      <formula>$B33="zo"</formula>
    </cfRule>
    <cfRule type="expression" dxfId="92" priority="8">
      <formula>$B33="za"</formula>
    </cfRule>
  </conditionalFormatting>
  <conditionalFormatting sqref="L3:L33">
    <cfRule type="expression" dxfId="91" priority="5">
      <formula>$B3="zo"</formula>
    </cfRule>
    <cfRule type="expression" dxfId="90" priority="6">
      <formula>$B3="za"</formula>
    </cfRule>
  </conditionalFormatting>
  <conditionalFormatting sqref="U34">
    <cfRule type="expression" dxfId="89" priority="1">
      <formula>$B34="zo"</formula>
    </cfRule>
    <cfRule type="expression" dxfId="88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010B5-2493-41FD-9837-004D581F7424}">
  <sheetPr>
    <pageSetUpPr fitToPage="1"/>
  </sheetPr>
  <dimension ref="A1:U36"/>
  <sheetViews>
    <sheetView workbookViewId="0">
      <selection activeCell="G4" sqref="G4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22" customWidth="1"/>
    <col min="9" max="9" width="6.42578125" style="22" customWidth="1"/>
    <col min="10" max="11" width="6" style="22" customWidth="1"/>
    <col min="12" max="12" width="32.7109375" style="22" customWidth="1"/>
    <col min="13" max="15" width="6" style="22" customWidth="1"/>
    <col min="16" max="17" width="8.7109375" style="22" customWidth="1"/>
    <col min="18" max="19" width="6.7109375" style="22" customWidth="1"/>
    <col min="20" max="20" width="9.7109375" style="23" customWidth="1"/>
    <col min="21" max="21" width="5.140625" style="23" customWidth="1"/>
    <col min="22" max="16384" width="9.140625" style="22"/>
  </cols>
  <sheetData>
    <row r="1" spans="1:21" x14ac:dyDescent="0.25">
      <c r="A1" s="259">
        <f>Januari!A1</f>
        <v>2021</v>
      </c>
      <c r="B1" s="288"/>
      <c r="C1" s="260"/>
      <c r="D1" s="286" t="str">
        <f>Januari!D1</f>
        <v>Gewerkt</v>
      </c>
      <c r="E1" s="287"/>
      <c r="F1" s="276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6" t="str">
        <f>Januari!L1</f>
        <v>Bijzonderheden</v>
      </c>
      <c r="M1" s="286" t="str">
        <f>Januari!M1</f>
        <v>Overuren</v>
      </c>
      <c r="N1" s="287"/>
      <c r="O1" s="276" t="str">
        <f>Januari!O1</f>
        <v>Totaal</v>
      </c>
      <c r="P1" s="286" t="str">
        <f>Januari!P1</f>
        <v>Kilometerstand</v>
      </c>
      <c r="Q1" s="287"/>
      <c r="R1" s="37" t="str">
        <f>Januari!R1</f>
        <v>Km</v>
      </c>
      <c r="S1" s="280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7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7"/>
      <c r="M2" s="40" t="str">
        <f>Januari!M2</f>
        <v>begin</v>
      </c>
      <c r="N2" s="2" t="str">
        <f>Januari!N2</f>
        <v>einde</v>
      </c>
      <c r="O2" s="277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1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48</v>
      </c>
      <c r="B3" s="71" t="s">
        <v>59</v>
      </c>
      <c r="C3" s="133">
        <f>DATE(YEAR(Januari!C3),MONTH(Januari!C3)+11,DAY(Januari!C3))</f>
        <v>42704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32">
        <f>November!Q32</f>
        <v>0</v>
      </c>
      <c r="Q3" s="132"/>
      <c r="R3" s="132">
        <f>SUM(Q3-P3)</f>
        <v>0</v>
      </c>
      <c r="S3" s="76">
        <f>TOTAAL!$J$4</f>
        <v>26</v>
      </c>
      <c r="T3" s="76">
        <f>SUM(R3-S3)</f>
        <v>-26</v>
      </c>
      <c r="U3" s="161"/>
    </row>
    <row r="4" spans="1:21" x14ac:dyDescent="0.25">
      <c r="A4" s="17">
        <v>48</v>
      </c>
      <c r="B4" s="71" t="s">
        <v>61</v>
      </c>
      <c r="C4" s="133">
        <f>DATE(YEAR($C$3),MONTH($C$3),DAY(C3)+1)</f>
        <v>42705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32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1" x14ac:dyDescent="0.25">
      <c r="A5" s="17">
        <v>48</v>
      </c>
      <c r="B5" s="71" t="s">
        <v>62</v>
      </c>
      <c r="C5" s="133">
        <f t="shared" ref="C5:C33" si="5">DATE(YEAR($C$3),MONTH($C$3),DAY(C4)+1)</f>
        <v>42706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32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1" x14ac:dyDescent="0.25">
      <c r="A6" s="17">
        <v>48</v>
      </c>
      <c r="B6" s="71" t="s">
        <v>56</v>
      </c>
      <c r="C6" s="133">
        <f t="shared" si="5"/>
        <v>42707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17"/>
      <c r="N6" s="17"/>
      <c r="O6" s="6">
        <f t="shared" si="3"/>
        <v>0</v>
      </c>
      <c r="P6" s="25">
        <f t="shared" ref="P6:P33" si="7">Q5</f>
        <v>0</v>
      </c>
      <c r="Q6" s="25"/>
      <c r="R6" s="132">
        <f t="shared" si="4"/>
        <v>0</v>
      </c>
      <c r="S6" s="76">
        <f>TOTAAL!$J$4</f>
        <v>26</v>
      </c>
      <c r="T6" s="76">
        <f t="shared" si="6"/>
        <v>-26</v>
      </c>
      <c r="U6" s="161"/>
    </row>
    <row r="7" spans="1:21" x14ac:dyDescent="0.25">
      <c r="A7" s="17">
        <v>48</v>
      </c>
      <c r="B7" s="71" t="s">
        <v>57</v>
      </c>
      <c r="C7" s="133">
        <f t="shared" si="5"/>
        <v>42708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32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1" x14ac:dyDescent="0.25">
      <c r="A8" s="17">
        <v>49</v>
      </c>
      <c r="B8" s="71" t="s">
        <v>58</v>
      </c>
      <c r="C8" s="133">
        <f t="shared" si="5"/>
        <v>42709</v>
      </c>
      <c r="D8" s="6">
        <v>0.27083333333333331</v>
      </c>
      <c r="E8" s="6">
        <v>0.66666666666666663</v>
      </c>
      <c r="F8" s="8">
        <v>2.0833333333333301E-2</v>
      </c>
      <c r="G8" s="17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6">
        <f t="shared" si="3"/>
        <v>0</v>
      </c>
      <c r="P8" s="25">
        <f t="shared" si="7"/>
        <v>0</v>
      </c>
      <c r="Q8" s="25"/>
      <c r="R8" s="132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1" x14ac:dyDescent="0.25">
      <c r="A9" s="17">
        <v>49</v>
      </c>
      <c r="B9" s="71" t="s">
        <v>60</v>
      </c>
      <c r="C9" s="133">
        <f t="shared" si="5"/>
        <v>42710</v>
      </c>
      <c r="D9" s="6">
        <v>0.27083333333333331</v>
      </c>
      <c r="E9" s="6">
        <v>0.66666666666666663</v>
      </c>
      <c r="F9" s="8">
        <v>2.0833333333333301E-2</v>
      </c>
      <c r="G9" s="17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32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1" x14ac:dyDescent="0.25">
      <c r="A10" s="17">
        <v>49</v>
      </c>
      <c r="B10" s="71" t="s">
        <v>59</v>
      </c>
      <c r="C10" s="133">
        <f t="shared" si="5"/>
        <v>42711</v>
      </c>
      <c r="D10" s="6">
        <v>0.27083333333333331</v>
      </c>
      <c r="E10" s="6">
        <v>0.66666666666666663</v>
      </c>
      <c r="F10" s="8">
        <v>2.0833333333333301E-2</v>
      </c>
      <c r="G10" s="17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1" x14ac:dyDescent="0.25">
      <c r="A11" s="17">
        <v>49</v>
      </c>
      <c r="B11" s="71" t="s">
        <v>61</v>
      </c>
      <c r="C11" s="133">
        <f t="shared" si="5"/>
        <v>42712</v>
      </c>
      <c r="D11" s="6">
        <v>0.27083333333333331</v>
      </c>
      <c r="E11" s="6">
        <v>0.66666666666666696</v>
      </c>
      <c r="F11" s="8">
        <v>2.0833333333333301E-2</v>
      </c>
      <c r="G11" s="6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1" x14ac:dyDescent="0.25">
      <c r="A12" s="17">
        <v>49</v>
      </c>
      <c r="B12" s="71" t="s">
        <v>62</v>
      </c>
      <c r="C12" s="133">
        <f t="shared" si="5"/>
        <v>42713</v>
      </c>
      <c r="D12" s="6">
        <v>0.27083333333333331</v>
      </c>
      <c r="E12" s="6">
        <v>0.66666666666666696</v>
      </c>
      <c r="F12" s="8">
        <v>2.0833333333333301E-2</v>
      </c>
      <c r="G12" s="6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1" x14ac:dyDescent="0.25">
      <c r="A13" s="17">
        <v>49</v>
      </c>
      <c r="B13" s="71" t="s">
        <v>56</v>
      </c>
      <c r="C13" s="133">
        <f t="shared" si="5"/>
        <v>42714</v>
      </c>
      <c r="D13" s="6">
        <v>0.27083333333333331</v>
      </c>
      <c r="E13" s="6">
        <v>0.66666666666666696</v>
      </c>
      <c r="F13" s="8">
        <v>2.0833333333333301E-2</v>
      </c>
      <c r="G13" s="6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1" x14ac:dyDescent="0.25">
      <c r="A14" s="17">
        <v>49</v>
      </c>
      <c r="B14" s="71" t="s">
        <v>57</v>
      </c>
      <c r="C14" s="133">
        <f t="shared" si="5"/>
        <v>42715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1" x14ac:dyDescent="0.25">
      <c r="A15" s="17">
        <v>50</v>
      </c>
      <c r="B15" s="71" t="s">
        <v>58</v>
      </c>
      <c r="C15" s="133">
        <f t="shared" si="5"/>
        <v>42716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1" x14ac:dyDescent="0.25">
      <c r="A16" s="17">
        <v>50</v>
      </c>
      <c r="B16" s="71" t="s">
        <v>60</v>
      </c>
      <c r="C16" s="133">
        <f t="shared" si="5"/>
        <v>42717</v>
      </c>
      <c r="D16" s="6">
        <v>0.27083333333333331</v>
      </c>
      <c r="E16" s="6">
        <v>0.66666666666666663</v>
      </c>
      <c r="F16" s="8">
        <v>2.0833333333333301E-2</v>
      </c>
      <c r="G16" s="17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17">
        <v>50</v>
      </c>
      <c r="B17" s="71" t="s">
        <v>59</v>
      </c>
      <c r="C17" s="133">
        <f t="shared" si="5"/>
        <v>42718</v>
      </c>
      <c r="D17" s="6">
        <v>0.27083333333333331</v>
      </c>
      <c r="E17" s="6">
        <v>0.66666666666666663</v>
      </c>
      <c r="F17" s="8">
        <v>2.0833333333333301E-2</v>
      </c>
      <c r="G17" s="17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50</v>
      </c>
      <c r="B18" s="71" t="s">
        <v>61</v>
      </c>
      <c r="C18" s="133">
        <f t="shared" si="5"/>
        <v>42719</v>
      </c>
      <c r="D18" s="6">
        <v>0.27083333333333331</v>
      </c>
      <c r="E18" s="6">
        <v>0.66666666666666696</v>
      </c>
      <c r="F18" s="8">
        <v>2.0833333333333301E-2</v>
      </c>
      <c r="G18" s="17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50</v>
      </c>
      <c r="B19" s="71" t="s">
        <v>62</v>
      </c>
      <c r="C19" s="133">
        <f t="shared" si="5"/>
        <v>42720</v>
      </c>
      <c r="D19" s="6">
        <v>0.27083333333333331</v>
      </c>
      <c r="E19" s="6">
        <v>0.66666666666666696</v>
      </c>
      <c r="F19" s="8">
        <v>2.0833333333333301E-2</v>
      </c>
      <c r="G19" s="17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50</v>
      </c>
      <c r="B20" s="71" t="s">
        <v>56</v>
      </c>
      <c r="C20" s="133">
        <f t="shared" si="5"/>
        <v>42721</v>
      </c>
      <c r="D20" s="6">
        <v>0.27083333333333331</v>
      </c>
      <c r="E20" s="6">
        <v>0.66666666666666696</v>
      </c>
      <c r="F20" s="8">
        <v>2.0833333333333301E-2</v>
      </c>
      <c r="G20" s="17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17">
        <v>50</v>
      </c>
      <c r="B21" s="71" t="s">
        <v>57</v>
      </c>
      <c r="C21" s="133">
        <f t="shared" si="5"/>
        <v>42722</v>
      </c>
      <c r="D21" s="6">
        <v>0.27083333333333331</v>
      </c>
      <c r="E21" s="6">
        <v>0.66666666666666696</v>
      </c>
      <c r="F21" s="8">
        <v>2.0833333333333301E-2</v>
      </c>
      <c r="G21" s="17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51</v>
      </c>
      <c r="B22" s="71" t="s">
        <v>58</v>
      </c>
      <c r="C22" s="133">
        <f t="shared" si="5"/>
        <v>42723</v>
      </c>
      <c r="D22" s="6">
        <v>0.27083333333333331</v>
      </c>
      <c r="E22" s="6">
        <v>0.66666666666666663</v>
      </c>
      <c r="F22" s="8">
        <v>2.0833333333333301E-2</v>
      </c>
      <c r="G22" s="17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51</v>
      </c>
      <c r="B23" s="71" t="s">
        <v>60</v>
      </c>
      <c r="C23" s="133">
        <f t="shared" si="5"/>
        <v>42724</v>
      </c>
      <c r="D23" s="6">
        <v>0.27083333333333331</v>
      </c>
      <c r="E23" s="6">
        <v>0.66666666666666663</v>
      </c>
      <c r="F23" s="8">
        <v>2.0833333333333301E-2</v>
      </c>
      <c r="G23" s="17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32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51</v>
      </c>
      <c r="B24" s="71" t="s">
        <v>59</v>
      </c>
      <c r="C24" s="133">
        <f t="shared" si="5"/>
        <v>42725</v>
      </c>
      <c r="D24" s="6">
        <v>0.27083333333333331</v>
      </c>
      <c r="E24" s="6">
        <v>0.66666666666666663</v>
      </c>
      <c r="F24" s="8">
        <v>2.0833333333333301E-2</v>
      </c>
      <c r="G24" s="17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51</v>
      </c>
      <c r="B25" s="71" t="s">
        <v>61</v>
      </c>
      <c r="C25" s="133">
        <f t="shared" si="5"/>
        <v>42726</v>
      </c>
      <c r="D25" s="6">
        <v>0.27083333333333331</v>
      </c>
      <c r="E25" s="6">
        <v>0.66666666666666696</v>
      </c>
      <c r="F25" s="8">
        <v>2.0833333333333301E-2</v>
      </c>
      <c r="G25" s="17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51</v>
      </c>
      <c r="B26" s="71" t="s">
        <v>62</v>
      </c>
      <c r="C26" s="133">
        <f t="shared" si="5"/>
        <v>42727</v>
      </c>
      <c r="D26" s="6">
        <v>0.27083333333333331</v>
      </c>
      <c r="E26" s="6">
        <v>0.66666666666666696</v>
      </c>
      <c r="F26" s="8">
        <v>2.0833333333333301E-2</v>
      </c>
      <c r="G26" s="17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51</v>
      </c>
      <c r="B27" s="71" t="s">
        <v>56</v>
      </c>
      <c r="C27" s="141">
        <f t="shared" si="5"/>
        <v>42728</v>
      </c>
      <c r="D27" s="6">
        <v>0.27083333333333331</v>
      </c>
      <c r="E27" s="6">
        <v>0.66666666666666696</v>
      </c>
      <c r="F27" s="8">
        <v>2.0833333333333301E-2</v>
      </c>
      <c r="G27" s="17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7"/>
      <c r="N27" s="17"/>
      <c r="O27" s="6">
        <f t="shared" si="3"/>
        <v>0</v>
      </c>
      <c r="P27" s="25">
        <f t="shared" si="7"/>
        <v>0</v>
      </c>
      <c r="Q27" s="25"/>
      <c r="R27" s="142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51</v>
      </c>
      <c r="B28" s="71" t="s">
        <v>57</v>
      </c>
      <c r="C28" s="133">
        <f t="shared" si="5"/>
        <v>42729</v>
      </c>
      <c r="D28" s="6">
        <v>0.27083333333333331</v>
      </c>
      <c r="E28" s="6">
        <v>0.66666666666666696</v>
      </c>
      <c r="F28" s="8">
        <v>2.0833333333333301E-2</v>
      </c>
      <c r="G28" s="17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7"/>
      <c r="N28" s="17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52</v>
      </c>
      <c r="B29" s="71" t="s">
        <v>58</v>
      </c>
      <c r="C29" s="133">
        <f t="shared" si="5"/>
        <v>42730</v>
      </c>
      <c r="D29" s="6">
        <v>0.27083333333333331</v>
      </c>
      <c r="E29" s="6">
        <v>0.66666666666666663</v>
      </c>
      <c r="F29" s="8">
        <v>2.0833333333333301E-2</v>
      </c>
      <c r="G29" s="17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7"/>
      <c r="N29" s="17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52</v>
      </c>
      <c r="B30" s="71" t="s">
        <v>60</v>
      </c>
      <c r="C30" s="133">
        <f t="shared" si="5"/>
        <v>42731</v>
      </c>
      <c r="D30" s="6">
        <v>0.27083333333333331</v>
      </c>
      <c r="E30" s="6">
        <v>0.66666666666666663</v>
      </c>
      <c r="F30" s="8">
        <v>2.0833333333333301E-2</v>
      </c>
      <c r="G30" s="17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7"/>
      <c r="N30" s="17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>
        <v>52</v>
      </c>
      <c r="B31" s="71" t="s">
        <v>59</v>
      </c>
      <c r="C31" s="133">
        <f t="shared" si="5"/>
        <v>42732</v>
      </c>
      <c r="D31" s="6">
        <v>0.27083333333333331</v>
      </c>
      <c r="E31" s="6">
        <v>0.66666666666666663</v>
      </c>
      <c r="F31" s="8">
        <v>2.0833333333333301E-2</v>
      </c>
      <c r="G31" s="17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7"/>
      <c r="N31" s="17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17">
        <v>52</v>
      </c>
      <c r="B32" s="71" t="s">
        <v>61</v>
      </c>
      <c r="C32" s="133">
        <f t="shared" si="5"/>
        <v>42733</v>
      </c>
      <c r="D32" s="6">
        <v>0.27083333333333331</v>
      </c>
      <c r="E32" s="6">
        <v>0.66666666666666696</v>
      </c>
      <c r="F32" s="8">
        <v>2.0833333333333301E-2</v>
      </c>
      <c r="G32" s="6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7"/>
      <c r="N32" s="17"/>
      <c r="O32" s="6">
        <f t="shared" si="3"/>
        <v>0</v>
      </c>
      <c r="P32" s="25">
        <f t="shared" si="7"/>
        <v>0</v>
      </c>
      <c r="Q32" s="25"/>
      <c r="R32" s="132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17">
        <v>52</v>
      </c>
      <c r="B33" s="71" t="s">
        <v>62</v>
      </c>
      <c r="C33" s="29">
        <f t="shared" si="5"/>
        <v>42734</v>
      </c>
      <c r="D33" s="6">
        <v>0.27083333333333331</v>
      </c>
      <c r="E33" s="6">
        <v>0.66666666666666696</v>
      </c>
      <c r="F33" s="8">
        <v>2.0833333333333301E-2</v>
      </c>
      <c r="G33" s="4"/>
      <c r="H33" s="8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4"/>
      <c r="N33" s="4"/>
      <c r="O33" s="8">
        <f t="shared" si="3"/>
        <v>0</v>
      </c>
      <c r="P33" s="25">
        <f t="shared" si="7"/>
        <v>0</v>
      </c>
      <c r="Q33" s="9"/>
      <c r="R33" s="28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23" customFormat="1" x14ac:dyDescent="0.25">
      <c r="A34" s="217"/>
      <c r="B34" s="217"/>
      <c r="C34" s="217"/>
      <c r="D34" s="257" t="str">
        <f>Januari!D34</f>
        <v>TOTAAL</v>
      </c>
      <c r="E34" s="263"/>
      <c r="F34" s="50">
        <f t="shared" ref="F34:H34" si="8">SUM(F3:F33)</f>
        <v>0.64583333333333226</v>
      </c>
      <c r="G34" s="50">
        <f t="shared" si="8"/>
        <v>0</v>
      </c>
      <c r="H34" s="50">
        <f t="shared" si="8"/>
        <v>0</v>
      </c>
      <c r="I34" s="50">
        <f>SUM(I3:I33)</f>
        <v>11.625</v>
      </c>
      <c r="J34" s="50">
        <f>SUM(J3:J33)</f>
        <v>0</v>
      </c>
      <c r="K34" s="174">
        <f t="shared" ref="K34" si="9">SUM(K3:K33)</f>
        <v>0</v>
      </c>
      <c r="L34" s="50"/>
      <c r="M34" s="50"/>
      <c r="N34" s="50"/>
      <c r="O34" s="50">
        <f>SUM(O3:O33)</f>
        <v>0</v>
      </c>
      <c r="P34" s="15"/>
      <c r="Q34" s="15"/>
      <c r="R34" s="196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66" t="str">
        <f>Januari!F35</f>
        <v>Pauze</v>
      </c>
      <c r="G35" s="214" t="str">
        <f>Januari!G35</f>
        <v>verlof</v>
      </c>
      <c r="H35" s="259" t="str">
        <f>Januari!H35</f>
        <v>± uren</v>
      </c>
      <c r="I35" s="260"/>
      <c r="J35" s="261">
        <f>SUM(J34+K34)</f>
        <v>0</v>
      </c>
      <c r="K35" s="262"/>
      <c r="L35" s="266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66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70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57">
        <f>Januari!A36</f>
        <v>2021</v>
      </c>
      <c r="B36" s="258"/>
      <c r="C36" s="263"/>
      <c r="D36" s="268" t="str">
        <f>Januari!D36</f>
        <v>Gewerkt</v>
      </c>
      <c r="E36" s="269"/>
      <c r="F36" s="267"/>
      <c r="G36" s="69" t="str">
        <f>Januari!G36</f>
        <v xml:space="preserve">Uren </v>
      </c>
      <c r="H36" s="259" t="str">
        <f>Januari!H36</f>
        <v>Totaal ± uren</v>
      </c>
      <c r="I36" s="260"/>
      <c r="J36" s="261">
        <f>SUM(Januari!J35+Februari!J35+Maart!J35+April!J35+Mei!J35+Juni!J35+Juli!J35+Augustus!J35+September!J35+Oktober!J35+November!J35+J35)</f>
        <v>0</v>
      </c>
      <c r="K36" s="262"/>
      <c r="L36" s="267"/>
      <c r="M36" s="268" t="str">
        <f>Januari!M36</f>
        <v>Overuren</v>
      </c>
      <c r="N36" s="285"/>
      <c r="O36" s="267"/>
      <c r="P36" s="268" t="str">
        <f>Januari!P36</f>
        <v>Kilometerstand</v>
      </c>
      <c r="Q36" s="269"/>
      <c r="R36" s="216" t="str">
        <f>Januari!R36</f>
        <v>Km</v>
      </c>
      <c r="S36" s="271"/>
      <c r="T36" s="69" t="str">
        <f>Januari!T36</f>
        <v>Dienstreis</v>
      </c>
      <c r="U36" s="200" t="str">
        <f>Januari!U36</f>
        <v>Insite</v>
      </c>
    </row>
  </sheetData>
  <mergeCells count="21"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  <mergeCell ref="H36:I36"/>
    <mergeCell ref="J36:K36"/>
    <mergeCell ref="J35:K35"/>
    <mergeCell ref="H35:I35"/>
    <mergeCell ref="F35:F36"/>
  </mergeCells>
  <conditionalFormatting sqref="Q4:R33 U3:U33 M3:R3 M4:O33 G3:J33 A3:C33">
    <cfRule type="expression" dxfId="87" priority="171">
      <formula>$B3="zo"</formula>
    </cfRule>
    <cfRule type="expression" dxfId="86" priority="172">
      <formula>$B3="za"</formula>
    </cfRule>
  </conditionalFormatting>
  <conditionalFormatting sqref="P4:P33">
    <cfRule type="expression" dxfId="85" priority="169">
      <formula>$B4="zo"</formula>
    </cfRule>
    <cfRule type="expression" dxfId="84" priority="170">
      <formula>$B4="za"</formula>
    </cfRule>
  </conditionalFormatting>
  <conditionalFormatting sqref="T3:T33">
    <cfRule type="expression" dxfId="83" priority="165">
      <formula>$B3="zo"</formula>
    </cfRule>
    <cfRule type="expression" dxfId="82" priority="166">
      <formula>$B3="za"</formula>
    </cfRule>
  </conditionalFormatting>
  <conditionalFormatting sqref="K3:K33">
    <cfRule type="expression" dxfId="81" priority="163">
      <formula>$B3="zo"</formula>
    </cfRule>
    <cfRule type="expression" dxfId="80" priority="164">
      <formula>$B3="za"</formula>
    </cfRule>
  </conditionalFormatting>
  <conditionalFormatting sqref="S3:S33">
    <cfRule type="expression" dxfId="79" priority="161">
      <formula>$B3="zo"</formula>
    </cfRule>
    <cfRule type="expression" dxfId="78" priority="162">
      <formula>$B3="za"</formula>
    </cfRule>
  </conditionalFormatting>
  <conditionalFormatting sqref="D3:E3">
    <cfRule type="expression" dxfId="77" priority="79">
      <formula>$B3="zo"</formula>
    </cfRule>
    <cfRule type="expression" dxfId="76" priority="80">
      <formula>$B3="za"</formula>
    </cfRule>
  </conditionalFormatting>
  <conditionalFormatting sqref="F3">
    <cfRule type="expression" dxfId="75" priority="77">
      <formula>$B3="zo"</formula>
    </cfRule>
    <cfRule type="expression" dxfId="74" priority="78">
      <formula>$B3="za"</formula>
    </cfRule>
  </conditionalFormatting>
  <conditionalFormatting sqref="D4:E7">
    <cfRule type="expression" dxfId="73" priority="75">
      <formula>$B4="zo"</formula>
    </cfRule>
    <cfRule type="expression" dxfId="72" priority="76">
      <formula>$B4="za"</formula>
    </cfRule>
  </conditionalFormatting>
  <conditionalFormatting sqref="F4">
    <cfRule type="expression" dxfId="71" priority="73">
      <formula>$B4="zo"</formula>
    </cfRule>
    <cfRule type="expression" dxfId="70" priority="74">
      <formula>$B4="za"</formula>
    </cfRule>
  </conditionalFormatting>
  <conditionalFormatting sqref="F5:F7">
    <cfRule type="expression" dxfId="69" priority="71">
      <formula>$B5="zo"</formula>
    </cfRule>
    <cfRule type="expression" dxfId="68" priority="72">
      <formula>$B5="za"</formula>
    </cfRule>
  </conditionalFormatting>
  <conditionalFormatting sqref="D8:E8">
    <cfRule type="expression" dxfId="67" priority="69">
      <formula>$B8="zo"</formula>
    </cfRule>
    <cfRule type="expression" dxfId="66" priority="70">
      <formula>$B8="za"</formula>
    </cfRule>
  </conditionalFormatting>
  <conditionalFormatting sqref="F8">
    <cfRule type="expression" dxfId="65" priority="67">
      <formula>$B8="zo"</formula>
    </cfRule>
    <cfRule type="expression" dxfId="64" priority="68">
      <formula>$B8="za"</formula>
    </cfRule>
  </conditionalFormatting>
  <conditionalFormatting sqref="D9:E11">
    <cfRule type="expression" dxfId="63" priority="65">
      <formula>$B9="zo"</formula>
    </cfRule>
    <cfRule type="expression" dxfId="62" priority="66">
      <formula>$B9="za"</formula>
    </cfRule>
  </conditionalFormatting>
  <conditionalFormatting sqref="F9">
    <cfRule type="expression" dxfId="61" priority="63">
      <formula>$B9="zo"</formula>
    </cfRule>
    <cfRule type="expression" dxfId="60" priority="64">
      <formula>$B9="za"</formula>
    </cfRule>
  </conditionalFormatting>
  <conditionalFormatting sqref="F10">
    <cfRule type="expression" dxfId="59" priority="61">
      <formula>$B10="zo"</formula>
    </cfRule>
    <cfRule type="expression" dxfId="58" priority="62">
      <formula>$B10="za"</formula>
    </cfRule>
  </conditionalFormatting>
  <conditionalFormatting sqref="F11">
    <cfRule type="expression" dxfId="57" priority="59">
      <formula>$B11="zo"</formula>
    </cfRule>
    <cfRule type="expression" dxfId="56" priority="60">
      <formula>$B11="za"</formula>
    </cfRule>
  </conditionalFormatting>
  <conditionalFormatting sqref="D12:E14">
    <cfRule type="expression" dxfId="55" priority="57">
      <formula>$B12="zo"</formula>
    </cfRule>
    <cfRule type="expression" dxfId="54" priority="58">
      <formula>$B12="za"</formula>
    </cfRule>
  </conditionalFormatting>
  <conditionalFormatting sqref="F12:F14">
    <cfRule type="expression" dxfId="53" priority="55">
      <formula>$B12="zo"</formula>
    </cfRule>
    <cfRule type="expression" dxfId="52" priority="56">
      <formula>$B12="za"</formula>
    </cfRule>
  </conditionalFormatting>
  <conditionalFormatting sqref="D15:E15">
    <cfRule type="expression" dxfId="51" priority="53">
      <formula>$B15="zo"</formula>
    </cfRule>
    <cfRule type="expression" dxfId="50" priority="54">
      <formula>$B15="za"</formula>
    </cfRule>
  </conditionalFormatting>
  <conditionalFormatting sqref="F15">
    <cfRule type="expression" dxfId="49" priority="51">
      <formula>$B15="zo"</formula>
    </cfRule>
    <cfRule type="expression" dxfId="48" priority="52">
      <formula>$B15="za"</formula>
    </cfRule>
  </conditionalFormatting>
  <conditionalFormatting sqref="D16:E18">
    <cfRule type="expression" dxfId="47" priority="49">
      <formula>$B16="zo"</formula>
    </cfRule>
    <cfRule type="expression" dxfId="46" priority="50">
      <formula>$B16="za"</formula>
    </cfRule>
  </conditionalFormatting>
  <conditionalFormatting sqref="F16">
    <cfRule type="expression" dxfId="45" priority="47">
      <formula>$B16="zo"</formula>
    </cfRule>
    <cfRule type="expression" dxfId="44" priority="48">
      <formula>$B16="za"</formula>
    </cfRule>
  </conditionalFormatting>
  <conditionalFormatting sqref="F17">
    <cfRule type="expression" dxfId="43" priority="45">
      <formula>$B17="zo"</formula>
    </cfRule>
    <cfRule type="expression" dxfId="42" priority="46">
      <formula>$B17="za"</formula>
    </cfRule>
  </conditionalFormatting>
  <conditionalFormatting sqref="F18">
    <cfRule type="expression" dxfId="41" priority="43">
      <formula>$B18="zo"</formula>
    </cfRule>
    <cfRule type="expression" dxfId="40" priority="44">
      <formula>$B18="za"</formula>
    </cfRule>
  </conditionalFormatting>
  <conditionalFormatting sqref="D19:E21">
    <cfRule type="expression" dxfId="39" priority="41">
      <formula>$B19="zo"</formula>
    </cfRule>
    <cfRule type="expression" dxfId="38" priority="42">
      <formula>$B19="za"</formula>
    </cfRule>
  </conditionalFormatting>
  <conditionalFormatting sqref="F19:F21">
    <cfRule type="expression" dxfId="37" priority="39">
      <formula>$B19="zo"</formula>
    </cfRule>
    <cfRule type="expression" dxfId="36" priority="40">
      <formula>$B19="za"</formula>
    </cfRule>
  </conditionalFormatting>
  <conditionalFormatting sqref="D22:E22">
    <cfRule type="expression" dxfId="35" priority="37">
      <formula>$B22="zo"</formula>
    </cfRule>
    <cfRule type="expression" dxfId="34" priority="38">
      <formula>$B22="za"</formula>
    </cfRule>
  </conditionalFormatting>
  <conditionalFormatting sqref="F22">
    <cfRule type="expression" dxfId="33" priority="35">
      <formula>$B22="zo"</formula>
    </cfRule>
    <cfRule type="expression" dxfId="32" priority="36">
      <formula>$B22="za"</formula>
    </cfRule>
  </conditionalFormatting>
  <conditionalFormatting sqref="D23:E25">
    <cfRule type="expression" dxfId="31" priority="33">
      <formula>$B23="zo"</formula>
    </cfRule>
    <cfRule type="expression" dxfId="30" priority="34">
      <formula>$B23="za"</formula>
    </cfRule>
  </conditionalFormatting>
  <conditionalFormatting sqref="F23">
    <cfRule type="expression" dxfId="29" priority="31">
      <formula>$B23="zo"</formula>
    </cfRule>
    <cfRule type="expression" dxfId="28" priority="32">
      <formula>$B23="za"</formula>
    </cfRule>
  </conditionalFormatting>
  <conditionalFormatting sqref="F24">
    <cfRule type="expression" dxfId="27" priority="29">
      <formula>$B24="zo"</formula>
    </cfRule>
    <cfRule type="expression" dxfId="26" priority="30">
      <formula>$B24="za"</formula>
    </cfRule>
  </conditionalFormatting>
  <conditionalFormatting sqref="F25">
    <cfRule type="expression" dxfId="25" priority="27">
      <formula>$B25="zo"</formula>
    </cfRule>
    <cfRule type="expression" dxfId="24" priority="28">
      <formula>$B25="za"</formula>
    </cfRule>
  </conditionalFormatting>
  <conditionalFormatting sqref="D26:E28">
    <cfRule type="expression" dxfId="23" priority="25">
      <formula>$B26="zo"</formula>
    </cfRule>
    <cfRule type="expression" dxfId="22" priority="26">
      <formula>$B26="za"</formula>
    </cfRule>
  </conditionalFormatting>
  <conditionalFormatting sqref="F26:F28">
    <cfRule type="expression" dxfId="21" priority="23">
      <formula>$B26="zo"</formula>
    </cfRule>
    <cfRule type="expression" dxfId="20" priority="24">
      <formula>$B26="za"</formula>
    </cfRule>
  </conditionalFormatting>
  <conditionalFormatting sqref="D29:E29">
    <cfRule type="expression" dxfId="19" priority="21">
      <formula>$B29="zo"</formula>
    </cfRule>
    <cfRule type="expression" dxfId="18" priority="22">
      <formula>$B29="za"</formula>
    </cfRule>
  </conditionalFormatting>
  <conditionalFormatting sqref="F29">
    <cfRule type="expression" dxfId="17" priority="19">
      <formula>$B29="zo"</formula>
    </cfRule>
    <cfRule type="expression" dxfId="16" priority="20">
      <formula>$B29="za"</formula>
    </cfRule>
  </conditionalFormatting>
  <conditionalFormatting sqref="D30:E32">
    <cfRule type="expression" dxfId="15" priority="17">
      <formula>$B30="zo"</formula>
    </cfRule>
    <cfRule type="expression" dxfId="14" priority="18">
      <formula>$B30="za"</formula>
    </cfRule>
  </conditionalFormatting>
  <conditionalFormatting sqref="F30">
    <cfRule type="expression" dxfId="13" priority="15">
      <formula>$B30="zo"</formula>
    </cfRule>
    <cfRule type="expression" dxfId="12" priority="16">
      <formula>$B30="za"</formula>
    </cfRule>
  </conditionalFormatting>
  <conditionalFormatting sqref="F31">
    <cfRule type="expression" dxfId="11" priority="13">
      <formula>$B31="zo"</formula>
    </cfRule>
    <cfRule type="expression" dxfId="10" priority="14">
      <formula>$B31="za"</formula>
    </cfRule>
  </conditionalFormatting>
  <conditionalFormatting sqref="F32">
    <cfRule type="expression" dxfId="9" priority="11">
      <formula>$B32="zo"</formula>
    </cfRule>
    <cfRule type="expression" dxfId="8" priority="12">
      <formula>$B32="za"</formula>
    </cfRule>
  </conditionalFormatting>
  <conditionalFormatting sqref="D33:E33">
    <cfRule type="expression" dxfId="7" priority="9">
      <formula>$B33="zo"</formula>
    </cfRule>
    <cfRule type="expression" dxfId="6" priority="10">
      <formula>$B33="za"</formula>
    </cfRule>
  </conditionalFormatting>
  <conditionalFormatting sqref="F33">
    <cfRule type="expression" dxfId="5" priority="7">
      <formula>$B33="zo"</formula>
    </cfRule>
    <cfRule type="expression" dxfId="4" priority="8">
      <formula>$B33="za"</formula>
    </cfRule>
  </conditionalFormatting>
  <conditionalFormatting sqref="L3:L33">
    <cfRule type="expression" dxfId="3" priority="5">
      <formula>$B3="zo"</formula>
    </cfRule>
    <cfRule type="expression" dxfId="2" priority="6">
      <formula>$B3="za"</formula>
    </cfRule>
  </conditionalFormatting>
  <conditionalFormatting sqref="U34">
    <cfRule type="expression" dxfId="1" priority="1">
      <formula>$B34="zo"</formula>
    </cfRule>
    <cfRule type="expression" dxfId="0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FBE6-56F9-4B26-B093-8EB6143FB1CD}">
  <dimension ref="A1:AA1002"/>
  <sheetViews>
    <sheetView workbookViewId="0">
      <pane xSplit="13" ySplit="19" topLeftCell="N20" activePane="bottomRight" state="frozen"/>
      <selection pane="topRight" activeCell="N1" sqref="N1"/>
      <selection pane="bottomLeft" activeCell="A20" sqref="A20"/>
      <selection pane="bottomRight" activeCell="G9" sqref="G9"/>
    </sheetView>
  </sheetViews>
  <sheetFormatPr defaultColWidth="15.140625" defaultRowHeight="15" customHeight="1" x14ac:dyDescent="0.25"/>
  <cols>
    <col min="1" max="1" width="10.7109375" style="94" customWidth="1"/>
    <col min="2" max="2" width="29.7109375" style="94" customWidth="1"/>
    <col min="3" max="5" width="10.7109375" style="94" customWidth="1"/>
    <col min="6" max="27" width="7.5703125" style="94" customWidth="1"/>
    <col min="28" max="16384" width="15.140625" style="94"/>
  </cols>
  <sheetData>
    <row r="1" spans="1:27" ht="21" customHeight="1" x14ac:dyDescent="0.35">
      <c r="A1" s="289" t="s">
        <v>40</v>
      </c>
      <c r="B1" s="290"/>
      <c r="C1" s="290"/>
      <c r="D1" s="291"/>
      <c r="E1" s="292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</row>
    <row r="2" spans="1:27" x14ac:dyDescent="0.25">
      <c r="A2" s="129">
        <f>TOTAAL!A13</f>
        <v>2021</v>
      </c>
      <c r="B2" s="125" t="s">
        <v>41</v>
      </c>
      <c r="C2" s="126" t="s">
        <v>42</v>
      </c>
      <c r="D2" s="127" t="s">
        <v>43</v>
      </c>
      <c r="E2" s="128" t="s">
        <v>44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1:27" x14ac:dyDescent="0.25">
      <c r="A3" s="96">
        <v>43831</v>
      </c>
      <c r="B3" s="95" t="s">
        <v>53</v>
      </c>
      <c r="C3" s="96">
        <f>DATE(YEAR(A3)+1,MONTH(A3),DAY(A3)-1)</f>
        <v>44196</v>
      </c>
      <c r="D3" s="97"/>
      <c r="E3" s="98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</row>
    <row r="4" spans="1:27" x14ac:dyDescent="0.25">
      <c r="A4" s="96">
        <v>43466</v>
      </c>
      <c r="B4" s="95" t="s">
        <v>45</v>
      </c>
      <c r="C4" s="96">
        <f>DATE(YEAR(A4)+2,MONTH(A4),DAY(A4)-1)</f>
        <v>44196</v>
      </c>
      <c r="D4" s="97"/>
      <c r="E4" s="98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</row>
    <row r="5" spans="1:27" x14ac:dyDescent="0.25">
      <c r="A5" s="96">
        <v>43831</v>
      </c>
      <c r="B5" s="95" t="s">
        <v>45</v>
      </c>
      <c r="C5" s="96">
        <f>DATE(YEAR(A5)+2,MONTH(A5),DAY(A5)-1)</f>
        <v>44561</v>
      </c>
      <c r="D5" s="97">
        <v>144</v>
      </c>
      <c r="E5" s="98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</row>
    <row r="6" spans="1:27" x14ac:dyDescent="0.25">
      <c r="A6" s="123"/>
      <c r="B6" s="100" t="s">
        <v>46</v>
      </c>
      <c r="C6" s="124"/>
      <c r="D6" s="101">
        <f>SUM(D3:D5)</f>
        <v>144</v>
      </c>
      <c r="E6" s="120">
        <f>IFERROR(SMALL(D14:D54,1),(D3:D6))</f>
        <v>144</v>
      </c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</row>
    <row r="7" spans="1:27" x14ac:dyDescent="0.25">
      <c r="A7" s="103">
        <v>42736</v>
      </c>
      <c r="B7" s="102" t="s">
        <v>47</v>
      </c>
      <c r="C7" s="96">
        <f>DATE(YEAR(A7)+6,MONTH(A7),DAY(A7)-1)</f>
        <v>44926</v>
      </c>
      <c r="D7" s="73"/>
      <c r="E7" s="104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</row>
    <row r="8" spans="1:27" x14ac:dyDescent="0.25">
      <c r="A8" s="103">
        <v>43101</v>
      </c>
      <c r="B8" s="102" t="s">
        <v>47</v>
      </c>
      <c r="C8" s="96">
        <f>DATE(YEAR(A8)+6,MONTH(A8),DAY(A8)-1)</f>
        <v>45291</v>
      </c>
      <c r="D8" s="73"/>
      <c r="E8" s="105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</row>
    <row r="9" spans="1:27" x14ac:dyDescent="0.25">
      <c r="A9" s="103">
        <v>43466</v>
      </c>
      <c r="B9" s="102" t="s">
        <v>47</v>
      </c>
      <c r="C9" s="96">
        <f>DATE(YEAR(A9)+6,MONTH(A9),DAY(A9)-1)</f>
        <v>45657</v>
      </c>
      <c r="D9" s="73"/>
      <c r="E9" s="105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</row>
    <row r="10" spans="1:27" x14ac:dyDescent="0.25">
      <c r="A10" s="103">
        <v>43831</v>
      </c>
      <c r="B10" s="102" t="s">
        <v>47</v>
      </c>
      <c r="C10" s="96">
        <f>DATE(YEAR(A10)+6,MONTH(A10),DAY(A10)-1)</f>
        <v>46022</v>
      </c>
      <c r="D10" s="73"/>
      <c r="E10" s="105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</row>
    <row r="11" spans="1:27" x14ac:dyDescent="0.25">
      <c r="A11" s="99"/>
      <c r="B11" s="106" t="s">
        <v>48</v>
      </c>
      <c r="C11" s="107"/>
      <c r="D11" s="121">
        <f>SUM(D7:D10)</f>
        <v>0</v>
      </c>
      <c r="E11" s="122">
        <f>IFERROR(SMALL(E14:E65,1),D11)</f>
        <v>0</v>
      </c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</row>
    <row r="12" spans="1:27" ht="8.25" customHeight="1" x14ac:dyDescent="0.25">
      <c r="A12" s="108"/>
      <c r="B12" s="109"/>
      <c r="C12" s="109"/>
      <c r="D12" s="109"/>
      <c r="E12" s="109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</row>
    <row r="13" spans="1:27" ht="15" customHeight="1" x14ac:dyDescent="0.25">
      <c r="A13" s="110" t="s">
        <v>49</v>
      </c>
      <c r="B13" s="110" t="s">
        <v>50</v>
      </c>
      <c r="C13" s="110" t="s">
        <v>12</v>
      </c>
      <c r="D13" s="110" t="s">
        <v>51</v>
      </c>
      <c r="E13" s="110" t="s">
        <v>52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</row>
    <row r="14" spans="1:27" x14ac:dyDescent="0.25">
      <c r="A14" s="112"/>
      <c r="B14" s="113"/>
      <c r="C14" s="114"/>
      <c r="D14" s="115" t="str">
        <f>IF(C14="","",IF(D6-C14&gt;=0,D6-C14,0))</f>
        <v/>
      </c>
      <c r="E14" s="116" t="str">
        <f>IF(C14="","",IF(AND(D6-C14&lt;0,D6&gt;0),D11-C14-D6,IF(D6&gt;=C14,D11,D11-C14)))</f>
        <v/>
      </c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</row>
    <row r="15" spans="1:27" x14ac:dyDescent="0.25">
      <c r="A15" s="112"/>
      <c r="B15" s="113"/>
      <c r="C15" s="117"/>
      <c r="D15" s="115" t="str">
        <f t="shared" ref="D15:D46" si="0">IF(C15="","",IF(D14-C15&gt;=0,D14-C15,0))</f>
        <v/>
      </c>
      <c r="E15" s="116" t="str">
        <f t="shared" ref="E15:E46" si="1">IF(C15="","",IF(AND(D14-C15&lt;0,D14&gt;0),IF(E14=0,$D$11-(C15-D14),E14-(C15-D14)),IF(D14&gt;=C15,$D$11,E14-C15)))</f>
        <v/>
      </c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</row>
    <row r="16" spans="1:27" x14ac:dyDescent="0.25">
      <c r="A16" s="112"/>
      <c r="B16" s="113"/>
      <c r="C16" s="114"/>
      <c r="D16" s="115" t="str">
        <f t="shared" si="0"/>
        <v/>
      </c>
      <c r="E16" s="116" t="str">
        <f t="shared" si="1"/>
        <v/>
      </c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</row>
    <row r="17" spans="1:27" x14ac:dyDescent="0.25">
      <c r="A17" s="112"/>
      <c r="B17" s="113"/>
      <c r="C17" s="117"/>
      <c r="D17" s="115" t="str">
        <f t="shared" si="0"/>
        <v/>
      </c>
      <c r="E17" s="116" t="str">
        <f t="shared" si="1"/>
        <v/>
      </c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</row>
    <row r="18" spans="1:27" x14ac:dyDescent="0.25">
      <c r="A18" s="112"/>
      <c r="B18" s="113"/>
      <c r="C18" s="117"/>
      <c r="D18" s="115" t="str">
        <f t="shared" si="0"/>
        <v/>
      </c>
      <c r="E18" s="116" t="str">
        <f t="shared" si="1"/>
        <v/>
      </c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</row>
    <row r="19" spans="1:27" x14ac:dyDescent="0.25">
      <c r="A19" s="112"/>
      <c r="B19" s="113"/>
      <c r="C19" s="118"/>
      <c r="D19" s="115" t="str">
        <f t="shared" si="0"/>
        <v/>
      </c>
      <c r="E19" s="116" t="str">
        <f t="shared" si="1"/>
        <v/>
      </c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</row>
    <row r="20" spans="1:27" x14ac:dyDescent="0.25">
      <c r="A20" s="112"/>
      <c r="B20" s="113"/>
      <c r="C20" s="117"/>
      <c r="D20" s="115" t="str">
        <f t="shared" si="0"/>
        <v/>
      </c>
      <c r="E20" s="116" t="str">
        <f t="shared" si="1"/>
        <v/>
      </c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</row>
    <row r="21" spans="1:27" x14ac:dyDescent="0.25">
      <c r="A21" s="112"/>
      <c r="B21" s="113"/>
      <c r="C21" s="114"/>
      <c r="D21" s="115" t="str">
        <f t="shared" si="0"/>
        <v/>
      </c>
      <c r="E21" s="116" t="str">
        <f t="shared" si="1"/>
        <v/>
      </c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</row>
    <row r="22" spans="1:27" x14ac:dyDescent="0.25">
      <c r="A22" s="112"/>
      <c r="B22" s="113"/>
      <c r="C22" s="117"/>
      <c r="D22" s="115" t="str">
        <f t="shared" si="0"/>
        <v/>
      </c>
      <c r="E22" s="116" t="str">
        <f t="shared" si="1"/>
        <v/>
      </c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</row>
    <row r="23" spans="1:27" x14ac:dyDescent="0.25">
      <c r="A23" s="112"/>
      <c r="B23" s="113"/>
      <c r="C23" s="114"/>
      <c r="D23" s="115" t="str">
        <f t="shared" si="0"/>
        <v/>
      </c>
      <c r="E23" s="116" t="str">
        <f t="shared" si="1"/>
        <v/>
      </c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</row>
    <row r="24" spans="1:27" x14ac:dyDescent="0.25">
      <c r="A24" s="112"/>
      <c r="B24" s="113"/>
      <c r="C24" s="117"/>
      <c r="D24" s="115" t="str">
        <f t="shared" si="0"/>
        <v/>
      </c>
      <c r="E24" s="116" t="str">
        <f t="shared" si="1"/>
        <v/>
      </c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</row>
    <row r="25" spans="1:27" x14ac:dyDescent="0.25">
      <c r="A25" s="112"/>
      <c r="B25" s="113"/>
      <c r="C25" s="114"/>
      <c r="D25" s="115" t="str">
        <f t="shared" si="0"/>
        <v/>
      </c>
      <c r="E25" s="116" t="str">
        <f t="shared" si="1"/>
        <v/>
      </c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</row>
    <row r="26" spans="1:27" x14ac:dyDescent="0.25">
      <c r="A26" s="112"/>
      <c r="B26" s="113"/>
      <c r="C26" s="117"/>
      <c r="D26" s="115" t="str">
        <f t="shared" si="0"/>
        <v/>
      </c>
      <c r="E26" s="116" t="str">
        <f t="shared" si="1"/>
        <v/>
      </c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</row>
    <row r="27" spans="1:27" x14ac:dyDescent="0.25">
      <c r="A27" s="112"/>
      <c r="B27" s="113"/>
      <c r="C27" s="117"/>
      <c r="D27" s="115" t="str">
        <f t="shared" si="0"/>
        <v/>
      </c>
      <c r="E27" s="116" t="str">
        <f t="shared" si="1"/>
        <v/>
      </c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</row>
    <row r="28" spans="1:27" x14ac:dyDescent="0.25">
      <c r="A28" s="112"/>
      <c r="B28" s="113"/>
      <c r="C28" s="117"/>
      <c r="D28" s="115" t="str">
        <f t="shared" si="0"/>
        <v/>
      </c>
      <c r="E28" s="116" t="str">
        <f t="shared" si="1"/>
        <v/>
      </c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</row>
    <row r="29" spans="1:27" x14ac:dyDescent="0.25">
      <c r="A29" s="112"/>
      <c r="B29" s="113"/>
      <c r="C29" s="117"/>
      <c r="D29" s="116" t="str">
        <f t="shared" si="0"/>
        <v/>
      </c>
      <c r="E29" s="115" t="str">
        <f t="shared" si="1"/>
        <v/>
      </c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</row>
    <row r="30" spans="1:27" x14ac:dyDescent="0.25">
      <c r="A30" s="112"/>
      <c r="B30" s="113"/>
      <c r="C30" s="117"/>
      <c r="D30" s="116" t="str">
        <f t="shared" si="0"/>
        <v/>
      </c>
      <c r="E30" s="115" t="str">
        <f t="shared" si="1"/>
        <v/>
      </c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</row>
    <row r="31" spans="1:27" x14ac:dyDescent="0.25">
      <c r="A31" s="112"/>
      <c r="B31" s="113"/>
      <c r="C31" s="117"/>
      <c r="D31" s="116" t="str">
        <f t="shared" si="0"/>
        <v/>
      </c>
      <c r="E31" s="115" t="str">
        <f t="shared" si="1"/>
        <v/>
      </c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</row>
    <row r="32" spans="1:27" x14ac:dyDescent="0.25">
      <c r="A32" s="112"/>
      <c r="B32" s="113"/>
      <c r="C32" s="117"/>
      <c r="D32" s="116" t="str">
        <f t="shared" si="0"/>
        <v/>
      </c>
      <c r="E32" s="115" t="str">
        <f t="shared" si="1"/>
        <v/>
      </c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</row>
    <row r="33" spans="1:27" x14ac:dyDescent="0.25">
      <c r="A33" s="112"/>
      <c r="B33" s="113"/>
      <c r="C33" s="117"/>
      <c r="D33" s="116" t="str">
        <f t="shared" si="0"/>
        <v/>
      </c>
      <c r="E33" s="115" t="str">
        <f t="shared" si="1"/>
        <v/>
      </c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</row>
    <row r="34" spans="1:27" x14ac:dyDescent="0.25">
      <c r="A34" s="112"/>
      <c r="B34" s="113"/>
      <c r="C34" s="117"/>
      <c r="D34" s="116" t="str">
        <f t="shared" si="0"/>
        <v/>
      </c>
      <c r="E34" s="115" t="str">
        <f t="shared" si="1"/>
        <v/>
      </c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</row>
    <row r="35" spans="1:27" x14ac:dyDescent="0.25">
      <c r="A35" s="112"/>
      <c r="B35" s="113"/>
      <c r="C35" s="117"/>
      <c r="D35" s="116" t="str">
        <f t="shared" si="0"/>
        <v/>
      </c>
      <c r="E35" s="115" t="str">
        <f t="shared" si="1"/>
        <v/>
      </c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</row>
    <row r="36" spans="1:27" x14ac:dyDescent="0.25">
      <c r="A36" s="112"/>
      <c r="B36" s="113"/>
      <c r="C36" s="117"/>
      <c r="D36" s="116" t="str">
        <f t="shared" si="0"/>
        <v/>
      </c>
      <c r="E36" s="115" t="str">
        <f t="shared" si="1"/>
        <v/>
      </c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</row>
    <row r="37" spans="1:27" x14ac:dyDescent="0.25">
      <c r="A37" s="112"/>
      <c r="B37" s="113"/>
      <c r="C37" s="117"/>
      <c r="D37" s="116" t="str">
        <f t="shared" si="0"/>
        <v/>
      </c>
      <c r="E37" s="115" t="str">
        <f t="shared" si="1"/>
        <v/>
      </c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</row>
    <row r="38" spans="1:27" x14ac:dyDescent="0.25">
      <c r="A38" s="112"/>
      <c r="B38" s="113"/>
      <c r="C38" s="117"/>
      <c r="D38" s="116" t="str">
        <f t="shared" si="0"/>
        <v/>
      </c>
      <c r="E38" s="115" t="str">
        <f t="shared" si="1"/>
        <v/>
      </c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</row>
    <row r="39" spans="1:27" x14ac:dyDescent="0.25">
      <c r="A39" s="112"/>
      <c r="B39" s="113"/>
      <c r="C39" s="117"/>
      <c r="D39" s="116" t="str">
        <f t="shared" si="0"/>
        <v/>
      </c>
      <c r="E39" s="115" t="str">
        <f t="shared" si="1"/>
        <v/>
      </c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</row>
    <row r="40" spans="1:27" x14ac:dyDescent="0.25">
      <c r="A40" s="112"/>
      <c r="B40" s="113"/>
      <c r="C40" s="117"/>
      <c r="D40" s="116" t="str">
        <f t="shared" si="0"/>
        <v/>
      </c>
      <c r="E40" s="115" t="str">
        <f t="shared" si="1"/>
        <v/>
      </c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</row>
    <row r="41" spans="1:27" x14ac:dyDescent="0.25">
      <c r="A41" s="112"/>
      <c r="B41" s="113"/>
      <c r="C41" s="117"/>
      <c r="D41" s="116" t="str">
        <f t="shared" si="0"/>
        <v/>
      </c>
      <c r="E41" s="115" t="str">
        <f t="shared" si="1"/>
        <v/>
      </c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</row>
    <row r="42" spans="1:27" x14ac:dyDescent="0.25">
      <c r="A42" s="112"/>
      <c r="B42" s="113"/>
      <c r="C42" s="117"/>
      <c r="D42" s="116" t="str">
        <f t="shared" si="0"/>
        <v/>
      </c>
      <c r="E42" s="115" t="str">
        <f t="shared" si="1"/>
        <v/>
      </c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</row>
    <row r="43" spans="1:27" x14ac:dyDescent="0.25">
      <c r="A43" s="112"/>
      <c r="B43" s="113"/>
      <c r="C43" s="117"/>
      <c r="D43" s="116" t="str">
        <f t="shared" si="0"/>
        <v/>
      </c>
      <c r="E43" s="115" t="str">
        <f t="shared" si="1"/>
        <v/>
      </c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</row>
    <row r="44" spans="1:27" x14ac:dyDescent="0.25">
      <c r="A44" s="112"/>
      <c r="B44" s="113"/>
      <c r="C44" s="117"/>
      <c r="D44" s="116" t="str">
        <f t="shared" si="0"/>
        <v/>
      </c>
      <c r="E44" s="116" t="str">
        <f t="shared" si="1"/>
        <v/>
      </c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</row>
    <row r="45" spans="1:27" x14ac:dyDescent="0.25">
      <c r="A45" s="112"/>
      <c r="B45" s="113"/>
      <c r="C45" s="117"/>
      <c r="D45" s="116" t="str">
        <f t="shared" si="0"/>
        <v/>
      </c>
      <c r="E45" s="116" t="str">
        <f t="shared" si="1"/>
        <v/>
      </c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</row>
    <row r="46" spans="1:27" x14ac:dyDescent="0.25">
      <c r="A46" s="112"/>
      <c r="B46" s="113"/>
      <c r="C46" s="117"/>
      <c r="D46" s="116" t="str">
        <f t="shared" si="0"/>
        <v/>
      </c>
      <c r="E46" s="116" t="str">
        <f t="shared" si="1"/>
        <v/>
      </c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</row>
    <row r="47" spans="1:27" x14ac:dyDescent="0.25">
      <c r="A47" s="112"/>
      <c r="B47" s="113"/>
      <c r="C47" s="117"/>
      <c r="D47" s="116" t="str">
        <f t="shared" ref="D47:D65" si="2">IF(C47="","",IF(D46-C47&gt;=0,D46-C47,0))</f>
        <v/>
      </c>
      <c r="E47" s="116" t="str">
        <f t="shared" ref="E47:E65" si="3">IF(C47="","",IF(AND(D46-C47&lt;0,D46&gt;0),IF(E46=0,$D$11-(C47-D46),E46-(C47-D46)),IF(D46&gt;=C47,$D$11,E46-C47)))</f>
        <v/>
      </c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</row>
    <row r="48" spans="1:27" x14ac:dyDescent="0.25">
      <c r="A48" s="112"/>
      <c r="B48" s="113"/>
      <c r="C48" s="117"/>
      <c r="D48" s="116" t="str">
        <f t="shared" si="2"/>
        <v/>
      </c>
      <c r="E48" s="116" t="str">
        <f t="shared" si="3"/>
        <v/>
      </c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</row>
    <row r="49" spans="1:27" x14ac:dyDescent="0.25">
      <c r="A49" s="112"/>
      <c r="B49" s="113"/>
      <c r="C49" s="117"/>
      <c r="D49" s="116" t="str">
        <f t="shared" si="2"/>
        <v/>
      </c>
      <c r="E49" s="116" t="str">
        <f t="shared" si="3"/>
        <v/>
      </c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</row>
    <row r="50" spans="1:27" x14ac:dyDescent="0.25">
      <c r="A50" s="112"/>
      <c r="B50" s="113"/>
      <c r="C50" s="117"/>
      <c r="D50" s="116" t="str">
        <f t="shared" si="2"/>
        <v/>
      </c>
      <c r="E50" s="116" t="str">
        <f t="shared" si="3"/>
        <v/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</row>
    <row r="51" spans="1:27" x14ac:dyDescent="0.25">
      <c r="A51" s="112"/>
      <c r="B51" s="113"/>
      <c r="C51" s="117"/>
      <c r="D51" s="116" t="str">
        <f t="shared" si="2"/>
        <v/>
      </c>
      <c r="E51" s="116" t="str">
        <f t="shared" si="3"/>
        <v/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</row>
    <row r="52" spans="1:27" x14ac:dyDescent="0.25">
      <c r="A52" s="112"/>
      <c r="B52" s="113"/>
      <c r="C52" s="117"/>
      <c r="D52" s="116" t="str">
        <f t="shared" si="2"/>
        <v/>
      </c>
      <c r="E52" s="116" t="str">
        <f t="shared" si="3"/>
        <v/>
      </c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</row>
    <row r="53" spans="1:27" x14ac:dyDescent="0.25">
      <c r="A53" s="112"/>
      <c r="B53" s="113"/>
      <c r="C53" s="117"/>
      <c r="D53" s="116" t="str">
        <f t="shared" si="2"/>
        <v/>
      </c>
      <c r="E53" s="116" t="str">
        <f t="shared" si="3"/>
        <v/>
      </c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</row>
    <row r="54" spans="1:27" x14ac:dyDescent="0.25">
      <c r="A54" s="112"/>
      <c r="B54" s="113"/>
      <c r="C54" s="117"/>
      <c r="D54" s="116" t="str">
        <f t="shared" si="2"/>
        <v/>
      </c>
      <c r="E54" s="116" t="str">
        <f t="shared" si="3"/>
        <v/>
      </c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</row>
    <row r="55" spans="1:27" x14ac:dyDescent="0.25">
      <c r="A55" s="112"/>
      <c r="B55" s="113"/>
      <c r="C55" s="117"/>
      <c r="D55" s="116" t="str">
        <f t="shared" si="2"/>
        <v/>
      </c>
      <c r="E55" s="116" t="str">
        <f t="shared" si="3"/>
        <v/>
      </c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</row>
    <row r="56" spans="1:27" x14ac:dyDescent="0.25">
      <c r="A56" s="112"/>
      <c r="B56" s="113"/>
      <c r="C56" s="117"/>
      <c r="D56" s="116" t="str">
        <f t="shared" si="2"/>
        <v/>
      </c>
      <c r="E56" s="116" t="str">
        <f t="shared" si="3"/>
        <v/>
      </c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</row>
    <row r="57" spans="1:27" x14ac:dyDescent="0.25">
      <c r="A57" s="112"/>
      <c r="B57" s="113"/>
      <c r="C57" s="117"/>
      <c r="D57" s="116" t="str">
        <f t="shared" si="2"/>
        <v/>
      </c>
      <c r="E57" s="116" t="str">
        <f t="shared" si="3"/>
        <v/>
      </c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</row>
    <row r="58" spans="1:27" x14ac:dyDescent="0.25">
      <c r="A58" s="112"/>
      <c r="B58" s="113"/>
      <c r="C58" s="117"/>
      <c r="D58" s="116" t="str">
        <f t="shared" si="2"/>
        <v/>
      </c>
      <c r="E58" s="116" t="str">
        <f t="shared" si="3"/>
        <v/>
      </c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</row>
    <row r="59" spans="1:27" x14ac:dyDescent="0.25">
      <c r="A59" s="112"/>
      <c r="B59" s="113"/>
      <c r="C59" s="117"/>
      <c r="D59" s="116" t="str">
        <f t="shared" si="2"/>
        <v/>
      </c>
      <c r="E59" s="116" t="str">
        <f t="shared" si="3"/>
        <v/>
      </c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</row>
    <row r="60" spans="1:27" x14ac:dyDescent="0.25">
      <c r="A60" s="112"/>
      <c r="B60" s="113"/>
      <c r="C60" s="117"/>
      <c r="D60" s="116" t="str">
        <f t="shared" si="2"/>
        <v/>
      </c>
      <c r="E60" s="116" t="str">
        <f t="shared" si="3"/>
        <v/>
      </c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</row>
    <row r="61" spans="1:27" x14ac:dyDescent="0.25">
      <c r="A61" s="112"/>
      <c r="B61" s="113"/>
      <c r="C61" s="117"/>
      <c r="D61" s="116" t="str">
        <f t="shared" si="2"/>
        <v/>
      </c>
      <c r="E61" s="116" t="str">
        <f t="shared" si="3"/>
        <v/>
      </c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</row>
    <row r="62" spans="1:27" x14ac:dyDescent="0.25">
      <c r="A62" s="112"/>
      <c r="B62" s="113"/>
      <c r="C62" s="117"/>
      <c r="D62" s="116" t="str">
        <f t="shared" si="2"/>
        <v/>
      </c>
      <c r="E62" s="116" t="str">
        <f t="shared" si="3"/>
        <v/>
      </c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</row>
    <row r="63" spans="1:27" x14ac:dyDescent="0.25">
      <c r="A63" s="112"/>
      <c r="B63" s="113"/>
      <c r="C63" s="117"/>
      <c r="D63" s="116" t="str">
        <f t="shared" si="2"/>
        <v/>
      </c>
      <c r="E63" s="116" t="str">
        <f t="shared" si="3"/>
        <v/>
      </c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</row>
    <row r="64" spans="1:27" x14ac:dyDescent="0.25">
      <c r="A64" s="112"/>
      <c r="B64" s="113"/>
      <c r="C64" s="117"/>
      <c r="D64" s="116" t="str">
        <f t="shared" si="2"/>
        <v/>
      </c>
      <c r="E64" s="116" t="str">
        <f t="shared" si="3"/>
        <v/>
      </c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</row>
    <row r="65" spans="1:27" x14ac:dyDescent="0.25">
      <c r="A65" s="112"/>
      <c r="B65" s="113"/>
      <c r="C65" s="117"/>
      <c r="D65" s="116" t="str">
        <f t="shared" si="2"/>
        <v/>
      </c>
      <c r="E65" s="116" t="str">
        <f t="shared" si="3"/>
        <v/>
      </c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</row>
    <row r="66" spans="1:27" x14ac:dyDescent="0.25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</row>
    <row r="67" spans="1:27" x14ac:dyDescent="0.25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</row>
    <row r="68" spans="1:27" x14ac:dyDescent="0.25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</row>
    <row r="69" spans="1:27" x14ac:dyDescent="0.25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</row>
    <row r="70" spans="1:27" x14ac:dyDescent="0.25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</row>
    <row r="71" spans="1:27" x14ac:dyDescent="0.25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</row>
    <row r="72" spans="1:27" x14ac:dyDescent="0.25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</row>
    <row r="73" spans="1:27" x14ac:dyDescent="0.25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</row>
    <row r="74" spans="1:27" x14ac:dyDescent="0.25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</row>
    <row r="75" spans="1:27" x14ac:dyDescent="0.25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</row>
    <row r="76" spans="1:27" x14ac:dyDescent="0.25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</row>
    <row r="77" spans="1:27" x14ac:dyDescent="0.25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</row>
    <row r="78" spans="1:27" x14ac:dyDescent="0.25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</row>
    <row r="79" spans="1:27" x14ac:dyDescent="0.25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</row>
    <row r="80" spans="1:27" x14ac:dyDescent="0.25">
      <c r="A80" s="93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</row>
    <row r="81" spans="1:27" x14ac:dyDescent="0.25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</row>
    <row r="82" spans="1:27" x14ac:dyDescent="0.25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</row>
    <row r="83" spans="1:27" x14ac:dyDescent="0.25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</row>
    <row r="84" spans="1:27" x14ac:dyDescent="0.25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</row>
    <row r="85" spans="1:27" x14ac:dyDescent="0.25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</row>
    <row r="86" spans="1:27" x14ac:dyDescent="0.25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</row>
    <row r="87" spans="1:27" x14ac:dyDescent="0.25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</row>
    <row r="88" spans="1:27" x14ac:dyDescent="0.25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</row>
    <row r="89" spans="1:27" x14ac:dyDescent="0.25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</row>
    <row r="90" spans="1:27" x14ac:dyDescent="0.25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</row>
    <row r="91" spans="1:27" x14ac:dyDescent="0.25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</row>
    <row r="92" spans="1:27" x14ac:dyDescent="0.25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</row>
    <row r="93" spans="1:27" x14ac:dyDescent="0.25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</row>
    <row r="94" spans="1:27" x14ac:dyDescent="0.25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</row>
    <row r="95" spans="1:27" x14ac:dyDescent="0.25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</row>
    <row r="96" spans="1:27" x14ac:dyDescent="0.25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</row>
    <row r="97" spans="1:27" x14ac:dyDescent="0.25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</row>
    <row r="98" spans="1:27" x14ac:dyDescent="0.2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</row>
    <row r="99" spans="1:27" x14ac:dyDescent="0.25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</row>
    <row r="100" spans="1:27" x14ac:dyDescent="0.25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</row>
    <row r="101" spans="1:27" x14ac:dyDescent="0.25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</row>
    <row r="102" spans="1:27" x14ac:dyDescent="0.25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</row>
    <row r="103" spans="1:27" x14ac:dyDescent="0.25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</row>
    <row r="104" spans="1:27" x14ac:dyDescent="0.25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</row>
    <row r="105" spans="1:27" x14ac:dyDescent="0.25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</row>
    <row r="106" spans="1:27" x14ac:dyDescent="0.25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</row>
    <row r="107" spans="1:27" x14ac:dyDescent="0.25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</row>
    <row r="108" spans="1:27" x14ac:dyDescent="0.25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</row>
    <row r="109" spans="1:27" x14ac:dyDescent="0.25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</row>
    <row r="110" spans="1:27" x14ac:dyDescent="0.25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</row>
    <row r="111" spans="1:27" x14ac:dyDescent="0.25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</row>
    <row r="112" spans="1:27" x14ac:dyDescent="0.25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</row>
    <row r="113" spans="1:27" x14ac:dyDescent="0.25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</row>
    <row r="114" spans="1:27" x14ac:dyDescent="0.25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</row>
    <row r="115" spans="1:27" x14ac:dyDescent="0.25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</row>
    <row r="116" spans="1:27" x14ac:dyDescent="0.25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</row>
    <row r="117" spans="1:27" x14ac:dyDescent="0.25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</row>
    <row r="118" spans="1:27" x14ac:dyDescent="0.25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</row>
    <row r="119" spans="1:27" x14ac:dyDescent="0.25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</row>
    <row r="120" spans="1:27" x14ac:dyDescent="0.25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</row>
    <row r="121" spans="1:27" x14ac:dyDescent="0.25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</row>
    <row r="122" spans="1:27" x14ac:dyDescent="0.25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</row>
    <row r="123" spans="1:27" x14ac:dyDescent="0.25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</row>
    <row r="124" spans="1:27" x14ac:dyDescent="0.25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</row>
    <row r="125" spans="1:27" x14ac:dyDescent="0.25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</row>
    <row r="126" spans="1:27" x14ac:dyDescent="0.25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</row>
    <row r="127" spans="1:27" x14ac:dyDescent="0.25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</row>
    <row r="128" spans="1:27" x14ac:dyDescent="0.25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</row>
    <row r="129" spans="1:27" x14ac:dyDescent="0.25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</row>
    <row r="130" spans="1:27" x14ac:dyDescent="0.25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</row>
    <row r="131" spans="1:27" x14ac:dyDescent="0.25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</row>
    <row r="132" spans="1:27" x14ac:dyDescent="0.25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</row>
    <row r="133" spans="1:27" x14ac:dyDescent="0.25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</row>
    <row r="134" spans="1:27" x14ac:dyDescent="0.25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</row>
    <row r="135" spans="1:27" x14ac:dyDescent="0.25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</row>
    <row r="136" spans="1:27" x14ac:dyDescent="0.25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</row>
    <row r="137" spans="1:27" x14ac:dyDescent="0.25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</row>
    <row r="138" spans="1:27" x14ac:dyDescent="0.25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</row>
    <row r="139" spans="1:27" x14ac:dyDescent="0.25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</row>
    <row r="140" spans="1:27" x14ac:dyDescent="0.25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</row>
    <row r="141" spans="1:27" x14ac:dyDescent="0.25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</row>
    <row r="142" spans="1:27" x14ac:dyDescent="0.25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</row>
    <row r="143" spans="1:27" x14ac:dyDescent="0.25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</row>
    <row r="144" spans="1:27" x14ac:dyDescent="0.25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</row>
    <row r="145" spans="1:27" x14ac:dyDescent="0.25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</row>
    <row r="146" spans="1:27" x14ac:dyDescent="0.25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</row>
    <row r="147" spans="1:27" x14ac:dyDescent="0.25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</row>
    <row r="148" spans="1:27" x14ac:dyDescent="0.25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</row>
    <row r="149" spans="1:27" x14ac:dyDescent="0.25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</row>
    <row r="150" spans="1:27" x14ac:dyDescent="0.25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</row>
    <row r="151" spans="1:27" x14ac:dyDescent="0.25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</row>
    <row r="152" spans="1:27" x14ac:dyDescent="0.25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</row>
    <row r="153" spans="1:27" x14ac:dyDescent="0.25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</row>
    <row r="154" spans="1:27" x14ac:dyDescent="0.25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</row>
    <row r="155" spans="1:27" x14ac:dyDescent="0.25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</row>
    <row r="156" spans="1:27" x14ac:dyDescent="0.25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</row>
    <row r="157" spans="1:27" x14ac:dyDescent="0.25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</row>
    <row r="158" spans="1:27" x14ac:dyDescent="0.25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</row>
    <row r="159" spans="1:27" x14ac:dyDescent="0.25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</row>
    <row r="160" spans="1:27" x14ac:dyDescent="0.25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</row>
    <row r="161" spans="1:27" x14ac:dyDescent="0.25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</row>
    <row r="162" spans="1:27" x14ac:dyDescent="0.25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</row>
    <row r="163" spans="1:27" x14ac:dyDescent="0.25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</row>
    <row r="164" spans="1:27" x14ac:dyDescent="0.25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</row>
    <row r="165" spans="1:27" x14ac:dyDescent="0.25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</row>
    <row r="166" spans="1:27" x14ac:dyDescent="0.25">
      <c r="A166" s="93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</row>
    <row r="167" spans="1:27" x14ac:dyDescent="0.25">
      <c r="A167" s="93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</row>
    <row r="168" spans="1:27" x14ac:dyDescent="0.25">
      <c r="A168" s="93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</row>
    <row r="169" spans="1:27" x14ac:dyDescent="0.25">
      <c r="A169" s="93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</row>
    <row r="170" spans="1:27" x14ac:dyDescent="0.25">
      <c r="A170" s="93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</row>
    <row r="171" spans="1:27" x14ac:dyDescent="0.25">
      <c r="A171" s="93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</row>
    <row r="172" spans="1:27" x14ac:dyDescent="0.25">
      <c r="A172" s="93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</row>
    <row r="173" spans="1:27" x14ac:dyDescent="0.25">
      <c r="A173" s="93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</row>
    <row r="174" spans="1:27" x14ac:dyDescent="0.25">
      <c r="A174" s="93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</row>
    <row r="175" spans="1:27" x14ac:dyDescent="0.25">
      <c r="A175" s="93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</row>
    <row r="176" spans="1:27" x14ac:dyDescent="0.25">
      <c r="A176" s="93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</row>
    <row r="177" spans="1:27" x14ac:dyDescent="0.25">
      <c r="A177" s="93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</row>
    <row r="178" spans="1:27" x14ac:dyDescent="0.25">
      <c r="A178" s="93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</row>
    <row r="179" spans="1:27" x14ac:dyDescent="0.25">
      <c r="A179" s="93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</row>
    <row r="180" spans="1:27" x14ac:dyDescent="0.25">
      <c r="A180" s="93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</row>
    <row r="181" spans="1:27" x14ac:dyDescent="0.25">
      <c r="A181" s="93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</row>
    <row r="182" spans="1:27" x14ac:dyDescent="0.25">
      <c r="A182" s="93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</row>
    <row r="183" spans="1:27" x14ac:dyDescent="0.25">
      <c r="A183" s="93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</row>
    <row r="184" spans="1:27" x14ac:dyDescent="0.25">
      <c r="A184" s="93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</row>
    <row r="185" spans="1:27" x14ac:dyDescent="0.25">
      <c r="A185" s="93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</row>
    <row r="186" spans="1:27" x14ac:dyDescent="0.25">
      <c r="A186" s="93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</row>
    <row r="187" spans="1:27" x14ac:dyDescent="0.25">
      <c r="A187" s="93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</row>
    <row r="188" spans="1:27" x14ac:dyDescent="0.25">
      <c r="A188" s="93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</row>
    <row r="189" spans="1:27" x14ac:dyDescent="0.25">
      <c r="A189" s="93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</row>
    <row r="190" spans="1:27" x14ac:dyDescent="0.25">
      <c r="A190" s="93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</row>
    <row r="191" spans="1:27" x14ac:dyDescent="0.25">
      <c r="A191" s="93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</row>
    <row r="192" spans="1:27" x14ac:dyDescent="0.25">
      <c r="A192" s="93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</row>
    <row r="193" spans="1:27" x14ac:dyDescent="0.25">
      <c r="A193" s="93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</row>
    <row r="194" spans="1:27" x14ac:dyDescent="0.25">
      <c r="A194" s="93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</row>
    <row r="195" spans="1:27" x14ac:dyDescent="0.25">
      <c r="A195" s="93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</row>
    <row r="196" spans="1:27" x14ac:dyDescent="0.25">
      <c r="A196" s="93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</row>
    <row r="197" spans="1:27" x14ac:dyDescent="0.25">
      <c r="A197" s="93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</row>
    <row r="198" spans="1:27" x14ac:dyDescent="0.25">
      <c r="A198" s="93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</row>
    <row r="199" spans="1:27" x14ac:dyDescent="0.25">
      <c r="A199" s="93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</row>
    <row r="200" spans="1:27" x14ac:dyDescent="0.25">
      <c r="A200" s="93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</row>
    <row r="201" spans="1:27" x14ac:dyDescent="0.25">
      <c r="A201" s="93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</row>
    <row r="202" spans="1:27" x14ac:dyDescent="0.25">
      <c r="A202" s="93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</row>
    <row r="203" spans="1:27" x14ac:dyDescent="0.25">
      <c r="A203" s="93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</row>
    <row r="204" spans="1:27" x14ac:dyDescent="0.25">
      <c r="A204" s="93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</row>
    <row r="205" spans="1:27" x14ac:dyDescent="0.25">
      <c r="A205" s="93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</row>
    <row r="206" spans="1:27" x14ac:dyDescent="0.25">
      <c r="A206" s="93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</row>
    <row r="207" spans="1:27" x14ac:dyDescent="0.25">
      <c r="A207" s="93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</row>
    <row r="208" spans="1:27" x14ac:dyDescent="0.25">
      <c r="A208" s="93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</row>
    <row r="209" spans="1:27" x14ac:dyDescent="0.25">
      <c r="A209" s="93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</row>
    <row r="210" spans="1:27" x14ac:dyDescent="0.25">
      <c r="A210" s="93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</row>
    <row r="211" spans="1:27" x14ac:dyDescent="0.25">
      <c r="A211" s="93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</row>
    <row r="212" spans="1:27" x14ac:dyDescent="0.25">
      <c r="A212" s="93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</row>
    <row r="213" spans="1:27" x14ac:dyDescent="0.25">
      <c r="A213" s="93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</row>
    <row r="214" spans="1:27" x14ac:dyDescent="0.25">
      <c r="A214" s="93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</row>
    <row r="215" spans="1:27" x14ac:dyDescent="0.25">
      <c r="A215" s="93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</row>
    <row r="216" spans="1:27" x14ac:dyDescent="0.25">
      <c r="A216" s="93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</row>
    <row r="217" spans="1:27" x14ac:dyDescent="0.25">
      <c r="A217" s="93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</row>
    <row r="218" spans="1:27" x14ac:dyDescent="0.25">
      <c r="A218" s="93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</row>
    <row r="219" spans="1:27" x14ac:dyDescent="0.25">
      <c r="A219" s="93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</row>
    <row r="220" spans="1:27" x14ac:dyDescent="0.25">
      <c r="A220" s="93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</row>
    <row r="221" spans="1:27" x14ac:dyDescent="0.25">
      <c r="A221" s="93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</row>
    <row r="222" spans="1:27" x14ac:dyDescent="0.25">
      <c r="A222" s="93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</row>
    <row r="223" spans="1:27" x14ac:dyDescent="0.25">
      <c r="A223" s="93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</row>
    <row r="224" spans="1:27" x14ac:dyDescent="0.25">
      <c r="A224" s="93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</row>
    <row r="225" spans="1:27" x14ac:dyDescent="0.25">
      <c r="A225" s="93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</row>
    <row r="226" spans="1:27" x14ac:dyDescent="0.25">
      <c r="A226" s="93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</row>
    <row r="227" spans="1:27" x14ac:dyDescent="0.25">
      <c r="A227" s="93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</row>
    <row r="228" spans="1:27" x14ac:dyDescent="0.25">
      <c r="A228" s="93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</row>
    <row r="229" spans="1:27" x14ac:dyDescent="0.25">
      <c r="A229" s="93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</row>
    <row r="230" spans="1:27" x14ac:dyDescent="0.25">
      <c r="A230" s="93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</row>
    <row r="231" spans="1:27" x14ac:dyDescent="0.25">
      <c r="A231" s="93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</row>
    <row r="232" spans="1:27" x14ac:dyDescent="0.25">
      <c r="A232" s="93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</row>
    <row r="233" spans="1:27" x14ac:dyDescent="0.25">
      <c r="A233" s="93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</row>
    <row r="234" spans="1:27" x14ac:dyDescent="0.25">
      <c r="A234" s="93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</row>
    <row r="235" spans="1:27" x14ac:dyDescent="0.25">
      <c r="A235" s="93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</row>
    <row r="236" spans="1:27" x14ac:dyDescent="0.25">
      <c r="A236" s="93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</row>
    <row r="237" spans="1:27" x14ac:dyDescent="0.25">
      <c r="A237" s="93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</row>
    <row r="238" spans="1:27" x14ac:dyDescent="0.25">
      <c r="A238" s="93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</row>
    <row r="239" spans="1:27" x14ac:dyDescent="0.25">
      <c r="A239" s="93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</row>
    <row r="240" spans="1:27" x14ac:dyDescent="0.25">
      <c r="A240" s="93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</row>
    <row r="241" spans="1:27" x14ac:dyDescent="0.25">
      <c r="A241" s="93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</row>
    <row r="242" spans="1:27" x14ac:dyDescent="0.25">
      <c r="A242" s="93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</row>
    <row r="243" spans="1:27" x14ac:dyDescent="0.25">
      <c r="A243" s="93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</row>
    <row r="244" spans="1:27" x14ac:dyDescent="0.25">
      <c r="A244" s="93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</row>
    <row r="245" spans="1:27" x14ac:dyDescent="0.25">
      <c r="A245" s="93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</row>
    <row r="246" spans="1:27" x14ac:dyDescent="0.25">
      <c r="A246" s="93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</row>
    <row r="247" spans="1:27" x14ac:dyDescent="0.25">
      <c r="A247" s="93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</row>
    <row r="248" spans="1:27" x14ac:dyDescent="0.25">
      <c r="A248" s="93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</row>
    <row r="249" spans="1:27" x14ac:dyDescent="0.25">
      <c r="A249" s="93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</row>
    <row r="250" spans="1:27" x14ac:dyDescent="0.25">
      <c r="A250" s="93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</row>
    <row r="251" spans="1:27" x14ac:dyDescent="0.25">
      <c r="A251" s="93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</row>
    <row r="252" spans="1:27" x14ac:dyDescent="0.25">
      <c r="A252" s="93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</row>
    <row r="253" spans="1:27" x14ac:dyDescent="0.25">
      <c r="A253" s="93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</row>
    <row r="254" spans="1:27" x14ac:dyDescent="0.25">
      <c r="A254" s="93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</row>
    <row r="255" spans="1:27" x14ac:dyDescent="0.25">
      <c r="A255" s="93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</row>
    <row r="256" spans="1:27" x14ac:dyDescent="0.25">
      <c r="A256" s="93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</row>
    <row r="257" spans="1:27" x14ac:dyDescent="0.25">
      <c r="A257" s="93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</row>
    <row r="258" spans="1:27" x14ac:dyDescent="0.25">
      <c r="A258" s="93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</row>
    <row r="259" spans="1:27" x14ac:dyDescent="0.25">
      <c r="A259" s="93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</row>
    <row r="260" spans="1:27" x14ac:dyDescent="0.25">
      <c r="A260" s="93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</row>
    <row r="261" spans="1:27" x14ac:dyDescent="0.25">
      <c r="A261" s="93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</row>
    <row r="262" spans="1:27" x14ac:dyDescent="0.25">
      <c r="A262" s="93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</row>
    <row r="263" spans="1:27" x14ac:dyDescent="0.25">
      <c r="A263" s="93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</row>
    <row r="264" spans="1:27" x14ac:dyDescent="0.25">
      <c r="A264" s="93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</row>
    <row r="265" spans="1:27" x14ac:dyDescent="0.25">
      <c r="A265" s="93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</row>
    <row r="266" spans="1:27" x14ac:dyDescent="0.25">
      <c r="A266" s="93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</row>
    <row r="267" spans="1:27" x14ac:dyDescent="0.25">
      <c r="A267" s="93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</row>
    <row r="268" spans="1:27" x14ac:dyDescent="0.25">
      <c r="A268" s="93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</row>
    <row r="269" spans="1:27" x14ac:dyDescent="0.25">
      <c r="A269" s="93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</row>
    <row r="270" spans="1:27" x14ac:dyDescent="0.25">
      <c r="A270" s="93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</row>
    <row r="271" spans="1:27" x14ac:dyDescent="0.25">
      <c r="A271" s="93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</row>
    <row r="272" spans="1:27" x14ac:dyDescent="0.25">
      <c r="A272" s="93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</row>
    <row r="273" spans="1:27" x14ac:dyDescent="0.25">
      <c r="A273" s="93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</row>
    <row r="274" spans="1:27" x14ac:dyDescent="0.25">
      <c r="A274" s="93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</row>
    <row r="275" spans="1:27" x14ac:dyDescent="0.25">
      <c r="A275" s="93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</row>
    <row r="276" spans="1:27" x14ac:dyDescent="0.25">
      <c r="A276" s="93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</row>
    <row r="277" spans="1:27" x14ac:dyDescent="0.25">
      <c r="A277" s="93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</row>
    <row r="278" spans="1:27" x14ac:dyDescent="0.25">
      <c r="A278" s="93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</row>
    <row r="279" spans="1:27" x14ac:dyDescent="0.25">
      <c r="A279" s="93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</row>
    <row r="280" spans="1:27" x14ac:dyDescent="0.25">
      <c r="A280" s="93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</row>
    <row r="281" spans="1:27" x14ac:dyDescent="0.25">
      <c r="A281" s="93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</row>
    <row r="282" spans="1:27" x14ac:dyDescent="0.25">
      <c r="A282" s="93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</row>
    <row r="283" spans="1:27" x14ac:dyDescent="0.25">
      <c r="A283" s="93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</row>
    <row r="284" spans="1:27" x14ac:dyDescent="0.25">
      <c r="A284" s="93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</row>
    <row r="285" spans="1:27" x14ac:dyDescent="0.25">
      <c r="A285" s="93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</row>
    <row r="286" spans="1:27" x14ac:dyDescent="0.25">
      <c r="A286" s="93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</row>
    <row r="287" spans="1:27" x14ac:dyDescent="0.25">
      <c r="A287" s="93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</row>
    <row r="288" spans="1:27" x14ac:dyDescent="0.25">
      <c r="A288" s="93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</row>
    <row r="289" spans="1:27" x14ac:dyDescent="0.25">
      <c r="A289" s="93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</row>
    <row r="290" spans="1:27" x14ac:dyDescent="0.25">
      <c r="A290" s="93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</row>
    <row r="291" spans="1:27" x14ac:dyDescent="0.25">
      <c r="A291" s="93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</row>
    <row r="292" spans="1:27" x14ac:dyDescent="0.25">
      <c r="A292" s="93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</row>
    <row r="293" spans="1:27" x14ac:dyDescent="0.25">
      <c r="A293" s="93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</row>
    <row r="294" spans="1:27" x14ac:dyDescent="0.25">
      <c r="A294" s="93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</row>
    <row r="295" spans="1:27" x14ac:dyDescent="0.25">
      <c r="A295" s="93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</row>
    <row r="296" spans="1:27" x14ac:dyDescent="0.25">
      <c r="A296" s="93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</row>
    <row r="297" spans="1:27" x14ac:dyDescent="0.25">
      <c r="A297" s="93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</row>
    <row r="298" spans="1:27" x14ac:dyDescent="0.25">
      <c r="A298" s="93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</row>
    <row r="299" spans="1:27" x14ac:dyDescent="0.25">
      <c r="A299" s="93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</row>
    <row r="300" spans="1:27" x14ac:dyDescent="0.25">
      <c r="A300" s="93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</row>
    <row r="301" spans="1:27" x14ac:dyDescent="0.25">
      <c r="A301" s="93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</row>
    <row r="302" spans="1:27" x14ac:dyDescent="0.25">
      <c r="A302" s="93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</row>
    <row r="303" spans="1:27" x14ac:dyDescent="0.25">
      <c r="A303" s="93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</row>
    <row r="304" spans="1:27" x14ac:dyDescent="0.25">
      <c r="A304" s="93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</row>
    <row r="305" spans="1:27" x14ac:dyDescent="0.25">
      <c r="A305" s="93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</row>
    <row r="306" spans="1:27" x14ac:dyDescent="0.25">
      <c r="A306" s="93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</row>
    <row r="307" spans="1:27" x14ac:dyDescent="0.25">
      <c r="A307" s="93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</row>
    <row r="308" spans="1:27" x14ac:dyDescent="0.25">
      <c r="A308" s="93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</row>
    <row r="309" spans="1:27" x14ac:dyDescent="0.25">
      <c r="A309" s="93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</row>
    <row r="310" spans="1:27" x14ac:dyDescent="0.25">
      <c r="A310" s="93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</row>
    <row r="311" spans="1:27" x14ac:dyDescent="0.25">
      <c r="A311" s="93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</row>
    <row r="312" spans="1:27" x14ac:dyDescent="0.25">
      <c r="A312" s="93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</row>
    <row r="313" spans="1:27" x14ac:dyDescent="0.25">
      <c r="A313" s="93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</row>
    <row r="314" spans="1:27" x14ac:dyDescent="0.25">
      <c r="A314" s="93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</row>
    <row r="315" spans="1:27" x14ac:dyDescent="0.25">
      <c r="A315" s="93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</row>
    <row r="316" spans="1:27" x14ac:dyDescent="0.25">
      <c r="A316" s="93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</row>
    <row r="317" spans="1:27" x14ac:dyDescent="0.25">
      <c r="A317" s="93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</row>
    <row r="318" spans="1:27" x14ac:dyDescent="0.25">
      <c r="A318" s="93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</row>
    <row r="319" spans="1:27" x14ac:dyDescent="0.25">
      <c r="A319" s="93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</row>
    <row r="320" spans="1:27" x14ac:dyDescent="0.25">
      <c r="A320" s="93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</row>
    <row r="321" spans="1:27" x14ac:dyDescent="0.25">
      <c r="A321" s="93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</row>
    <row r="322" spans="1:27" x14ac:dyDescent="0.25">
      <c r="A322" s="93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</row>
    <row r="323" spans="1:27" x14ac:dyDescent="0.25">
      <c r="A323" s="93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</row>
    <row r="324" spans="1:27" x14ac:dyDescent="0.25">
      <c r="A324" s="93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</row>
    <row r="325" spans="1:27" x14ac:dyDescent="0.25">
      <c r="A325" s="93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</row>
    <row r="326" spans="1:27" x14ac:dyDescent="0.25">
      <c r="A326" s="93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</row>
    <row r="327" spans="1:27" x14ac:dyDescent="0.25">
      <c r="A327" s="93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</row>
    <row r="328" spans="1:27" x14ac:dyDescent="0.25">
      <c r="A328" s="93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</row>
    <row r="329" spans="1:27" x14ac:dyDescent="0.25">
      <c r="A329" s="93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</row>
    <row r="330" spans="1:27" x14ac:dyDescent="0.25">
      <c r="A330" s="93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</row>
    <row r="331" spans="1:27" x14ac:dyDescent="0.25">
      <c r="A331" s="93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</row>
    <row r="332" spans="1:27" x14ac:dyDescent="0.25">
      <c r="A332" s="93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</row>
    <row r="333" spans="1:27" x14ac:dyDescent="0.25">
      <c r="A333" s="93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</row>
    <row r="334" spans="1:27" x14ac:dyDescent="0.25">
      <c r="A334" s="93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</row>
    <row r="335" spans="1:27" x14ac:dyDescent="0.25">
      <c r="A335" s="93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</row>
    <row r="336" spans="1:27" x14ac:dyDescent="0.25">
      <c r="A336" s="93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</row>
    <row r="337" spans="1:27" x14ac:dyDescent="0.25">
      <c r="A337" s="93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</row>
    <row r="338" spans="1:27" x14ac:dyDescent="0.25">
      <c r="A338" s="93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</row>
    <row r="339" spans="1:27" x14ac:dyDescent="0.25">
      <c r="A339" s="93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</row>
    <row r="340" spans="1:27" x14ac:dyDescent="0.25">
      <c r="A340" s="93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</row>
    <row r="341" spans="1:27" x14ac:dyDescent="0.25">
      <c r="A341" s="93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</row>
    <row r="342" spans="1:27" x14ac:dyDescent="0.25">
      <c r="A342" s="93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</row>
    <row r="343" spans="1:27" x14ac:dyDescent="0.25">
      <c r="A343" s="93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</row>
    <row r="344" spans="1:27" x14ac:dyDescent="0.25">
      <c r="A344" s="93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</row>
    <row r="345" spans="1:27" x14ac:dyDescent="0.25">
      <c r="A345" s="93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</row>
    <row r="346" spans="1:27" x14ac:dyDescent="0.25">
      <c r="A346" s="93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</row>
    <row r="347" spans="1:27" x14ac:dyDescent="0.25">
      <c r="A347" s="93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</row>
    <row r="348" spans="1:27" x14ac:dyDescent="0.25">
      <c r="A348" s="93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</row>
    <row r="349" spans="1:27" x14ac:dyDescent="0.25">
      <c r="A349" s="93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</row>
    <row r="350" spans="1:27" x14ac:dyDescent="0.25">
      <c r="A350" s="93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</row>
    <row r="351" spans="1:27" x14ac:dyDescent="0.25">
      <c r="A351" s="93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</row>
    <row r="352" spans="1:27" x14ac:dyDescent="0.25">
      <c r="A352" s="93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</row>
    <row r="353" spans="1:27" x14ac:dyDescent="0.25">
      <c r="A353" s="93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</row>
    <row r="354" spans="1:27" x14ac:dyDescent="0.25">
      <c r="A354" s="93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</row>
    <row r="355" spans="1:27" x14ac:dyDescent="0.25">
      <c r="A355" s="93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</row>
    <row r="356" spans="1:27" x14ac:dyDescent="0.25">
      <c r="A356" s="93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</row>
    <row r="357" spans="1:27" x14ac:dyDescent="0.25">
      <c r="A357" s="93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</row>
    <row r="358" spans="1:27" x14ac:dyDescent="0.25">
      <c r="A358" s="93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</row>
    <row r="359" spans="1:27" x14ac:dyDescent="0.25">
      <c r="A359" s="93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</row>
    <row r="360" spans="1:27" x14ac:dyDescent="0.25">
      <c r="A360" s="93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</row>
    <row r="361" spans="1:27" x14ac:dyDescent="0.25">
      <c r="A361" s="93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</row>
    <row r="362" spans="1:27" x14ac:dyDescent="0.25">
      <c r="A362" s="93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</row>
    <row r="363" spans="1:27" x14ac:dyDescent="0.25">
      <c r="A363" s="93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</row>
    <row r="364" spans="1:27" x14ac:dyDescent="0.25">
      <c r="A364" s="93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</row>
    <row r="365" spans="1:27" x14ac:dyDescent="0.25">
      <c r="A365" s="93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</row>
    <row r="366" spans="1:27" x14ac:dyDescent="0.25">
      <c r="A366" s="93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</row>
    <row r="367" spans="1:27" x14ac:dyDescent="0.25">
      <c r="A367" s="93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</row>
    <row r="368" spans="1:27" x14ac:dyDescent="0.25">
      <c r="A368" s="93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</row>
    <row r="369" spans="1:27" x14ac:dyDescent="0.25">
      <c r="A369" s="93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</row>
    <row r="370" spans="1:27" x14ac:dyDescent="0.25">
      <c r="A370" s="93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</row>
    <row r="371" spans="1:27" x14ac:dyDescent="0.25">
      <c r="A371" s="93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</row>
    <row r="372" spans="1:27" x14ac:dyDescent="0.25">
      <c r="A372" s="93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</row>
    <row r="373" spans="1:27" x14ac:dyDescent="0.25">
      <c r="A373" s="93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</row>
    <row r="374" spans="1:27" x14ac:dyDescent="0.25">
      <c r="A374" s="93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</row>
    <row r="375" spans="1:27" x14ac:dyDescent="0.25">
      <c r="A375" s="93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</row>
    <row r="376" spans="1:27" x14ac:dyDescent="0.25">
      <c r="A376" s="93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</row>
    <row r="377" spans="1:27" x14ac:dyDescent="0.25">
      <c r="A377" s="93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</row>
    <row r="378" spans="1:27" x14ac:dyDescent="0.25">
      <c r="A378" s="93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</row>
    <row r="379" spans="1:27" x14ac:dyDescent="0.25">
      <c r="A379" s="93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</row>
    <row r="380" spans="1:27" x14ac:dyDescent="0.25">
      <c r="A380" s="93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</row>
    <row r="381" spans="1:27" x14ac:dyDescent="0.25">
      <c r="A381" s="93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93"/>
    </row>
    <row r="382" spans="1:27" x14ac:dyDescent="0.25">
      <c r="A382" s="93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  <c r="AA382" s="93"/>
    </row>
    <row r="383" spans="1:27" x14ac:dyDescent="0.25">
      <c r="A383" s="93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  <c r="AA383" s="93"/>
    </row>
    <row r="384" spans="1:27" x14ac:dyDescent="0.25">
      <c r="A384" s="93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  <c r="AA384" s="93"/>
    </row>
    <row r="385" spans="1:27" x14ac:dyDescent="0.25">
      <c r="A385" s="93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</row>
    <row r="386" spans="1:27" x14ac:dyDescent="0.25">
      <c r="A386" s="93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  <c r="AA386" s="93"/>
    </row>
    <row r="387" spans="1:27" x14ac:dyDescent="0.25">
      <c r="A387" s="93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  <c r="AA387" s="93"/>
    </row>
    <row r="388" spans="1:27" x14ac:dyDescent="0.25">
      <c r="A388" s="93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  <c r="AA388" s="93"/>
    </row>
    <row r="389" spans="1:27" x14ac:dyDescent="0.25">
      <c r="A389" s="93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</row>
    <row r="390" spans="1:27" x14ac:dyDescent="0.25">
      <c r="A390" s="93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</row>
    <row r="391" spans="1:27" x14ac:dyDescent="0.25">
      <c r="A391" s="93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</row>
    <row r="392" spans="1:27" x14ac:dyDescent="0.25">
      <c r="A392" s="93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  <c r="AA392" s="93"/>
    </row>
    <row r="393" spans="1:27" x14ac:dyDescent="0.25">
      <c r="A393" s="93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</row>
    <row r="394" spans="1:27" x14ac:dyDescent="0.25">
      <c r="A394" s="93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  <c r="AA394" s="93"/>
    </row>
    <row r="395" spans="1:27" x14ac:dyDescent="0.25">
      <c r="A395" s="93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</row>
    <row r="396" spans="1:27" x14ac:dyDescent="0.25">
      <c r="A396" s="93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  <c r="AA396" s="93"/>
    </row>
    <row r="397" spans="1:27" x14ac:dyDescent="0.25">
      <c r="A397" s="93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</row>
    <row r="398" spans="1:27" x14ac:dyDescent="0.25">
      <c r="A398" s="93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  <c r="AA398" s="93"/>
    </row>
    <row r="399" spans="1:27" x14ac:dyDescent="0.25">
      <c r="A399" s="93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</row>
    <row r="400" spans="1:27" x14ac:dyDescent="0.25">
      <c r="A400" s="93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</row>
    <row r="401" spans="1:27" x14ac:dyDescent="0.25">
      <c r="A401" s="93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</row>
    <row r="402" spans="1:27" x14ac:dyDescent="0.25">
      <c r="A402" s="93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  <c r="AA402" s="93"/>
    </row>
    <row r="403" spans="1:27" x14ac:dyDescent="0.25">
      <c r="A403" s="93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</row>
    <row r="404" spans="1:27" x14ac:dyDescent="0.25">
      <c r="A404" s="93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  <c r="AA404" s="93"/>
    </row>
    <row r="405" spans="1:27" x14ac:dyDescent="0.25">
      <c r="A405" s="93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</row>
    <row r="406" spans="1:27" x14ac:dyDescent="0.25">
      <c r="A406" s="93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</row>
    <row r="407" spans="1:27" x14ac:dyDescent="0.25">
      <c r="A407" s="93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</row>
    <row r="408" spans="1:27" x14ac:dyDescent="0.25">
      <c r="A408" s="93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  <c r="AA408" s="93"/>
    </row>
    <row r="409" spans="1:27" x14ac:dyDescent="0.25">
      <c r="A409" s="93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  <c r="AA409" s="93"/>
    </row>
    <row r="410" spans="1:27" x14ac:dyDescent="0.25">
      <c r="A410" s="93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</row>
    <row r="411" spans="1:27" x14ac:dyDescent="0.25">
      <c r="A411" s="93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  <c r="AA411" s="93"/>
    </row>
    <row r="412" spans="1:27" x14ac:dyDescent="0.25">
      <c r="A412" s="93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</row>
    <row r="413" spans="1:27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</row>
    <row r="414" spans="1:27" x14ac:dyDescent="0.25">
      <c r="A414" s="93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  <c r="AA414" s="93"/>
    </row>
    <row r="415" spans="1:27" x14ac:dyDescent="0.25">
      <c r="A415" s="93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</row>
    <row r="416" spans="1:27" x14ac:dyDescent="0.25">
      <c r="A416" s="93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</row>
    <row r="417" spans="1:27" x14ac:dyDescent="0.25">
      <c r="A417" s="93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</row>
    <row r="418" spans="1:27" x14ac:dyDescent="0.25">
      <c r="A418" s="93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  <c r="AA418" s="93"/>
    </row>
    <row r="419" spans="1:27" x14ac:dyDescent="0.25">
      <c r="A419" s="93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</row>
    <row r="420" spans="1:27" x14ac:dyDescent="0.25">
      <c r="A420" s="93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</row>
    <row r="421" spans="1:27" x14ac:dyDescent="0.25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</row>
    <row r="422" spans="1:27" x14ac:dyDescent="0.25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</row>
    <row r="423" spans="1:27" x14ac:dyDescent="0.25">
      <c r="A423" s="93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</row>
    <row r="424" spans="1:27" x14ac:dyDescent="0.25">
      <c r="A424" s="93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</row>
    <row r="425" spans="1:27" x14ac:dyDescent="0.25">
      <c r="A425" s="93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</row>
    <row r="426" spans="1:27" x14ac:dyDescent="0.25">
      <c r="A426" s="93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  <c r="AA426" s="93"/>
    </row>
    <row r="427" spans="1:27" x14ac:dyDescent="0.25">
      <c r="A427" s="93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</row>
    <row r="428" spans="1:27" x14ac:dyDescent="0.25">
      <c r="A428" s="93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  <c r="AA428" s="93"/>
    </row>
    <row r="429" spans="1:27" x14ac:dyDescent="0.25">
      <c r="A429" s="93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  <c r="AA429" s="93"/>
    </row>
    <row r="430" spans="1:27" x14ac:dyDescent="0.25">
      <c r="A430" s="93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  <c r="AA430" s="93"/>
    </row>
    <row r="431" spans="1:27" x14ac:dyDescent="0.25">
      <c r="A431" s="93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</row>
    <row r="432" spans="1:27" x14ac:dyDescent="0.25">
      <c r="A432" s="93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  <c r="AA432" s="93"/>
    </row>
    <row r="433" spans="1:27" x14ac:dyDescent="0.25">
      <c r="A433" s="93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  <c r="AA433" s="93"/>
    </row>
    <row r="434" spans="1:27" x14ac:dyDescent="0.25">
      <c r="A434" s="93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  <c r="AA434" s="93"/>
    </row>
    <row r="435" spans="1:27" x14ac:dyDescent="0.25">
      <c r="A435" s="93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</row>
    <row r="436" spans="1:27" x14ac:dyDescent="0.25">
      <c r="A436" s="93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  <c r="AA436" s="93"/>
    </row>
    <row r="437" spans="1:27" x14ac:dyDescent="0.25">
      <c r="A437" s="93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  <c r="AA437" s="93"/>
    </row>
    <row r="438" spans="1:27" x14ac:dyDescent="0.25">
      <c r="A438" s="93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  <c r="AA438" s="93"/>
    </row>
    <row r="439" spans="1:27" x14ac:dyDescent="0.25">
      <c r="A439" s="93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</row>
    <row r="440" spans="1:27" x14ac:dyDescent="0.25">
      <c r="A440" s="93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</row>
    <row r="441" spans="1:27" x14ac:dyDescent="0.25">
      <c r="A441" s="93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</row>
    <row r="442" spans="1:27" x14ac:dyDescent="0.25">
      <c r="A442" s="93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  <c r="AA442" s="93"/>
    </row>
    <row r="443" spans="1:27" x14ac:dyDescent="0.25">
      <c r="A443" s="93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</row>
    <row r="444" spans="1:27" x14ac:dyDescent="0.25">
      <c r="A444" s="93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  <c r="AA444" s="93"/>
    </row>
    <row r="445" spans="1:27" x14ac:dyDescent="0.25">
      <c r="A445" s="93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  <c r="AA445" s="93"/>
    </row>
    <row r="446" spans="1:27" x14ac:dyDescent="0.25">
      <c r="A446" s="93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  <c r="AA446" s="93"/>
    </row>
    <row r="447" spans="1:27" x14ac:dyDescent="0.25">
      <c r="A447" s="93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  <c r="AA447" s="93"/>
    </row>
    <row r="448" spans="1:27" x14ac:dyDescent="0.25">
      <c r="A448" s="93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  <c r="AA448" s="93"/>
    </row>
    <row r="449" spans="1:27" x14ac:dyDescent="0.25">
      <c r="A449" s="93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  <c r="AA449" s="93"/>
    </row>
    <row r="450" spans="1:27" x14ac:dyDescent="0.25">
      <c r="A450" s="93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  <c r="AA450" s="93"/>
    </row>
    <row r="451" spans="1:27" x14ac:dyDescent="0.25">
      <c r="A451" s="93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  <c r="AA451" s="93"/>
    </row>
    <row r="452" spans="1:27" x14ac:dyDescent="0.25">
      <c r="A452" s="93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  <c r="AA452" s="93"/>
    </row>
    <row r="453" spans="1:27" x14ac:dyDescent="0.25">
      <c r="A453" s="93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  <c r="AA453" s="93"/>
    </row>
    <row r="454" spans="1:27" x14ac:dyDescent="0.25">
      <c r="A454" s="93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  <c r="AA454" s="93"/>
    </row>
    <row r="455" spans="1:27" x14ac:dyDescent="0.25">
      <c r="A455" s="93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  <c r="AA455" s="93"/>
    </row>
    <row r="456" spans="1:27" x14ac:dyDescent="0.25">
      <c r="A456" s="93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  <c r="AA456" s="93"/>
    </row>
    <row r="457" spans="1:27" x14ac:dyDescent="0.25">
      <c r="A457" s="93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  <c r="AA457" s="93"/>
    </row>
    <row r="458" spans="1:27" x14ac:dyDescent="0.25">
      <c r="A458" s="93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  <c r="AA458" s="93"/>
    </row>
    <row r="459" spans="1:27" x14ac:dyDescent="0.25">
      <c r="A459" s="93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  <c r="AA459" s="93"/>
    </row>
    <row r="460" spans="1:27" x14ac:dyDescent="0.25">
      <c r="A460" s="93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  <c r="AA460" s="93"/>
    </row>
    <row r="461" spans="1:27" x14ac:dyDescent="0.25">
      <c r="A461" s="93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  <c r="AA461" s="93"/>
    </row>
    <row r="462" spans="1:27" x14ac:dyDescent="0.25">
      <c r="A462" s="93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  <c r="AA462" s="93"/>
    </row>
    <row r="463" spans="1:27" x14ac:dyDescent="0.25">
      <c r="A463" s="93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  <c r="AA463" s="93"/>
    </row>
    <row r="464" spans="1:27" x14ac:dyDescent="0.25">
      <c r="A464" s="93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  <c r="AA464" s="93"/>
    </row>
    <row r="465" spans="1:27" x14ac:dyDescent="0.25">
      <c r="A465" s="93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  <c r="AA465" s="93"/>
    </row>
    <row r="466" spans="1:27" x14ac:dyDescent="0.25">
      <c r="A466" s="93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  <c r="AA466" s="93"/>
    </row>
    <row r="467" spans="1:27" x14ac:dyDescent="0.25">
      <c r="A467" s="93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  <c r="AA467" s="93"/>
    </row>
    <row r="468" spans="1:27" x14ac:dyDescent="0.25">
      <c r="A468" s="93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  <c r="AA468" s="93"/>
    </row>
    <row r="469" spans="1:27" x14ac:dyDescent="0.25">
      <c r="A469" s="93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  <c r="AA469" s="93"/>
    </row>
    <row r="470" spans="1:27" x14ac:dyDescent="0.25">
      <c r="A470" s="93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  <c r="AA470" s="93"/>
    </row>
    <row r="471" spans="1:27" x14ac:dyDescent="0.25">
      <c r="A471" s="93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  <c r="AA471" s="93"/>
    </row>
    <row r="472" spans="1:27" x14ac:dyDescent="0.25">
      <c r="A472" s="93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  <c r="AA472" s="93"/>
    </row>
    <row r="473" spans="1:27" x14ac:dyDescent="0.25">
      <c r="A473" s="93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  <c r="AA473" s="93"/>
    </row>
    <row r="474" spans="1:27" x14ac:dyDescent="0.25">
      <c r="A474" s="93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  <c r="AA474" s="93"/>
    </row>
    <row r="475" spans="1:27" x14ac:dyDescent="0.25">
      <c r="A475" s="93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  <c r="AA475" s="93"/>
    </row>
    <row r="476" spans="1:27" x14ac:dyDescent="0.25">
      <c r="A476" s="93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  <c r="AA476" s="93"/>
    </row>
    <row r="477" spans="1:27" x14ac:dyDescent="0.25">
      <c r="A477" s="93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  <c r="AA477" s="93"/>
    </row>
    <row r="478" spans="1:27" x14ac:dyDescent="0.25">
      <c r="A478" s="93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  <c r="AA478" s="93"/>
    </row>
    <row r="479" spans="1:27" x14ac:dyDescent="0.25">
      <c r="A479" s="93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  <c r="AA479" s="93"/>
    </row>
    <row r="480" spans="1:27" x14ac:dyDescent="0.25">
      <c r="A480" s="93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  <c r="AA480" s="93"/>
    </row>
    <row r="481" spans="1:27" x14ac:dyDescent="0.25">
      <c r="A481" s="93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  <c r="AA481" s="93"/>
    </row>
    <row r="482" spans="1:27" x14ac:dyDescent="0.25">
      <c r="A482" s="93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  <c r="AA482" s="93"/>
    </row>
    <row r="483" spans="1:27" x14ac:dyDescent="0.25">
      <c r="A483" s="93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  <c r="AA483" s="93"/>
    </row>
    <row r="484" spans="1:27" x14ac:dyDescent="0.25">
      <c r="A484" s="93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  <c r="AA484" s="93"/>
    </row>
    <row r="485" spans="1:27" x14ac:dyDescent="0.25">
      <c r="A485" s="93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  <c r="AA485" s="93"/>
    </row>
    <row r="486" spans="1:27" x14ac:dyDescent="0.25">
      <c r="A486" s="93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  <c r="AA486" s="93"/>
    </row>
    <row r="487" spans="1:27" x14ac:dyDescent="0.25">
      <c r="A487" s="93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  <c r="AA487" s="93"/>
    </row>
    <row r="488" spans="1:27" x14ac:dyDescent="0.25">
      <c r="A488" s="93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  <c r="AA488" s="93"/>
    </row>
    <row r="489" spans="1:27" x14ac:dyDescent="0.25">
      <c r="A489" s="93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  <c r="AA489" s="93"/>
    </row>
    <row r="490" spans="1:27" x14ac:dyDescent="0.25">
      <c r="A490" s="93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  <c r="AA490" s="93"/>
    </row>
    <row r="491" spans="1:27" x14ac:dyDescent="0.25">
      <c r="A491" s="93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  <c r="AA491" s="93"/>
    </row>
    <row r="492" spans="1:27" x14ac:dyDescent="0.25">
      <c r="A492" s="93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  <c r="AA492" s="93"/>
    </row>
    <row r="493" spans="1:27" x14ac:dyDescent="0.25">
      <c r="A493" s="93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  <c r="AA493" s="93"/>
    </row>
    <row r="494" spans="1:27" x14ac:dyDescent="0.25">
      <c r="A494" s="93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  <c r="AA494" s="93"/>
    </row>
    <row r="495" spans="1:27" x14ac:dyDescent="0.25">
      <c r="A495" s="93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  <c r="AA495" s="93"/>
    </row>
    <row r="496" spans="1:27" x14ac:dyDescent="0.25">
      <c r="A496" s="93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  <c r="AA496" s="93"/>
    </row>
    <row r="497" spans="1:27" x14ac:dyDescent="0.25">
      <c r="A497" s="93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  <c r="AA497" s="93"/>
    </row>
    <row r="498" spans="1:27" x14ac:dyDescent="0.25">
      <c r="A498" s="93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  <c r="AA498" s="93"/>
    </row>
    <row r="499" spans="1:27" x14ac:dyDescent="0.25">
      <c r="A499" s="93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  <c r="AA499" s="93"/>
    </row>
    <row r="500" spans="1:27" x14ac:dyDescent="0.25">
      <c r="A500" s="93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  <c r="AA500" s="93"/>
    </row>
    <row r="501" spans="1:27" x14ac:dyDescent="0.25">
      <c r="A501" s="93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  <c r="AA501" s="93"/>
    </row>
    <row r="502" spans="1:27" x14ac:dyDescent="0.25">
      <c r="A502" s="93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  <c r="AA502" s="93"/>
    </row>
    <row r="503" spans="1:27" x14ac:dyDescent="0.25">
      <c r="A503" s="93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  <c r="AA503" s="93"/>
    </row>
    <row r="504" spans="1:27" x14ac:dyDescent="0.25">
      <c r="A504" s="93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  <c r="AA504" s="93"/>
    </row>
    <row r="505" spans="1:27" x14ac:dyDescent="0.25">
      <c r="A505" s="93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  <c r="AA505" s="93"/>
    </row>
    <row r="506" spans="1:27" x14ac:dyDescent="0.25">
      <c r="A506" s="93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  <c r="AA506" s="93"/>
    </row>
    <row r="507" spans="1:27" x14ac:dyDescent="0.25">
      <c r="A507" s="93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  <c r="AA507" s="93"/>
    </row>
    <row r="508" spans="1:27" x14ac:dyDescent="0.25">
      <c r="A508" s="93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  <c r="AA508" s="93"/>
    </row>
    <row r="509" spans="1:27" x14ac:dyDescent="0.25">
      <c r="A509" s="93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  <c r="AA509" s="93"/>
    </row>
    <row r="510" spans="1:27" x14ac:dyDescent="0.25">
      <c r="A510" s="93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  <c r="AA510" s="93"/>
    </row>
    <row r="511" spans="1:27" x14ac:dyDescent="0.25">
      <c r="A511" s="93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  <c r="AA511" s="93"/>
    </row>
    <row r="512" spans="1:27" x14ac:dyDescent="0.25">
      <c r="A512" s="93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  <c r="AA512" s="93"/>
    </row>
    <row r="513" spans="1:27" x14ac:dyDescent="0.25">
      <c r="A513" s="93"/>
      <c r="B513" s="93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  <c r="AA513" s="93"/>
    </row>
    <row r="514" spans="1:27" x14ac:dyDescent="0.25">
      <c r="A514" s="93"/>
      <c r="B514" s="93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  <c r="AA514" s="93"/>
    </row>
    <row r="515" spans="1:27" x14ac:dyDescent="0.25">
      <c r="A515" s="93"/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  <c r="AA515" s="93"/>
    </row>
    <row r="516" spans="1:27" x14ac:dyDescent="0.25">
      <c r="A516" s="93"/>
      <c r="B516" s="93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  <c r="AA516" s="93"/>
    </row>
    <row r="517" spans="1:27" x14ac:dyDescent="0.25">
      <c r="A517" s="93"/>
      <c r="B517" s="93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</row>
    <row r="518" spans="1:27" x14ac:dyDescent="0.25">
      <c r="A518" s="93"/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  <c r="AA518" s="93"/>
    </row>
    <row r="519" spans="1:27" x14ac:dyDescent="0.25">
      <c r="A519" s="93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</row>
    <row r="520" spans="1:27" x14ac:dyDescent="0.25">
      <c r="A520" s="93"/>
      <c r="B520" s="93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  <c r="AA520" s="93"/>
    </row>
    <row r="521" spans="1:27" x14ac:dyDescent="0.25">
      <c r="A521" s="93"/>
      <c r="B521" s="93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  <c r="AA521" s="93"/>
    </row>
    <row r="522" spans="1:27" x14ac:dyDescent="0.25">
      <c r="A522" s="93"/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  <c r="AA522" s="93"/>
    </row>
    <row r="523" spans="1:27" x14ac:dyDescent="0.25">
      <c r="A523" s="93"/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  <c r="AA523" s="93"/>
    </row>
    <row r="524" spans="1:27" x14ac:dyDescent="0.25">
      <c r="A524" s="93"/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  <c r="AA524" s="93"/>
    </row>
    <row r="525" spans="1:27" x14ac:dyDescent="0.25">
      <c r="A525" s="93"/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  <c r="AA525" s="93"/>
    </row>
    <row r="526" spans="1:27" x14ac:dyDescent="0.25">
      <c r="A526" s="93"/>
      <c r="B526" s="93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  <c r="AA526" s="93"/>
    </row>
    <row r="527" spans="1:27" x14ac:dyDescent="0.25">
      <c r="A527" s="93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  <c r="AA527" s="93"/>
    </row>
    <row r="528" spans="1:27" x14ac:dyDescent="0.25">
      <c r="A528" s="93"/>
      <c r="B528" s="93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  <c r="AA528" s="93"/>
    </row>
    <row r="529" spans="1:27" x14ac:dyDescent="0.25">
      <c r="A529" s="93"/>
      <c r="B529" s="93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  <c r="AA529" s="93"/>
    </row>
    <row r="530" spans="1:27" x14ac:dyDescent="0.25">
      <c r="A530" s="93"/>
      <c r="B530" s="93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  <c r="AA530" s="93"/>
    </row>
    <row r="531" spans="1:27" x14ac:dyDescent="0.25">
      <c r="A531" s="93"/>
      <c r="B531" s="93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  <c r="AA531" s="93"/>
    </row>
    <row r="532" spans="1:27" x14ac:dyDescent="0.25">
      <c r="A532" s="93"/>
      <c r="B532" s="93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  <c r="AA532" s="93"/>
    </row>
    <row r="533" spans="1:27" x14ac:dyDescent="0.25">
      <c r="A533" s="93"/>
      <c r="B533" s="93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  <c r="AA533" s="93"/>
    </row>
    <row r="534" spans="1:27" x14ac:dyDescent="0.25">
      <c r="A534" s="93"/>
      <c r="B534" s="93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  <c r="AA534" s="93"/>
    </row>
    <row r="535" spans="1:27" x14ac:dyDescent="0.25">
      <c r="A535" s="93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  <c r="AA535" s="93"/>
    </row>
    <row r="536" spans="1:27" x14ac:dyDescent="0.25">
      <c r="A536" s="93"/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  <c r="AA536" s="93"/>
    </row>
    <row r="537" spans="1:27" x14ac:dyDescent="0.25">
      <c r="A537" s="93"/>
      <c r="B537" s="93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  <c r="AA537" s="93"/>
    </row>
    <row r="538" spans="1:27" x14ac:dyDescent="0.25">
      <c r="A538" s="93"/>
      <c r="B538" s="93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  <c r="AA538" s="93"/>
    </row>
    <row r="539" spans="1:27" x14ac:dyDescent="0.25">
      <c r="A539" s="93"/>
      <c r="B539" s="93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  <c r="AA539" s="93"/>
    </row>
    <row r="540" spans="1:27" x14ac:dyDescent="0.25">
      <c r="A540" s="93"/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  <c r="AA540" s="93"/>
    </row>
    <row r="541" spans="1:27" x14ac:dyDescent="0.25">
      <c r="A541" s="93"/>
      <c r="B541" s="93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  <c r="AA541" s="93"/>
    </row>
    <row r="542" spans="1:27" x14ac:dyDescent="0.25">
      <c r="A542" s="93"/>
      <c r="B542" s="93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  <c r="AA542" s="93"/>
    </row>
    <row r="543" spans="1:27" x14ac:dyDescent="0.25">
      <c r="A543" s="93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  <c r="AA543" s="93"/>
    </row>
    <row r="544" spans="1:27" x14ac:dyDescent="0.25">
      <c r="A544" s="93"/>
      <c r="B544" s="93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</row>
    <row r="545" spans="1:27" x14ac:dyDescent="0.25">
      <c r="A545" s="93"/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</row>
    <row r="546" spans="1:27" x14ac:dyDescent="0.25">
      <c r="A546" s="93"/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</row>
    <row r="547" spans="1:27" x14ac:dyDescent="0.25">
      <c r="A547" s="93"/>
      <c r="B547" s="93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</row>
    <row r="548" spans="1:27" x14ac:dyDescent="0.25">
      <c r="A548" s="93"/>
      <c r="B548" s="93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</row>
    <row r="549" spans="1:27" x14ac:dyDescent="0.25">
      <c r="A549" s="93"/>
      <c r="B549" s="93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  <c r="AA549" s="93"/>
    </row>
    <row r="550" spans="1:27" x14ac:dyDescent="0.25">
      <c r="A550" s="93"/>
      <c r="B550" s="93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  <c r="AA550" s="93"/>
    </row>
    <row r="551" spans="1:27" x14ac:dyDescent="0.25">
      <c r="A551" s="93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  <c r="AA551" s="93"/>
    </row>
    <row r="552" spans="1:27" x14ac:dyDescent="0.25">
      <c r="A552" s="93"/>
      <c r="B552" s="93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  <c r="AA552" s="93"/>
    </row>
    <row r="553" spans="1:27" x14ac:dyDescent="0.25">
      <c r="A553" s="93"/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  <c r="AA553" s="93"/>
    </row>
    <row r="554" spans="1:27" x14ac:dyDescent="0.25">
      <c r="A554" s="93"/>
      <c r="B554" s="93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  <c r="AA554" s="93"/>
    </row>
    <row r="555" spans="1:27" x14ac:dyDescent="0.25">
      <c r="A555" s="93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  <c r="AA555" s="93"/>
    </row>
    <row r="556" spans="1:27" x14ac:dyDescent="0.25">
      <c r="A556" s="93"/>
      <c r="B556" s="93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  <c r="AA556" s="93"/>
    </row>
    <row r="557" spans="1:27" x14ac:dyDescent="0.25">
      <c r="A557" s="93"/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</row>
    <row r="558" spans="1:27" x14ac:dyDescent="0.25">
      <c r="A558" s="93"/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  <c r="AA558" s="93"/>
    </row>
    <row r="559" spans="1:27" x14ac:dyDescent="0.25">
      <c r="A559" s="93"/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</row>
    <row r="560" spans="1:27" x14ac:dyDescent="0.25">
      <c r="A560" s="93"/>
      <c r="B560" s="93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</row>
    <row r="561" spans="1:27" x14ac:dyDescent="0.25">
      <c r="A561" s="93"/>
      <c r="B561" s="93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</row>
    <row r="562" spans="1:27" x14ac:dyDescent="0.25">
      <c r="A562" s="93"/>
      <c r="B562" s="93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</row>
    <row r="563" spans="1:27" x14ac:dyDescent="0.25">
      <c r="A563" s="93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</row>
    <row r="564" spans="1:27" x14ac:dyDescent="0.25">
      <c r="A564" s="93"/>
      <c r="B564" s="93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</row>
    <row r="565" spans="1:27" x14ac:dyDescent="0.25">
      <c r="A565" s="93"/>
      <c r="B565" s="93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</row>
    <row r="566" spans="1:27" x14ac:dyDescent="0.25">
      <c r="A566" s="93"/>
      <c r="B566" s="93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</row>
    <row r="567" spans="1:27" x14ac:dyDescent="0.25">
      <c r="A567" s="93"/>
      <c r="B567" s="93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</row>
    <row r="568" spans="1:27" x14ac:dyDescent="0.25">
      <c r="A568" s="93"/>
      <c r="B568" s="93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</row>
    <row r="569" spans="1:27" x14ac:dyDescent="0.25">
      <c r="A569" s="93"/>
      <c r="B569" s="93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</row>
    <row r="570" spans="1:27" x14ac:dyDescent="0.25">
      <c r="A570" s="93"/>
      <c r="B570" s="93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  <c r="AA570" s="93"/>
    </row>
    <row r="571" spans="1:27" x14ac:dyDescent="0.25">
      <c r="A571" s="93"/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  <c r="AA571" s="93"/>
    </row>
    <row r="572" spans="1:27" x14ac:dyDescent="0.25">
      <c r="A572" s="93"/>
      <c r="B572" s="93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  <c r="AA572" s="93"/>
    </row>
    <row r="573" spans="1:27" x14ac:dyDescent="0.25">
      <c r="A573" s="93"/>
      <c r="B573" s="93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  <c r="AA573" s="93"/>
    </row>
    <row r="574" spans="1:27" x14ac:dyDescent="0.25">
      <c r="A574" s="93"/>
      <c r="B574" s="93"/>
      <c r="C574" s="93"/>
      <c r="D574" s="93"/>
      <c r="E574" s="93"/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  <c r="Z574" s="93"/>
      <c r="AA574" s="93"/>
    </row>
    <row r="575" spans="1:27" x14ac:dyDescent="0.25">
      <c r="A575" s="93"/>
      <c r="B575" s="93"/>
      <c r="C575" s="93"/>
      <c r="D575" s="93"/>
      <c r="E575" s="93"/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  <c r="AA575" s="93"/>
    </row>
    <row r="576" spans="1:27" x14ac:dyDescent="0.25">
      <c r="A576" s="93"/>
      <c r="B576" s="93"/>
      <c r="C576" s="93"/>
      <c r="D576" s="93"/>
      <c r="E576" s="93"/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  <c r="Z576" s="93"/>
      <c r="AA576" s="93"/>
    </row>
    <row r="577" spans="1:27" x14ac:dyDescent="0.25">
      <c r="A577" s="93"/>
      <c r="B577" s="93"/>
      <c r="C577" s="93"/>
      <c r="D577" s="93"/>
      <c r="E577" s="93"/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  <c r="AA577" s="93"/>
    </row>
    <row r="578" spans="1:27" x14ac:dyDescent="0.25">
      <c r="A578" s="93"/>
      <c r="B578" s="93"/>
      <c r="C578" s="93"/>
      <c r="D578" s="93"/>
      <c r="E578" s="93"/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93"/>
      <c r="AA578" s="93"/>
    </row>
    <row r="579" spans="1:27" x14ac:dyDescent="0.25">
      <c r="A579" s="93"/>
      <c r="B579" s="93"/>
      <c r="C579" s="93"/>
      <c r="D579" s="93"/>
      <c r="E579" s="93"/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  <c r="AA579" s="93"/>
    </row>
    <row r="580" spans="1:27" x14ac:dyDescent="0.25">
      <c r="A580" s="93"/>
      <c r="B580" s="93"/>
      <c r="C580" s="93"/>
      <c r="D580" s="93"/>
      <c r="E580" s="93"/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  <c r="AA580" s="93"/>
    </row>
    <row r="581" spans="1:27" x14ac:dyDescent="0.25">
      <c r="A581" s="93"/>
      <c r="B581" s="93"/>
      <c r="C581" s="93"/>
      <c r="D581" s="93"/>
      <c r="E581" s="93"/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  <c r="AA581" s="93"/>
    </row>
    <row r="582" spans="1:27" x14ac:dyDescent="0.25">
      <c r="A582" s="93"/>
      <c r="B582" s="93"/>
      <c r="C582" s="93"/>
      <c r="D582" s="93"/>
      <c r="E582" s="93"/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  <c r="AA582" s="93"/>
    </row>
    <row r="583" spans="1:27" x14ac:dyDescent="0.25">
      <c r="A583" s="93"/>
      <c r="B583" s="93"/>
      <c r="C583" s="93"/>
      <c r="D583" s="93"/>
      <c r="E583" s="93"/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  <c r="AA583" s="93"/>
    </row>
    <row r="584" spans="1:27" x14ac:dyDescent="0.25">
      <c r="A584" s="93"/>
      <c r="B584" s="93"/>
      <c r="C584" s="93"/>
      <c r="D584" s="93"/>
      <c r="E584" s="93"/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  <c r="AA584" s="93"/>
    </row>
    <row r="585" spans="1:27" x14ac:dyDescent="0.25">
      <c r="A585" s="93"/>
      <c r="B585" s="93"/>
      <c r="C585" s="93"/>
      <c r="D585" s="93"/>
      <c r="E585" s="93"/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  <c r="AA585" s="93"/>
    </row>
    <row r="586" spans="1:27" x14ac:dyDescent="0.25">
      <c r="A586" s="93"/>
      <c r="B586" s="93"/>
      <c r="C586" s="93"/>
      <c r="D586" s="93"/>
      <c r="E586" s="93"/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  <c r="AA586" s="93"/>
    </row>
    <row r="587" spans="1:27" x14ac:dyDescent="0.25">
      <c r="A587" s="93"/>
      <c r="B587" s="93"/>
      <c r="C587" s="93"/>
      <c r="D587" s="93"/>
      <c r="E587" s="93"/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  <c r="AA587" s="93"/>
    </row>
    <row r="588" spans="1:27" x14ac:dyDescent="0.25">
      <c r="A588" s="93"/>
      <c r="B588" s="93"/>
      <c r="C588" s="93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  <c r="AA588" s="93"/>
    </row>
    <row r="589" spans="1:27" x14ac:dyDescent="0.25">
      <c r="A589" s="93"/>
      <c r="B589" s="93"/>
      <c r="C589" s="93"/>
      <c r="D589" s="93"/>
      <c r="E589" s="93"/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  <c r="AA589" s="93"/>
    </row>
    <row r="590" spans="1:27" x14ac:dyDescent="0.25">
      <c r="A590" s="93"/>
      <c r="B590" s="93"/>
      <c r="C590" s="93"/>
      <c r="D590" s="93"/>
      <c r="E590" s="93"/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  <c r="AA590" s="93"/>
    </row>
    <row r="591" spans="1:27" x14ac:dyDescent="0.25">
      <c r="A591" s="93"/>
      <c r="B591" s="93"/>
      <c r="C591" s="93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  <c r="AA591" s="93"/>
    </row>
    <row r="592" spans="1:27" x14ac:dyDescent="0.25">
      <c r="A592" s="93"/>
      <c r="B592" s="93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</row>
    <row r="593" spans="1:27" x14ac:dyDescent="0.25">
      <c r="A593" s="93"/>
      <c r="B593" s="93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  <c r="AA593" s="93"/>
    </row>
    <row r="594" spans="1:27" x14ac:dyDescent="0.25">
      <c r="A594" s="93"/>
      <c r="B594" s="93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  <c r="AA594" s="93"/>
    </row>
    <row r="595" spans="1:27" x14ac:dyDescent="0.25">
      <c r="A595" s="93"/>
      <c r="B595" s="93"/>
      <c r="C595" s="93"/>
      <c r="D595" s="93"/>
      <c r="E595" s="93"/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  <c r="AA595" s="93"/>
    </row>
    <row r="596" spans="1:27" x14ac:dyDescent="0.25">
      <c r="A596" s="93"/>
      <c r="B596" s="93"/>
      <c r="C596" s="93"/>
      <c r="D596" s="93"/>
      <c r="E596" s="93"/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  <c r="AA596" s="93"/>
    </row>
    <row r="597" spans="1:27" x14ac:dyDescent="0.25">
      <c r="A597" s="93"/>
      <c r="B597" s="93"/>
      <c r="C597" s="93"/>
      <c r="D597" s="93"/>
      <c r="E597" s="93"/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  <c r="AA597" s="93"/>
    </row>
    <row r="598" spans="1:27" x14ac:dyDescent="0.25">
      <c r="A598" s="93"/>
      <c r="B598" s="93"/>
      <c r="C598" s="93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  <c r="AA598" s="93"/>
    </row>
    <row r="599" spans="1:27" x14ac:dyDescent="0.25">
      <c r="A599" s="93"/>
      <c r="B599" s="93"/>
      <c r="C599" s="93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  <c r="AA599" s="93"/>
    </row>
    <row r="600" spans="1:27" x14ac:dyDescent="0.25">
      <c r="A600" s="93"/>
      <c r="B600" s="93"/>
      <c r="C600" s="93"/>
      <c r="D600" s="93"/>
      <c r="E600" s="93"/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  <c r="AA600" s="93"/>
    </row>
    <row r="601" spans="1:27" x14ac:dyDescent="0.25">
      <c r="A601" s="93"/>
      <c r="B601" s="93"/>
      <c r="C601" s="93"/>
      <c r="D601" s="93"/>
      <c r="E601" s="93"/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  <c r="AA601" s="93"/>
    </row>
    <row r="602" spans="1:27" x14ac:dyDescent="0.25">
      <c r="A602" s="93"/>
      <c r="B602" s="93"/>
      <c r="C602" s="93"/>
      <c r="D602" s="93"/>
      <c r="E602" s="93"/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  <c r="AA602" s="93"/>
    </row>
    <row r="603" spans="1:27" x14ac:dyDescent="0.25">
      <c r="A603" s="93"/>
      <c r="B603" s="93"/>
      <c r="C603" s="93"/>
      <c r="D603" s="93"/>
      <c r="E603" s="93"/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  <c r="AA603" s="93"/>
    </row>
    <row r="604" spans="1:27" x14ac:dyDescent="0.25">
      <c r="A604" s="93"/>
      <c r="B604" s="93"/>
      <c r="C604" s="93"/>
      <c r="D604" s="93"/>
      <c r="E604" s="93"/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  <c r="AA604" s="93"/>
    </row>
    <row r="605" spans="1:27" x14ac:dyDescent="0.25">
      <c r="A605" s="93"/>
      <c r="B605" s="93"/>
      <c r="C605" s="93"/>
      <c r="D605" s="93"/>
      <c r="E605" s="93"/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  <c r="AA605" s="93"/>
    </row>
    <row r="606" spans="1:27" x14ac:dyDescent="0.25">
      <c r="A606" s="93"/>
      <c r="B606" s="93"/>
      <c r="C606" s="93"/>
      <c r="D606" s="93"/>
      <c r="E606" s="93"/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  <c r="AA606" s="93"/>
    </row>
    <row r="607" spans="1:27" x14ac:dyDescent="0.25">
      <c r="A607" s="93"/>
      <c r="B607" s="93"/>
      <c r="C607" s="93"/>
      <c r="D607" s="93"/>
      <c r="E607" s="93"/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  <c r="AA607" s="93"/>
    </row>
    <row r="608" spans="1:27" x14ac:dyDescent="0.25">
      <c r="A608" s="93"/>
      <c r="B608" s="93"/>
      <c r="C608" s="93"/>
      <c r="D608" s="93"/>
      <c r="E608" s="93"/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  <c r="AA608" s="93"/>
    </row>
    <row r="609" spans="1:27" x14ac:dyDescent="0.25">
      <c r="A609" s="93"/>
      <c r="B609" s="93"/>
      <c r="C609" s="93"/>
      <c r="D609" s="93"/>
      <c r="E609" s="93"/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  <c r="AA609" s="93"/>
    </row>
    <row r="610" spans="1:27" x14ac:dyDescent="0.25">
      <c r="A610" s="93"/>
      <c r="B610" s="93"/>
      <c r="C610" s="93"/>
      <c r="D610" s="93"/>
      <c r="E610" s="93"/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  <c r="AA610" s="93"/>
    </row>
    <row r="611" spans="1:27" x14ac:dyDescent="0.25">
      <c r="A611" s="93"/>
      <c r="B611" s="93"/>
      <c r="C611" s="93"/>
      <c r="D611" s="93"/>
      <c r="E611" s="93"/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  <c r="AA611" s="93"/>
    </row>
    <row r="612" spans="1:27" x14ac:dyDescent="0.25">
      <c r="A612" s="93"/>
      <c r="B612" s="93"/>
      <c r="C612" s="93"/>
      <c r="D612" s="93"/>
      <c r="E612" s="93"/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  <c r="AA612" s="93"/>
    </row>
    <row r="613" spans="1:27" x14ac:dyDescent="0.25">
      <c r="A613" s="93"/>
      <c r="B613" s="93"/>
      <c r="C613" s="93"/>
      <c r="D613" s="93"/>
      <c r="E613" s="93"/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  <c r="AA613" s="93"/>
    </row>
    <row r="614" spans="1:27" x14ac:dyDescent="0.25">
      <c r="A614" s="93"/>
      <c r="B614" s="93"/>
      <c r="C614" s="93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  <c r="AA614" s="93"/>
    </row>
    <row r="615" spans="1:27" x14ac:dyDescent="0.25">
      <c r="A615" s="93"/>
      <c r="B615" s="93"/>
      <c r="C615" s="93"/>
      <c r="D615" s="93"/>
      <c r="E615" s="93"/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  <c r="AA615" s="93"/>
    </row>
    <row r="616" spans="1:27" x14ac:dyDescent="0.25">
      <c r="A616" s="93"/>
      <c r="B616" s="93"/>
      <c r="C616" s="93"/>
      <c r="D616" s="93"/>
      <c r="E616" s="93"/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  <c r="Z616" s="93"/>
      <c r="AA616" s="93"/>
    </row>
    <row r="617" spans="1:27" x14ac:dyDescent="0.25">
      <c r="A617" s="93"/>
      <c r="B617" s="93"/>
      <c r="C617" s="93"/>
      <c r="D617" s="93"/>
      <c r="E617" s="93"/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  <c r="AA617" s="93"/>
    </row>
    <row r="618" spans="1:27" x14ac:dyDescent="0.25">
      <c r="A618" s="93"/>
      <c r="B618" s="93"/>
      <c r="C618" s="93"/>
      <c r="D618" s="93"/>
      <c r="E618" s="93"/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  <c r="Z618" s="93"/>
      <c r="AA618" s="93"/>
    </row>
    <row r="619" spans="1:27" x14ac:dyDescent="0.25">
      <c r="A619" s="93"/>
      <c r="B619" s="93"/>
      <c r="C619" s="93"/>
      <c r="D619" s="93"/>
      <c r="E619" s="93"/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  <c r="AA619" s="93"/>
    </row>
    <row r="620" spans="1:27" x14ac:dyDescent="0.25">
      <c r="A620" s="93"/>
      <c r="B620" s="93"/>
      <c r="C620" s="93"/>
      <c r="D620" s="93"/>
      <c r="E620" s="93"/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  <c r="AA620" s="93"/>
    </row>
    <row r="621" spans="1:27" x14ac:dyDescent="0.25">
      <c r="A621" s="93"/>
      <c r="B621" s="93"/>
      <c r="C621" s="93"/>
      <c r="D621" s="93"/>
      <c r="E621" s="93"/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  <c r="AA621" s="93"/>
    </row>
    <row r="622" spans="1:27" x14ac:dyDescent="0.25">
      <c r="A622" s="93"/>
      <c r="B622" s="93"/>
      <c r="C622" s="93"/>
      <c r="D622" s="93"/>
      <c r="E622" s="93"/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  <c r="Z622" s="93"/>
      <c r="AA622" s="93"/>
    </row>
    <row r="623" spans="1:27" x14ac:dyDescent="0.25">
      <c r="A623" s="93"/>
      <c r="B623" s="93"/>
      <c r="C623" s="93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  <c r="AA623" s="93"/>
    </row>
    <row r="624" spans="1:27" x14ac:dyDescent="0.25">
      <c r="A624" s="93"/>
      <c r="B624" s="93"/>
      <c r="C624" s="93"/>
      <c r="D624" s="93"/>
      <c r="E624" s="93"/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  <c r="Z624" s="93"/>
      <c r="AA624" s="93"/>
    </row>
    <row r="625" spans="1:27" x14ac:dyDescent="0.25">
      <c r="A625" s="93"/>
      <c r="B625" s="93"/>
      <c r="C625" s="93"/>
      <c r="D625" s="93"/>
      <c r="E625" s="93"/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  <c r="AA625" s="93"/>
    </row>
    <row r="626" spans="1:27" x14ac:dyDescent="0.25">
      <c r="A626" s="93"/>
      <c r="B626" s="93"/>
      <c r="C626" s="93"/>
      <c r="D626" s="93"/>
      <c r="E626" s="93"/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  <c r="Z626" s="93"/>
      <c r="AA626" s="93"/>
    </row>
    <row r="627" spans="1:27" x14ac:dyDescent="0.25">
      <c r="A627" s="93"/>
      <c r="B627" s="93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  <c r="AA627" s="93"/>
    </row>
    <row r="628" spans="1:27" x14ac:dyDescent="0.25">
      <c r="A628" s="93"/>
      <c r="B628" s="93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  <c r="Z628" s="93"/>
      <c r="AA628" s="93"/>
    </row>
    <row r="629" spans="1:27" x14ac:dyDescent="0.25">
      <c r="A629" s="93"/>
      <c r="B629" s="93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  <c r="AA629" s="93"/>
    </row>
    <row r="630" spans="1:27" x14ac:dyDescent="0.25">
      <c r="A630" s="93"/>
      <c r="B630" s="93"/>
      <c r="C630" s="93"/>
      <c r="D630" s="93"/>
      <c r="E630" s="93"/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  <c r="AA630" s="93"/>
    </row>
    <row r="631" spans="1:27" x14ac:dyDescent="0.25">
      <c r="A631" s="93"/>
      <c r="B631" s="93"/>
      <c r="C631" s="93"/>
      <c r="D631" s="93"/>
      <c r="E631" s="93"/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  <c r="AA631" s="93"/>
    </row>
    <row r="632" spans="1:27" x14ac:dyDescent="0.25">
      <c r="A632" s="93"/>
      <c r="B632" s="93"/>
      <c r="C632" s="93"/>
      <c r="D632" s="93"/>
      <c r="E632" s="93"/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  <c r="Z632" s="93"/>
      <c r="AA632" s="93"/>
    </row>
    <row r="633" spans="1:27" x14ac:dyDescent="0.25">
      <c r="A633" s="93"/>
      <c r="B633" s="93"/>
      <c r="C633" s="93"/>
      <c r="D633" s="93"/>
      <c r="E633" s="93"/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  <c r="AA633" s="93"/>
    </row>
    <row r="634" spans="1:27" x14ac:dyDescent="0.25">
      <c r="A634" s="93"/>
      <c r="B634" s="93"/>
      <c r="C634" s="93"/>
      <c r="D634" s="93"/>
      <c r="E634" s="93"/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  <c r="Z634" s="93"/>
      <c r="AA634" s="93"/>
    </row>
    <row r="635" spans="1:27" x14ac:dyDescent="0.25">
      <c r="A635" s="93"/>
      <c r="B635" s="93"/>
      <c r="C635" s="93"/>
      <c r="D635" s="93"/>
      <c r="E635" s="93"/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  <c r="AA635" s="93"/>
    </row>
    <row r="636" spans="1:27" x14ac:dyDescent="0.25">
      <c r="A636" s="93"/>
      <c r="B636" s="93"/>
      <c r="C636" s="93"/>
      <c r="D636" s="93"/>
      <c r="E636" s="93"/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  <c r="Z636" s="93"/>
      <c r="AA636" s="93"/>
    </row>
    <row r="637" spans="1:27" x14ac:dyDescent="0.25">
      <c r="A637" s="93"/>
      <c r="B637" s="93"/>
      <c r="C637" s="93"/>
      <c r="D637" s="93"/>
      <c r="E637" s="93"/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  <c r="AA637" s="93"/>
    </row>
    <row r="638" spans="1:27" x14ac:dyDescent="0.25">
      <c r="A638" s="93"/>
      <c r="B638" s="93"/>
      <c r="C638" s="93"/>
      <c r="D638" s="93"/>
      <c r="E638" s="93"/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  <c r="Z638" s="93"/>
      <c r="AA638" s="93"/>
    </row>
    <row r="639" spans="1:27" x14ac:dyDescent="0.25">
      <c r="A639" s="93"/>
      <c r="B639" s="93"/>
      <c r="C639" s="93"/>
      <c r="D639" s="93"/>
      <c r="E639" s="93"/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  <c r="AA639" s="93"/>
    </row>
    <row r="640" spans="1:27" x14ac:dyDescent="0.25">
      <c r="A640" s="93"/>
      <c r="B640" s="93"/>
      <c r="C640" s="93"/>
      <c r="D640" s="93"/>
      <c r="E640" s="93"/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  <c r="AA640" s="93"/>
    </row>
    <row r="641" spans="1:27" x14ac:dyDescent="0.25">
      <c r="A641" s="93"/>
      <c r="B641" s="93"/>
      <c r="C641" s="93"/>
      <c r="D641" s="93"/>
      <c r="E641" s="93"/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  <c r="AA641" s="93"/>
    </row>
    <row r="642" spans="1:27" x14ac:dyDescent="0.25">
      <c r="A642" s="93"/>
      <c r="B642" s="93"/>
      <c r="C642" s="93"/>
      <c r="D642" s="93"/>
      <c r="E642" s="93"/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  <c r="Z642" s="93"/>
      <c r="AA642" s="93"/>
    </row>
    <row r="643" spans="1:27" x14ac:dyDescent="0.25">
      <c r="A643" s="93"/>
      <c r="B643" s="93"/>
      <c r="C643" s="93"/>
      <c r="D643" s="93"/>
      <c r="E643" s="93"/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  <c r="AA643" s="93"/>
    </row>
    <row r="644" spans="1:27" x14ac:dyDescent="0.25">
      <c r="A644" s="93"/>
      <c r="B644" s="93"/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  <c r="AA644" s="93"/>
    </row>
    <row r="645" spans="1:27" x14ac:dyDescent="0.25">
      <c r="A645" s="93"/>
      <c r="B645" s="93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</row>
    <row r="646" spans="1:27" x14ac:dyDescent="0.25">
      <c r="A646" s="93"/>
      <c r="B646" s="93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  <c r="AA646" s="93"/>
    </row>
    <row r="647" spans="1:27" x14ac:dyDescent="0.25">
      <c r="A647" s="93"/>
      <c r="B647" s="93"/>
      <c r="C647" s="93"/>
      <c r="D647" s="93"/>
      <c r="E647" s="93"/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  <c r="AA647" s="93"/>
    </row>
    <row r="648" spans="1:27" x14ac:dyDescent="0.25">
      <c r="A648" s="93"/>
      <c r="B648" s="93"/>
      <c r="C648" s="93"/>
      <c r="D648" s="93"/>
      <c r="E648" s="93"/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  <c r="Z648" s="93"/>
      <c r="AA648" s="93"/>
    </row>
    <row r="649" spans="1:27" x14ac:dyDescent="0.25">
      <c r="A649" s="93"/>
      <c r="B649" s="93"/>
      <c r="C649" s="93"/>
      <c r="D649" s="93"/>
      <c r="E649" s="93"/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  <c r="AA649" s="93"/>
    </row>
    <row r="650" spans="1:27" x14ac:dyDescent="0.25">
      <c r="A650" s="93"/>
      <c r="B650" s="93"/>
      <c r="C650" s="93"/>
      <c r="D650" s="93"/>
      <c r="E650" s="93"/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  <c r="AA650" s="93"/>
    </row>
    <row r="651" spans="1:27" x14ac:dyDescent="0.25">
      <c r="A651" s="93"/>
      <c r="B651" s="93"/>
      <c r="C651" s="93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  <c r="AA651" s="93"/>
    </row>
    <row r="652" spans="1:27" x14ac:dyDescent="0.25">
      <c r="A652" s="93"/>
      <c r="B652" s="93"/>
      <c r="C652" s="93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  <c r="Z652" s="93"/>
      <c r="AA652" s="93"/>
    </row>
    <row r="653" spans="1:27" x14ac:dyDescent="0.25">
      <c r="A653" s="93"/>
      <c r="B653" s="93"/>
      <c r="C653" s="93"/>
      <c r="D653" s="93"/>
      <c r="E653" s="93"/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  <c r="AA653" s="93"/>
    </row>
    <row r="654" spans="1:27" x14ac:dyDescent="0.25">
      <c r="A654" s="93"/>
      <c r="B654" s="93"/>
      <c r="C654" s="93"/>
      <c r="D654" s="93"/>
      <c r="E654" s="93"/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  <c r="Z654" s="93"/>
      <c r="AA654" s="93"/>
    </row>
    <row r="655" spans="1:27" x14ac:dyDescent="0.25">
      <c r="A655" s="93"/>
      <c r="B655" s="93"/>
      <c r="C655" s="93"/>
      <c r="D655" s="93"/>
      <c r="E655" s="93"/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  <c r="AA655" s="93"/>
    </row>
    <row r="656" spans="1:27" x14ac:dyDescent="0.25">
      <c r="A656" s="93"/>
      <c r="B656" s="93"/>
      <c r="C656" s="93"/>
      <c r="D656" s="93"/>
      <c r="E656" s="93"/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  <c r="Z656" s="93"/>
      <c r="AA656" s="93"/>
    </row>
    <row r="657" spans="1:27" x14ac:dyDescent="0.25">
      <c r="A657" s="93"/>
      <c r="B657" s="93"/>
      <c r="C657" s="93"/>
      <c r="D657" s="93"/>
      <c r="E657" s="93"/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  <c r="AA657" s="93"/>
    </row>
    <row r="658" spans="1:27" x14ac:dyDescent="0.25">
      <c r="A658" s="93"/>
      <c r="B658" s="93"/>
      <c r="C658" s="93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  <c r="Z658" s="93"/>
      <c r="AA658" s="93"/>
    </row>
    <row r="659" spans="1:27" x14ac:dyDescent="0.25">
      <c r="A659" s="93"/>
      <c r="B659" s="93"/>
      <c r="C659" s="93"/>
      <c r="D659" s="93"/>
      <c r="E659" s="93"/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  <c r="AA659" s="93"/>
    </row>
    <row r="660" spans="1:27" x14ac:dyDescent="0.25">
      <c r="A660" s="93"/>
      <c r="B660" s="93"/>
      <c r="C660" s="93"/>
      <c r="D660" s="93"/>
      <c r="E660" s="93"/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  <c r="AA660" s="93"/>
    </row>
    <row r="661" spans="1:27" x14ac:dyDescent="0.25">
      <c r="A661" s="93"/>
      <c r="B661" s="93"/>
      <c r="C661" s="93"/>
      <c r="D661" s="93"/>
      <c r="E661" s="93"/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  <c r="AA661" s="93"/>
    </row>
    <row r="662" spans="1:27" x14ac:dyDescent="0.25">
      <c r="A662" s="93"/>
      <c r="B662" s="93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  <c r="Z662" s="93"/>
      <c r="AA662" s="93"/>
    </row>
    <row r="663" spans="1:27" x14ac:dyDescent="0.25">
      <c r="A663" s="93"/>
      <c r="B663" s="93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  <c r="AA663" s="93"/>
    </row>
    <row r="664" spans="1:27" x14ac:dyDescent="0.25">
      <c r="A664" s="93"/>
      <c r="B664" s="93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  <c r="Z664" s="93"/>
      <c r="AA664" s="93"/>
    </row>
    <row r="665" spans="1:27" x14ac:dyDescent="0.25">
      <c r="A665" s="93"/>
      <c r="B665" s="93"/>
      <c r="C665" s="93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  <c r="AA665" s="93"/>
    </row>
    <row r="666" spans="1:27" x14ac:dyDescent="0.25">
      <c r="A666" s="93"/>
      <c r="B666" s="93"/>
      <c r="C666" s="93"/>
      <c r="D666" s="93"/>
      <c r="E666" s="93"/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  <c r="Z666" s="93"/>
      <c r="AA666" s="93"/>
    </row>
    <row r="667" spans="1:27" x14ac:dyDescent="0.25">
      <c r="A667" s="93"/>
      <c r="B667" s="93"/>
      <c r="C667" s="93"/>
      <c r="D667" s="93"/>
      <c r="E667" s="93"/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  <c r="AA667" s="93"/>
    </row>
    <row r="668" spans="1:27" x14ac:dyDescent="0.25">
      <c r="A668" s="93"/>
      <c r="B668" s="93"/>
      <c r="C668" s="93"/>
      <c r="D668" s="93"/>
      <c r="E668" s="93"/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  <c r="Z668" s="93"/>
      <c r="AA668" s="93"/>
    </row>
    <row r="669" spans="1:27" x14ac:dyDescent="0.25">
      <c r="A669" s="93"/>
      <c r="B669" s="93"/>
      <c r="C669" s="93"/>
      <c r="D669" s="93"/>
      <c r="E669" s="93"/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  <c r="AA669" s="93"/>
    </row>
    <row r="670" spans="1:27" x14ac:dyDescent="0.25">
      <c r="A670" s="93"/>
      <c r="B670" s="93"/>
      <c r="C670" s="93"/>
      <c r="D670" s="93"/>
      <c r="E670" s="93"/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  <c r="AA670" s="93"/>
    </row>
    <row r="671" spans="1:27" x14ac:dyDescent="0.25">
      <c r="A671" s="93"/>
      <c r="B671" s="93"/>
      <c r="C671" s="93"/>
      <c r="D671" s="93"/>
      <c r="E671" s="93"/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  <c r="AA671" s="93"/>
    </row>
    <row r="672" spans="1:27" x14ac:dyDescent="0.25">
      <c r="A672" s="93"/>
      <c r="B672" s="93"/>
      <c r="C672" s="93"/>
      <c r="D672" s="93"/>
      <c r="E672" s="93"/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  <c r="Z672" s="93"/>
      <c r="AA672" s="93"/>
    </row>
    <row r="673" spans="1:27" x14ac:dyDescent="0.25">
      <c r="A673" s="93"/>
      <c r="B673" s="93"/>
      <c r="C673" s="93"/>
      <c r="D673" s="93"/>
      <c r="E673" s="93"/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  <c r="AA673" s="93"/>
    </row>
    <row r="674" spans="1:27" x14ac:dyDescent="0.25">
      <c r="A674" s="93"/>
      <c r="B674" s="93"/>
      <c r="C674" s="93"/>
      <c r="D674" s="93"/>
      <c r="E674" s="93"/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  <c r="Z674" s="93"/>
      <c r="AA674" s="93"/>
    </row>
    <row r="675" spans="1:27" x14ac:dyDescent="0.25">
      <c r="A675" s="93"/>
      <c r="B675" s="93"/>
      <c r="C675" s="93"/>
      <c r="D675" s="93"/>
      <c r="E675" s="93"/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  <c r="AA675" s="93"/>
    </row>
    <row r="676" spans="1:27" x14ac:dyDescent="0.25">
      <c r="A676" s="93"/>
      <c r="B676" s="93"/>
      <c r="C676" s="93"/>
      <c r="D676" s="93"/>
      <c r="E676" s="93"/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  <c r="Z676" s="93"/>
      <c r="AA676" s="93"/>
    </row>
    <row r="677" spans="1:27" x14ac:dyDescent="0.25">
      <c r="A677" s="93"/>
      <c r="B677" s="93"/>
      <c r="C677" s="93"/>
      <c r="D677" s="93"/>
      <c r="E677" s="93"/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  <c r="AA677" s="93"/>
    </row>
    <row r="678" spans="1:27" x14ac:dyDescent="0.25">
      <c r="A678" s="93"/>
      <c r="B678" s="93"/>
      <c r="C678" s="93"/>
      <c r="D678" s="93"/>
      <c r="E678" s="93"/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  <c r="Z678" s="93"/>
      <c r="AA678" s="93"/>
    </row>
    <row r="679" spans="1:27" x14ac:dyDescent="0.25">
      <c r="A679" s="93"/>
      <c r="B679" s="93"/>
      <c r="C679" s="93"/>
      <c r="D679" s="93"/>
      <c r="E679" s="93"/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  <c r="AA679" s="93"/>
    </row>
    <row r="680" spans="1:27" x14ac:dyDescent="0.25">
      <c r="A680" s="93"/>
      <c r="B680" s="93"/>
      <c r="C680" s="93"/>
      <c r="D680" s="93"/>
      <c r="E680" s="93"/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  <c r="AA680" s="93"/>
    </row>
    <row r="681" spans="1:27" x14ac:dyDescent="0.25">
      <c r="A681" s="93"/>
      <c r="B681" s="93"/>
      <c r="C681" s="93"/>
      <c r="D681" s="93"/>
      <c r="E681" s="93"/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  <c r="AA681" s="93"/>
    </row>
    <row r="682" spans="1:27" x14ac:dyDescent="0.25">
      <c r="A682" s="93"/>
      <c r="B682" s="93"/>
      <c r="C682" s="93"/>
      <c r="D682" s="93"/>
      <c r="E682" s="93"/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  <c r="AA682" s="93"/>
    </row>
    <row r="683" spans="1:27" x14ac:dyDescent="0.25">
      <c r="A683" s="93"/>
      <c r="B683" s="93"/>
      <c r="C683" s="93"/>
      <c r="D683" s="93"/>
      <c r="E683" s="93"/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  <c r="AA683" s="93"/>
    </row>
    <row r="684" spans="1:27" x14ac:dyDescent="0.25">
      <c r="A684" s="93"/>
      <c r="B684" s="93"/>
      <c r="C684" s="93"/>
      <c r="D684" s="93"/>
      <c r="E684" s="93"/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  <c r="Z684" s="93"/>
      <c r="AA684" s="93"/>
    </row>
    <row r="685" spans="1:27" x14ac:dyDescent="0.25">
      <c r="A685" s="93"/>
      <c r="B685" s="93"/>
      <c r="C685" s="93"/>
      <c r="D685" s="93"/>
      <c r="E685" s="93"/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  <c r="AA685" s="93"/>
    </row>
    <row r="686" spans="1:27" x14ac:dyDescent="0.25">
      <c r="A686" s="93"/>
      <c r="B686" s="93"/>
      <c r="C686" s="93"/>
      <c r="D686" s="93"/>
      <c r="E686" s="93"/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93"/>
      <c r="AA686" s="93"/>
    </row>
    <row r="687" spans="1:27" x14ac:dyDescent="0.25">
      <c r="A687" s="93"/>
      <c r="B687" s="93"/>
      <c r="C687" s="93"/>
      <c r="D687" s="93"/>
      <c r="E687" s="93"/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  <c r="AA687" s="93"/>
    </row>
    <row r="688" spans="1:27" x14ac:dyDescent="0.25">
      <c r="A688" s="93"/>
      <c r="B688" s="93"/>
      <c r="C688" s="93"/>
      <c r="D688" s="93"/>
      <c r="E688" s="93"/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  <c r="Z688" s="93"/>
      <c r="AA688" s="93"/>
    </row>
    <row r="689" spans="1:27" x14ac:dyDescent="0.25">
      <c r="A689" s="93"/>
      <c r="B689" s="93"/>
      <c r="C689" s="93"/>
      <c r="D689" s="93"/>
      <c r="E689" s="93"/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  <c r="AA689" s="93"/>
    </row>
    <row r="690" spans="1:27" x14ac:dyDescent="0.25">
      <c r="A690" s="93"/>
      <c r="B690" s="93"/>
      <c r="C690" s="93"/>
      <c r="D690" s="93"/>
      <c r="E690" s="93"/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  <c r="AA690" s="93"/>
    </row>
    <row r="691" spans="1:27" x14ac:dyDescent="0.25">
      <c r="A691" s="93"/>
      <c r="B691" s="93"/>
      <c r="C691" s="93"/>
      <c r="D691" s="93"/>
      <c r="E691" s="93"/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  <c r="AA691" s="93"/>
    </row>
    <row r="692" spans="1:27" x14ac:dyDescent="0.25">
      <c r="A692" s="93"/>
      <c r="B692" s="93"/>
      <c r="C692" s="93"/>
      <c r="D692" s="93"/>
      <c r="E692" s="93"/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  <c r="Z692" s="93"/>
      <c r="AA692" s="93"/>
    </row>
    <row r="693" spans="1:27" x14ac:dyDescent="0.25">
      <c r="A693" s="93"/>
      <c r="B693" s="93"/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  <c r="AA693" s="93"/>
    </row>
    <row r="694" spans="1:27" x14ac:dyDescent="0.25">
      <c r="A694" s="93"/>
      <c r="B694" s="93"/>
      <c r="C694" s="93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  <c r="Z694" s="93"/>
      <c r="AA694" s="93"/>
    </row>
    <row r="695" spans="1:27" x14ac:dyDescent="0.25">
      <c r="A695" s="93"/>
      <c r="B695" s="93"/>
      <c r="C695" s="93"/>
      <c r="D695" s="93"/>
      <c r="E695" s="93"/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  <c r="AA695" s="93"/>
    </row>
    <row r="696" spans="1:27" x14ac:dyDescent="0.25">
      <c r="A696" s="93"/>
      <c r="B696" s="93"/>
      <c r="C696" s="93"/>
      <c r="D696" s="93"/>
      <c r="E696" s="93"/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  <c r="Z696" s="93"/>
      <c r="AA696" s="93"/>
    </row>
    <row r="697" spans="1:27" x14ac:dyDescent="0.25">
      <c r="A697" s="93"/>
      <c r="B697" s="93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  <c r="AA697" s="93"/>
    </row>
    <row r="698" spans="1:27" x14ac:dyDescent="0.25">
      <c r="A698" s="93"/>
      <c r="B698" s="93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  <c r="Z698" s="93"/>
      <c r="AA698" s="93"/>
    </row>
    <row r="699" spans="1:27" x14ac:dyDescent="0.25">
      <c r="A699" s="93"/>
      <c r="B699" s="93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  <c r="AA699" s="93"/>
    </row>
    <row r="700" spans="1:27" x14ac:dyDescent="0.25">
      <c r="A700" s="93"/>
      <c r="B700" s="93"/>
      <c r="C700" s="93"/>
      <c r="D700" s="93"/>
      <c r="E700" s="93"/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  <c r="AA700" s="93"/>
    </row>
    <row r="701" spans="1:27" x14ac:dyDescent="0.25">
      <c r="A701" s="93"/>
      <c r="B701" s="93"/>
      <c r="C701" s="93"/>
      <c r="D701" s="93"/>
      <c r="E701" s="93"/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  <c r="AA701" s="93"/>
    </row>
    <row r="702" spans="1:27" x14ac:dyDescent="0.25">
      <c r="A702" s="93"/>
      <c r="B702" s="93"/>
      <c r="C702" s="93"/>
      <c r="D702" s="93"/>
      <c r="E702" s="93"/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  <c r="Z702" s="93"/>
      <c r="AA702" s="93"/>
    </row>
    <row r="703" spans="1:27" x14ac:dyDescent="0.25">
      <c r="A703" s="93"/>
      <c r="B703" s="93"/>
      <c r="C703" s="93"/>
      <c r="D703" s="93"/>
      <c r="E703" s="93"/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  <c r="AA703" s="93"/>
    </row>
    <row r="704" spans="1:27" x14ac:dyDescent="0.25">
      <c r="A704" s="93"/>
      <c r="B704" s="93"/>
      <c r="C704" s="93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  <c r="Z704" s="93"/>
      <c r="AA704" s="93"/>
    </row>
    <row r="705" spans="1:27" x14ac:dyDescent="0.25">
      <c r="A705" s="93"/>
      <c r="B705" s="93"/>
      <c r="C705" s="93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  <c r="AA705" s="93"/>
    </row>
    <row r="706" spans="1:27" x14ac:dyDescent="0.25">
      <c r="A706" s="93"/>
      <c r="B706" s="93"/>
      <c r="C706" s="93"/>
      <c r="D706" s="93"/>
      <c r="E706" s="93"/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  <c r="Z706" s="93"/>
      <c r="AA706" s="93"/>
    </row>
    <row r="707" spans="1:27" x14ac:dyDescent="0.25">
      <c r="A707" s="93"/>
      <c r="B707" s="93"/>
      <c r="C707" s="93"/>
      <c r="D707" s="93"/>
      <c r="E707" s="93"/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  <c r="AA707" s="93"/>
    </row>
    <row r="708" spans="1:27" x14ac:dyDescent="0.25">
      <c r="A708" s="93"/>
      <c r="B708" s="93"/>
      <c r="C708" s="93"/>
      <c r="D708" s="93"/>
      <c r="E708" s="93"/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  <c r="Z708" s="93"/>
      <c r="AA708" s="93"/>
    </row>
    <row r="709" spans="1:27" x14ac:dyDescent="0.25">
      <c r="A709" s="93"/>
      <c r="B709" s="93"/>
      <c r="C709" s="93"/>
      <c r="D709" s="93"/>
      <c r="E709" s="93"/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  <c r="AA709" s="93"/>
    </row>
    <row r="710" spans="1:27" x14ac:dyDescent="0.25">
      <c r="A710" s="93"/>
      <c r="B710" s="93"/>
      <c r="C710" s="93"/>
      <c r="D710" s="93"/>
      <c r="E710" s="93"/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  <c r="AA710" s="93"/>
    </row>
    <row r="711" spans="1:27" x14ac:dyDescent="0.25">
      <c r="A711" s="93"/>
      <c r="B711" s="93"/>
      <c r="C711" s="93"/>
      <c r="D711" s="93"/>
      <c r="E711" s="93"/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  <c r="AA711" s="93"/>
    </row>
    <row r="712" spans="1:27" x14ac:dyDescent="0.25">
      <c r="A712" s="93"/>
      <c r="B712" s="93"/>
      <c r="C712" s="93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  <c r="Z712" s="93"/>
      <c r="AA712" s="93"/>
    </row>
    <row r="713" spans="1:27" x14ac:dyDescent="0.25">
      <c r="A713" s="93"/>
      <c r="B713" s="93"/>
      <c r="C713" s="93"/>
      <c r="D713" s="93"/>
      <c r="E713" s="93"/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  <c r="AA713" s="93"/>
    </row>
    <row r="714" spans="1:27" x14ac:dyDescent="0.25">
      <c r="A714" s="93"/>
      <c r="B714" s="93"/>
      <c r="C714" s="93"/>
      <c r="D714" s="93"/>
      <c r="E714" s="93"/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  <c r="Z714" s="93"/>
      <c r="AA714" s="93"/>
    </row>
    <row r="715" spans="1:27" x14ac:dyDescent="0.25">
      <c r="A715" s="93"/>
      <c r="B715" s="93"/>
      <c r="C715" s="93"/>
      <c r="D715" s="93"/>
      <c r="E715" s="93"/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  <c r="AA715" s="93"/>
    </row>
    <row r="716" spans="1:27" x14ac:dyDescent="0.25">
      <c r="A716" s="93"/>
      <c r="B716" s="93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  <c r="AA716" s="93"/>
    </row>
    <row r="717" spans="1:27" x14ac:dyDescent="0.25">
      <c r="A717" s="93"/>
      <c r="B717" s="93"/>
      <c r="C717" s="93"/>
      <c r="D717" s="93"/>
      <c r="E717" s="93"/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  <c r="AA717" s="93"/>
    </row>
    <row r="718" spans="1:27" x14ac:dyDescent="0.25">
      <c r="A718" s="93"/>
      <c r="B718" s="93"/>
      <c r="C718" s="93"/>
      <c r="D718" s="93"/>
      <c r="E718" s="93"/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  <c r="Z718" s="93"/>
      <c r="AA718" s="93"/>
    </row>
    <row r="719" spans="1:27" x14ac:dyDescent="0.25">
      <c r="A719" s="93"/>
      <c r="B719" s="93"/>
      <c r="C719" s="93"/>
      <c r="D719" s="93"/>
      <c r="E719" s="93"/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  <c r="AA719" s="93"/>
    </row>
    <row r="720" spans="1:27" x14ac:dyDescent="0.25">
      <c r="A720" s="93"/>
      <c r="B720" s="93"/>
      <c r="C720" s="93"/>
      <c r="D720" s="93"/>
      <c r="E720" s="93"/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  <c r="AA720" s="93"/>
    </row>
    <row r="721" spans="1:27" x14ac:dyDescent="0.25">
      <c r="A721" s="93"/>
      <c r="B721" s="93"/>
      <c r="C721" s="93"/>
      <c r="D721" s="93"/>
      <c r="E721" s="93"/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  <c r="AA721" s="93"/>
    </row>
    <row r="722" spans="1:27" x14ac:dyDescent="0.25">
      <c r="A722" s="93"/>
      <c r="B722" s="93"/>
      <c r="C722" s="93"/>
      <c r="D722" s="93"/>
      <c r="E722" s="93"/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  <c r="Z722" s="93"/>
      <c r="AA722" s="93"/>
    </row>
    <row r="723" spans="1:27" x14ac:dyDescent="0.25">
      <c r="A723" s="93"/>
      <c r="B723" s="93"/>
      <c r="C723" s="93"/>
      <c r="D723" s="93"/>
      <c r="E723" s="93"/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  <c r="AA723" s="93"/>
    </row>
    <row r="724" spans="1:27" x14ac:dyDescent="0.25">
      <c r="A724" s="93"/>
      <c r="B724" s="93"/>
      <c r="C724" s="93"/>
      <c r="D724" s="93"/>
      <c r="E724" s="93"/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  <c r="Z724" s="93"/>
      <c r="AA724" s="93"/>
    </row>
    <row r="725" spans="1:27" x14ac:dyDescent="0.25">
      <c r="A725" s="93"/>
      <c r="B725" s="93"/>
      <c r="C725" s="93"/>
      <c r="D725" s="93"/>
      <c r="E725" s="93"/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  <c r="AA725" s="93"/>
    </row>
    <row r="726" spans="1:27" x14ac:dyDescent="0.25">
      <c r="A726" s="93"/>
      <c r="B726" s="93"/>
      <c r="C726" s="93"/>
      <c r="D726" s="93"/>
      <c r="E726" s="93"/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  <c r="Z726" s="93"/>
      <c r="AA726" s="93"/>
    </row>
    <row r="727" spans="1:27" x14ac:dyDescent="0.25">
      <c r="A727" s="93"/>
      <c r="B727" s="93"/>
      <c r="C727" s="93"/>
      <c r="D727" s="93"/>
      <c r="E727" s="93"/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  <c r="AA727" s="93"/>
    </row>
    <row r="728" spans="1:27" x14ac:dyDescent="0.25">
      <c r="A728" s="93"/>
      <c r="B728" s="93"/>
      <c r="C728" s="93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  <c r="Z728" s="93"/>
      <c r="AA728" s="93"/>
    </row>
    <row r="729" spans="1:27" x14ac:dyDescent="0.25">
      <c r="A729" s="93"/>
      <c r="B729" s="93"/>
      <c r="C729" s="93"/>
      <c r="D729" s="93"/>
      <c r="E729" s="93"/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  <c r="AA729" s="93"/>
    </row>
    <row r="730" spans="1:27" x14ac:dyDescent="0.25">
      <c r="A730" s="93"/>
      <c r="B730" s="93"/>
      <c r="C730" s="93"/>
      <c r="D730" s="93"/>
      <c r="E730" s="93"/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  <c r="AA730" s="93"/>
    </row>
    <row r="731" spans="1:27" x14ac:dyDescent="0.25">
      <c r="A731" s="93"/>
      <c r="B731" s="93"/>
      <c r="C731" s="93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  <c r="AA731" s="93"/>
    </row>
    <row r="732" spans="1:27" x14ac:dyDescent="0.25">
      <c r="A732" s="93"/>
      <c r="B732" s="93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  <c r="Z732" s="93"/>
      <c r="AA732" s="93"/>
    </row>
    <row r="733" spans="1:27" x14ac:dyDescent="0.25">
      <c r="A733" s="93"/>
      <c r="B733" s="93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  <c r="AA733" s="93"/>
    </row>
    <row r="734" spans="1:27" x14ac:dyDescent="0.25">
      <c r="A734" s="93"/>
      <c r="B734" s="93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  <c r="Z734" s="93"/>
      <c r="AA734" s="93"/>
    </row>
    <row r="735" spans="1:27" x14ac:dyDescent="0.25">
      <c r="A735" s="93"/>
      <c r="B735" s="93"/>
      <c r="C735" s="93"/>
      <c r="D735" s="93"/>
      <c r="E735" s="93"/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  <c r="AA735" s="93"/>
    </row>
    <row r="736" spans="1:27" x14ac:dyDescent="0.25">
      <c r="A736" s="93"/>
      <c r="B736" s="93"/>
      <c r="C736" s="93"/>
      <c r="D736" s="93"/>
      <c r="E736" s="93"/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  <c r="Z736" s="93"/>
      <c r="AA736" s="93"/>
    </row>
    <row r="737" spans="1:27" x14ac:dyDescent="0.25">
      <c r="A737" s="93"/>
      <c r="B737" s="93"/>
      <c r="C737" s="93"/>
      <c r="D737" s="93"/>
      <c r="E737" s="93"/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  <c r="AA737" s="93"/>
    </row>
    <row r="738" spans="1:27" x14ac:dyDescent="0.25">
      <c r="A738" s="93"/>
      <c r="B738" s="93"/>
      <c r="C738" s="93"/>
      <c r="D738" s="93"/>
      <c r="E738" s="93"/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  <c r="Z738" s="93"/>
      <c r="AA738" s="93"/>
    </row>
    <row r="739" spans="1:27" x14ac:dyDescent="0.25">
      <c r="A739" s="93"/>
      <c r="B739" s="93"/>
      <c r="C739" s="93"/>
      <c r="D739" s="93"/>
      <c r="E739" s="93"/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  <c r="AA739" s="93"/>
    </row>
    <row r="740" spans="1:27" x14ac:dyDescent="0.25">
      <c r="A740" s="93"/>
      <c r="B740" s="93"/>
      <c r="C740" s="93"/>
      <c r="D740" s="93"/>
      <c r="E740" s="93"/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  <c r="AA740" s="93"/>
    </row>
    <row r="741" spans="1:27" x14ac:dyDescent="0.25">
      <c r="A741" s="93"/>
      <c r="B741" s="93"/>
      <c r="C741" s="93"/>
      <c r="D741" s="93"/>
      <c r="E741" s="93"/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  <c r="AA741" s="93"/>
    </row>
    <row r="742" spans="1:27" x14ac:dyDescent="0.25">
      <c r="A742" s="93"/>
      <c r="B742" s="93"/>
      <c r="C742" s="93"/>
      <c r="D742" s="93"/>
      <c r="E742" s="93"/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  <c r="Z742" s="93"/>
      <c r="AA742" s="93"/>
    </row>
    <row r="743" spans="1:27" x14ac:dyDescent="0.25">
      <c r="A743" s="93"/>
      <c r="B743" s="93"/>
      <c r="C743" s="93"/>
      <c r="D743" s="93"/>
      <c r="E743" s="93"/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  <c r="AA743" s="93"/>
    </row>
    <row r="744" spans="1:27" x14ac:dyDescent="0.25">
      <c r="A744" s="93"/>
      <c r="B744" s="93"/>
      <c r="C744" s="93"/>
      <c r="D744" s="93"/>
      <c r="E744" s="93"/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  <c r="Z744" s="93"/>
      <c r="AA744" s="93"/>
    </row>
    <row r="745" spans="1:27" x14ac:dyDescent="0.25">
      <c r="A745" s="93"/>
      <c r="B745" s="93"/>
      <c r="C745" s="93"/>
      <c r="D745" s="93"/>
      <c r="E745" s="93"/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  <c r="AA745" s="93"/>
    </row>
    <row r="746" spans="1:27" x14ac:dyDescent="0.25">
      <c r="A746" s="93"/>
      <c r="B746" s="93"/>
      <c r="C746" s="93"/>
      <c r="D746" s="93"/>
      <c r="E746" s="93"/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  <c r="Z746" s="93"/>
      <c r="AA746" s="93"/>
    </row>
    <row r="747" spans="1:27" x14ac:dyDescent="0.25">
      <c r="A747" s="93"/>
      <c r="B747" s="93"/>
      <c r="C747" s="93"/>
      <c r="D747" s="93"/>
      <c r="E747" s="93"/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  <c r="AA747" s="93"/>
    </row>
    <row r="748" spans="1:27" x14ac:dyDescent="0.25">
      <c r="A748" s="93"/>
      <c r="B748" s="93"/>
      <c r="C748" s="93"/>
      <c r="D748" s="93"/>
      <c r="E748" s="93"/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  <c r="Z748" s="93"/>
      <c r="AA748" s="93"/>
    </row>
    <row r="749" spans="1:27" x14ac:dyDescent="0.25">
      <c r="A749" s="93"/>
      <c r="B749" s="93"/>
      <c r="C749" s="93"/>
      <c r="D749" s="93"/>
      <c r="E749" s="93"/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  <c r="AA749" s="93"/>
    </row>
    <row r="750" spans="1:27" x14ac:dyDescent="0.25">
      <c r="A750" s="93"/>
      <c r="B750" s="93"/>
      <c r="C750" s="93"/>
      <c r="D750" s="93"/>
      <c r="E750" s="93"/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  <c r="AA750" s="93"/>
    </row>
    <row r="751" spans="1:27" x14ac:dyDescent="0.25">
      <c r="A751" s="93"/>
      <c r="B751" s="93"/>
      <c r="C751" s="93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  <c r="AA751" s="93"/>
    </row>
    <row r="752" spans="1:27" x14ac:dyDescent="0.25">
      <c r="A752" s="93"/>
      <c r="B752" s="93"/>
      <c r="C752" s="93"/>
      <c r="D752" s="93"/>
      <c r="E752" s="93"/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  <c r="Z752" s="93"/>
      <c r="AA752" s="93"/>
    </row>
    <row r="753" spans="1:27" x14ac:dyDescent="0.25">
      <c r="A753" s="93"/>
      <c r="B753" s="93"/>
      <c r="C753" s="93"/>
      <c r="D753" s="93"/>
      <c r="E753" s="93"/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  <c r="AA753" s="93"/>
    </row>
    <row r="754" spans="1:27" x14ac:dyDescent="0.25">
      <c r="A754" s="93"/>
      <c r="B754" s="93"/>
      <c r="C754" s="93"/>
      <c r="D754" s="93"/>
      <c r="E754" s="93"/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  <c r="Z754" s="93"/>
      <c r="AA754" s="93"/>
    </row>
    <row r="755" spans="1:27" x14ac:dyDescent="0.25">
      <c r="A755" s="93"/>
      <c r="B755" s="93"/>
      <c r="C755" s="93"/>
      <c r="D755" s="93"/>
      <c r="E755" s="93"/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  <c r="AA755" s="93"/>
    </row>
    <row r="756" spans="1:27" x14ac:dyDescent="0.25">
      <c r="A756" s="93"/>
      <c r="B756" s="93"/>
      <c r="C756" s="93"/>
      <c r="D756" s="93"/>
      <c r="E756" s="93"/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  <c r="Z756" s="93"/>
      <c r="AA756" s="93"/>
    </row>
    <row r="757" spans="1:27" x14ac:dyDescent="0.25">
      <c r="A757" s="93"/>
      <c r="B757" s="93"/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  <c r="AA757" s="93"/>
    </row>
    <row r="758" spans="1:27" x14ac:dyDescent="0.25">
      <c r="A758" s="93"/>
      <c r="B758" s="93"/>
      <c r="C758" s="93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  <c r="Z758" s="93"/>
      <c r="AA758" s="93"/>
    </row>
    <row r="759" spans="1:27" x14ac:dyDescent="0.25">
      <c r="A759" s="93"/>
      <c r="B759" s="93"/>
      <c r="C759" s="93"/>
      <c r="D759" s="93"/>
      <c r="E759" s="93"/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  <c r="AA759" s="93"/>
    </row>
    <row r="760" spans="1:27" x14ac:dyDescent="0.25">
      <c r="A760" s="93"/>
      <c r="B760" s="93"/>
      <c r="C760" s="93"/>
      <c r="D760" s="93"/>
      <c r="E760" s="93"/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  <c r="AA760" s="93"/>
    </row>
    <row r="761" spans="1:27" x14ac:dyDescent="0.25">
      <c r="A761" s="93"/>
      <c r="B761" s="93"/>
      <c r="C761" s="93"/>
      <c r="D761" s="93"/>
      <c r="E761" s="93"/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  <c r="AA761" s="93"/>
    </row>
    <row r="762" spans="1:27" x14ac:dyDescent="0.25">
      <c r="A762" s="93"/>
      <c r="B762" s="93"/>
      <c r="C762" s="93"/>
      <c r="D762" s="93"/>
      <c r="E762" s="93"/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  <c r="AA762" s="93"/>
    </row>
    <row r="763" spans="1:27" x14ac:dyDescent="0.25">
      <c r="A763" s="93"/>
      <c r="B763" s="93"/>
      <c r="C763" s="93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  <c r="AA763" s="93"/>
    </row>
    <row r="764" spans="1:27" x14ac:dyDescent="0.25">
      <c r="A764" s="93"/>
      <c r="B764" s="93"/>
      <c r="C764" s="93"/>
      <c r="D764" s="93"/>
      <c r="E764" s="93"/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  <c r="AA764" s="93"/>
    </row>
    <row r="765" spans="1:27" x14ac:dyDescent="0.25">
      <c r="A765" s="93"/>
      <c r="B765" s="93"/>
      <c r="C765" s="93"/>
      <c r="D765" s="93"/>
      <c r="E765" s="93"/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  <c r="AA765" s="93"/>
    </row>
    <row r="766" spans="1:27" x14ac:dyDescent="0.25">
      <c r="A766" s="93"/>
      <c r="B766" s="93"/>
      <c r="C766" s="93"/>
      <c r="D766" s="93"/>
      <c r="E766" s="93"/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  <c r="AA766" s="93"/>
    </row>
    <row r="767" spans="1:27" x14ac:dyDescent="0.25">
      <c r="A767" s="93"/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  <c r="AA767" s="93"/>
    </row>
    <row r="768" spans="1:27" x14ac:dyDescent="0.25">
      <c r="A768" s="93"/>
      <c r="B768" s="93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  <c r="Z768" s="93"/>
      <c r="AA768" s="93"/>
    </row>
    <row r="769" spans="1:27" x14ac:dyDescent="0.25">
      <c r="A769" s="93"/>
      <c r="B769" s="93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  <c r="AA769" s="93"/>
    </row>
    <row r="770" spans="1:27" x14ac:dyDescent="0.25">
      <c r="A770" s="93"/>
      <c r="B770" s="93"/>
      <c r="C770" s="93"/>
      <c r="D770" s="93"/>
      <c r="E770" s="93"/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  <c r="AA770" s="93"/>
    </row>
    <row r="771" spans="1:27" x14ac:dyDescent="0.25">
      <c r="A771" s="93"/>
      <c r="B771" s="93"/>
      <c r="C771" s="93"/>
      <c r="D771" s="93"/>
      <c r="E771" s="93"/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  <c r="AA771" s="93"/>
    </row>
    <row r="772" spans="1:27" x14ac:dyDescent="0.25">
      <c r="A772" s="93"/>
      <c r="B772" s="93"/>
      <c r="C772" s="93"/>
      <c r="D772" s="93"/>
      <c r="E772" s="93"/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  <c r="Z772" s="93"/>
      <c r="AA772" s="93"/>
    </row>
    <row r="773" spans="1:27" x14ac:dyDescent="0.25">
      <c r="A773" s="93"/>
      <c r="B773" s="93"/>
      <c r="C773" s="93"/>
      <c r="D773" s="93"/>
      <c r="E773" s="93"/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  <c r="AA773" s="93"/>
    </row>
    <row r="774" spans="1:27" x14ac:dyDescent="0.25">
      <c r="A774" s="93"/>
      <c r="B774" s="93"/>
      <c r="C774" s="93"/>
      <c r="D774" s="93"/>
      <c r="E774" s="93"/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  <c r="Z774" s="93"/>
      <c r="AA774" s="93"/>
    </row>
    <row r="775" spans="1:27" x14ac:dyDescent="0.25">
      <c r="A775" s="93"/>
      <c r="B775" s="93"/>
      <c r="C775" s="93"/>
      <c r="D775" s="93"/>
      <c r="E775" s="93"/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  <c r="AA775" s="93"/>
    </row>
    <row r="776" spans="1:27" x14ac:dyDescent="0.25">
      <c r="A776" s="93"/>
      <c r="B776" s="93"/>
      <c r="C776" s="93"/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  <c r="AA776" s="93"/>
    </row>
    <row r="777" spans="1:27" x14ac:dyDescent="0.25">
      <c r="A777" s="93"/>
      <c r="B777" s="93"/>
      <c r="C777" s="93"/>
      <c r="D777" s="93"/>
      <c r="E777" s="93"/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  <c r="AA777" s="93"/>
    </row>
    <row r="778" spans="1:27" x14ac:dyDescent="0.25">
      <c r="A778" s="93"/>
      <c r="B778" s="93"/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  <c r="AA778" s="93"/>
    </row>
    <row r="779" spans="1:27" x14ac:dyDescent="0.25">
      <c r="A779" s="93"/>
      <c r="B779" s="93"/>
      <c r="C779" s="93"/>
      <c r="D779" s="93"/>
      <c r="E779" s="93"/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  <c r="AA779" s="93"/>
    </row>
    <row r="780" spans="1:27" x14ac:dyDescent="0.25">
      <c r="A780" s="93"/>
      <c r="B780" s="93"/>
      <c r="C780" s="93"/>
      <c r="D780" s="93"/>
      <c r="E780" s="93"/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  <c r="AA780" s="93"/>
    </row>
    <row r="781" spans="1:27" x14ac:dyDescent="0.25">
      <c r="A781" s="93"/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  <c r="AA781" s="93"/>
    </row>
    <row r="782" spans="1:27" x14ac:dyDescent="0.25">
      <c r="A782" s="93"/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  <c r="Z782" s="93"/>
      <c r="AA782" s="93"/>
    </row>
    <row r="783" spans="1:27" x14ac:dyDescent="0.25">
      <c r="A783" s="93"/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  <c r="AA783" s="93"/>
    </row>
    <row r="784" spans="1:27" x14ac:dyDescent="0.25">
      <c r="A784" s="93"/>
      <c r="B784" s="93"/>
      <c r="C784" s="93"/>
      <c r="D784" s="93"/>
      <c r="E784" s="93"/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  <c r="AA784" s="93"/>
    </row>
    <row r="785" spans="1:27" x14ac:dyDescent="0.25">
      <c r="A785" s="93"/>
      <c r="B785" s="93"/>
      <c r="C785" s="93"/>
      <c r="D785" s="93"/>
      <c r="E785" s="93"/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  <c r="AA785" s="93"/>
    </row>
    <row r="786" spans="1:27" x14ac:dyDescent="0.25">
      <c r="A786" s="93"/>
      <c r="B786" s="93"/>
      <c r="C786" s="93"/>
      <c r="D786" s="93"/>
      <c r="E786" s="93"/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  <c r="Z786" s="93"/>
      <c r="AA786" s="93"/>
    </row>
    <row r="787" spans="1:27" x14ac:dyDescent="0.25">
      <c r="A787" s="93"/>
      <c r="B787" s="93"/>
      <c r="C787" s="93"/>
      <c r="D787" s="93"/>
      <c r="E787" s="93"/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  <c r="AA787" s="93"/>
    </row>
    <row r="788" spans="1:27" x14ac:dyDescent="0.25">
      <c r="A788" s="93"/>
      <c r="B788" s="93"/>
      <c r="C788" s="93"/>
      <c r="D788" s="93"/>
      <c r="E788" s="93"/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  <c r="AA788" s="93"/>
    </row>
    <row r="789" spans="1:27" x14ac:dyDescent="0.25">
      <c r="A789" s="93"/>
      <c r="B789" s="93"/>
      <c r="C789" s="93"/>
      <c r="D789" s="93"/>
      <c r="E789" s="93"/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</row>
    <row r="790" spans="1:27" x14ac:dyDescent="0.25">
      <c r="A790" s="93"/>
      <c r="B790" s="93"/>
      <c r="C790" s="93"/>
      <c r="D790" s="93"/>
      <c r="E790" s="93"/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</row>
    <row r="791" spans="1:27" x14ac:dyDescent="0.25">
      <c r="A791" s="93"/>
      <c r="B791" s="93"/>
      <c r="C791" s="93"/>
      <c r="D791" s="93"/>
      <c r="E791" s="93"/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</row>
    <row r="792" spans="1:27" x14ac:dyDescent="0.25">
      <c r="A792" s="93"/>
      <c r="B792" s="93"/>
      <c r="C792" s="93"/>
      <c r="D792" s="93"/>
      <c r="E792" s="93"/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</row>
    <row r="793" spans="1:27" x14ac:dyDescent="0.25">
      <c r="A793" s="93"/>
      <c r="B793" s="93"/>
      <c r="C793" s="93"/>
      <c r="D793" s="93"/>
      <c r="E793" s="93"/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</row>
    <row r="794" spans="1:27" x14ac:dyDescent="0.25">
      <c r="A794" s="93"/>
      <c r="B794" s="93"/>
      <c r="C794" s="93"/>
      <c r="D794" s="93"/>
      <c r="E794" s="93"/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</row>
    <row r="795" spans="1:27" x14ac:dyDescent="0.25">
      <c r="A795" s="93"/>
      <c r="B795" s="93"/>
      <c r="C795" s="93"/>
      <c r="D795" s="93"/>
      <c r="E795" s="93"/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</row>
    <row r="796" spans="1:27" x14ac:dyDescent="0.25">
      <c r="A796" s="93"/>
      <c r="B796" s="93"/>
      <c r="C796" s="93"/>
      <c r="D796" s="93"/>
      <c r="E796" s="93"/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  <c r="AA796" s="93"/>
    </row>
    <row r="797" spans="1:27" x14ac:dyDescent="0.25">
      <c r="A797" s="93"/>
      <c r="B797" s="93"/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</row>
    <row r="798" spans="1:27" x14ac:dyDescent="0.25">
      <c r="A798" s="93"/>
      <c r="B798" s="93"/>
      <c r="C798" s="93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</row>
    <row r="799" spans="1:27" x14ac:dyDescent="0.25">
      <c r="A799" s="93"/>
      <c r="B799" s="93"/>
      <c r="C799" s="93"/>
      <c r="D799" s="93"/>
      <c r="E799" s="93"/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</row>
    <row r="800" spans="1:27" x14ac:dyDescent="0.25">
      <c r="A800" s="93"/>
      <c r="B800" s="93"/>
      <c r="C800" s="93"/>
      <c r="D800" s="93"/>
      <c r="E800" s="93"/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</row>
    <row r="801" spans="1:27" x14ac:dyDescent="0.25">
      <c r="A801" s="93"/>
      <c r="B801" s="93"/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</row>
    <row r="802" spans="1:27" x14ac:dyDescent="0.25">
      <c r="A802" s="93"/>
      <c r="B802" s="93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  <c r="AA802" s="93"/>
    </row>
    <row r="803" spans="1:27" x14ac:dyDescent="0.25">
      <c r="A803" s="93"/>
      <c r="B803" s="93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  <c r="AA803" s="93"/>
    </row>
    <row r="804" spans="1:27" x14ac:dyDescent="0.25">
      <c r="A804" s="93"/>
      <c r="B804" s="93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  <c r="AA804" s="93"/>
    </row>
    <row r="805" spans="1:27" x14ac:dyDescent="0.25">
      <c r="A805" s="93"/>
      <c r="B805" s="93"/>
      <c r="C805" s="93"/>
      <c r="D805" s="93"/>
      <c r="E805" s="93"/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  <c r="AA805" s="93"/>
    </row>
    <row r="806" spans="1:27" x14ac:dyDescent="0.25">
      <c r="A806" s="93"/>
      <c r="B806" s="93"/>
      <c r="C806" s="93"/>
      <c r="D806" s="93"/>
      <c r="E806" s="93"/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  <c r="AA806" s="93"/>
    </row>
    <row r="807" spans="1:27" x14ac:dyDescent="0.25">
      <c r="A807" s="93"/>
      <c r="B807" s="93"/>
      <c r="C807" s="93"/>
      <c r="D807" s="93"/>
      <c r="E807" s="93"/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</row>
    <row r="808" spans="1:27" x14ac:dyDescent="0.25">
      <c r="A808" s="93"/>
      <c r="B808" s="93"/>
      <c r="C808" s="93"/>
      <c r="D808" s="93"/>
      <c r="E808" s="93"/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  <c r="AA808" s="93"/>
    </row>
    <row r="809" spans="1:27" x14ac:dyDescent="0.25">
      <c r="A809" s="93"/>
      <c r="B809" s="93"/>
      <c r="C809" s="93"/>
      <c r="D809" s="93"/>
      <c r="E809" s="93"/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</row>
    <row r="810" spans="1:27" x14ac:dyDescent="0.25">
      <c r="A810" s="93"/>
      <c r="B810" s="93"/>
      <c r="C810" s="93"/>
      <c r="D810" s="93"/>
      <c r="E810" s="93"/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</row>
    <row r="811" spans="1:27" x14ac:dyDescent="0.25">
      <c r="A811" s="93"/>
      <c r="B811" s="93"/>
      <c r="C811" s="93"/>
      <c r="D811" s="93"/>
      <c r="E811" s="93"/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  <c r="AA811" s="93"/>
    </row>
    <row r="812" spans="1:27" x14ac:dyDescent="0.25">
      <c r="A812" s="93"/>
      <c r="B812" s="93"/>
      <c r="C812" s="93"/>
      <c r="D812" s="93"/>
      <c r="E812" s="93"/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  <c r="Z812" s="93"/>
      <c r="AA812" s="93"/>
    </row>
    <row r="813" spans="1:27" x14ac:dyDescent="0.25">
      <c r="A813" s="93"/>
      <c r="B813" s="93"/>
      <c r="C813" s="93"/>
      <c r="D813" s="93"/>
      <c r="E813" s="93"/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  <c r="Z813" s="93"/>
      <c r="AA813" s="93"/>
    </row>
    <row r="814" spans="1:27" x14ac:dyDescent="0.25">
      <c r="A814" s="93"/>
      <c r="B814" s="93"/>
      <c r="C814" s="93"/>
      <c r="D814" s="93"/>
      <c r="E814" s="93"/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  <c r="Z814" s="93"/>
      <c r="AA814" s="93"/>
    </row>
    <row r="815" spans="1:27" x14ac:dyDescent="0.25">
      <c r="A815" s="93"/>
      <c r="B815" s="93"/>
      <c r="C815" s="93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  <c r="AA815" s="93"/>
    </row>
    <row r="816" spans="1:27" x14ac:dyDescent="0.25">
      <c r="A816" s="93"/>
      <c r="B816" s="93"/>
      <c r="C816" s="93"/>
      <c r="D816" s="93"/>
      <c r="E816" s="93"/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  <c r="Z816" s="93"/>
      <c r="AA816" s="93"/>
    </row>
    <row r="817" spans="1:27" x14ac:dyDescent="0.25">
      <c r="A817" s="93"/>
      <c r="B817" s="93"/>
      <c r="C817" s="93"/>
      <c r="D817" s="93"/>
      <c r="E817" s="93"/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  <c r="Z817" s="93"/>
      <c r="AA817" s="93"/>
    </row>
    <row r="818" spans="1:27" x14ac:dyDescent="0.25">
      <c r="A818" s="93"/>
      <c r="B818" s="93"/>
      <c r="C818" s="93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  <c r="AA818" s="93"/>
    </row>
    <row r="819" spans="1:27" x14ac:dyDescent="0.25">
      <c r="A819" s="93"/>
      <c r="B819" s="93"/>
      <c r="C819" s="93"/>
      <c r="D819" s="93"/>
      <c r="E819" s="93"/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  <c r="Z819" s="93"/>
      <c r="AA819" s="93"/>
    </row>
    <row r="820" spans="1:27" x14ac:dyDescent="0.25">
      <c r="A820" s="93"/>
      <c r="B820" s="93"/>
      <c r="C820" s="93"/>
      <c r="D820" s="93"/>
      <c r="E820" s="93"/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  <c r="AA820" s="93"/>
    </row>
    <row r="821" spans="1:27" x14ac:dyDescent="0.25">
      <c r="A821" s="93"/>
      <c r="B821" s="93"/>
      <c r="C821" s="93"/>
      <c r="D821" s="93"/>
      <c r="E821" s="93"/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  <c r="Z821" s="93"/>
      <c r="AA821" s="93"/>
    </row>
    <row r="822" spans="1:27" x14ac:dyDescent="0.25">
      <c r="A822" s="93"/>
      <c r="B822" s="93"/>
      <c r="C822" s="93"/>
      <c r="D822" s="93"/>
      <c r="E822" s="93"/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  <c r="Z822" s="93"/>
      <c r="AA822" s="93"/>
    </row>
    <row r="823" spans="1:27" x14ac:dyDescent="0.25">
      <c r="A823" s="93"/>
      <c r="B823" s="93"/>
      <c r="C823" s="93"/>
      <c r="D823" s="93"/>
      <c r="E823" s="93"/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  <c r="Z823" s="93"/>
      <c r="AA823" s="93"/>
    </row>
    <row r="824" spans="1:27" x14ac:dyDescent="0.25">
      <c r="A824" s="93"/>
      <c r="B824" s="93"/>
      <c r="C824" s="93"/>
      <c r="D824" s="93"/>
      <c r="E824" s="93"/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  <c r="Z824" s="93"/>
      <c r="AA824" s="93"/>
    </row>
    <row r="825" spans="1:27" x14ac:dyDescent="0.25">
      <c r="A825" s="93"/>
      <c r="B825" s="93"/>
      <c r="C825" s="93"/>
      <c r="D825" s="93"/>
      <c r="E825" s="93"/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  <c r="AA825" s="93"/>
    </row>
    <row r="826" spans="1:27" x14ac:dyDescent="0.25">
      <c r="A826" s="93"/>
      <c r="B826" s="93"/>
      <c r="C826" s="93"/>
      <c r="D826" s="93"/>
      <c r="E826" s="93"/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  <c r="Z826" s="93"/>
      <c r="AA826" s="93"/>
    </row>
    <row r="827" spans="1:27" x14ac:dyDescent="0.25">
      <c r="A827" s="93"/>
      <c r="B827" s="93"/>
      <c r="C827" s="93"/>
      <c r="D827" s="93"/>
      <c r="E827" s="93"/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  <c r="Z827" s="93"/>
      <c r="AA827" s="93"/>
    </row>
    <row r="828" spans="1:27" x14ac:dyDescent="0.25">
      <c r="A828" s="93"/>
      <c r="B828" s="93"/>
      <c r="C828" s="93"/>
      <c r="D828" s="93"/>
      <c r="E828" s="93"/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  <c r="Z828" s="93"/>
      <c r="AA828" s="93"/>
    </row>
    <row r="829" spans="1:27" x14ac:dyDescent="0.25">
      <c r="A829" s="93"/>
      <c r="B829" s="93"/>
      <c r="C829" s="93"/>
      <c r="D829" s="93"/>
      <c r="E829" s="93"/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  <c r="Z829" s="93"/>
      <c r="AA829" s="93"/>
    </row>
    <row r="830" spans="1:27" x14ac:dyDescent="0.25">
      <c r="A830" s="93"/>
      <c r="B830" s="93"/>
      <c r="C830" s="93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  <c r="AA830" s="93"/>
    </row>
    <row r="831" spans="1:27" x14ac:dyDescent="0.25">
      <c r="A831" s="93"/>
      <c r="B831" s="93"/>
      <c r="C831" s="93"/>
      <c r="D831" s="93"/>
      <c r="E831" s="93"/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  <c r="Z831" s="93"/>
      <c r="AA831" s="93"/>
    </row>
    <row r="832" spans="1:27" x14ac:dyDescent="0.25">
      <c r="A832" s="93"/>
      <c r="B832" s="93"/>
      <c r="C832" s="93"/>
      <c r="D832" s="93"/>
      <c r="E832" s="93"/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  <c r="Z832" s="93"/>
      <c r="AA832" s="93"/>
    </row>
    <row r="833" spans="1:27" x14ac:dyDescent="0.25">
      <c r="A833" s="93"/>
      <c r="B833" s="93"/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  <c r="Z833" s="93"/>
      <c r="AA833" s="93"/>
    </row>
    <row r="834" spans="1:27" x14ac:dyDescent="0.25">
      <c r="A834" s="93"/>
      <c r="B834" s="93"/>
      <c r="C834" s="93"/>
      <c r="D834" s="93"/>
      <c r="E834" s="93"/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  <c r="Z834" s="93"/>
      <c r="AA834" s="93"/>
    </row>
    <row r="835" spans="1:27" x14ac:dyDescent="0.25">
      <c r="A835" s="93"/>
      <c r="B835" s="93"/>
      <c r="C835" s="93"/>
      <c r="D835" s="93"/>
      <c r="E835" s="93"/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  <c r="AA835" s="93"/>
    </row>
    <row r="836" spans="1:27" x14ac:dyDescent="0.25">
      <c r="A836" s="93"/>
      <c r="B836" s="93"/>
      <c r="C836" s="93"/>
      <c r="D836" s="93"/>
      <c r="E836" s="93"/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  <c r="Z836" s="93"/>
      <c r="AA836" s="93"/>
    </row>
    <row r="837" spans="1:27" x14ac:dyDescent="0.25">
      <c r="A837" s="93"/>
      <c r="B837" s="93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  <c r="Z837" s="93"/>
      <c r="AA837" s="93"/>
    </row>
    <row r="838" spans="1:27" x14ac:dyDescent="0.25">
      <c r="A838" s="93"/>
      <c r="B838" s="93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  <c r="Z838" s="93"/>
      <c r="AA838" s="93"/>
    </row>
    <row r="839" spans="1:27" x14ac:dyDescent="0.25">
      <c r="A839" s="93"/>
      <c r="B839" s="93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  <c r="Z839" s="93"/>
      <c r="AA839" s="93"/>
    </row>
    <row r="840" spans="1:27" x14ac:dyDescent="0.25">
      <c r="A840" s="93"/>
      <c r="B840" s="93"/>
      <c r="C840" s="93"/>
      <c r="D840" s="93"/>
      <c r="E840" s="93"/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  <c r="AA840" s="93"/>
    </row>
    <row r="841" spans="1:27" x14ac:dyDescent="0.25">
      <c r="A841" s="93"/>
      <c r="B841" s="93"/>
      <c r="C841" s="93"/>
      <c r="D841" s="93"/>
      <c r="E841" s="93"/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  <c r="Z841" s="93"/>
      <c r="AA841" s="93"/>
    </row>
    <row r="842" spans="1:27" x14ac:dyDescent="0.25">
      <c r="A842" s="93"/>
      <c r="B842" s="93"/>
      <c r="C842" s="93"/>
      <c r="D842" s="93"/>
      <c r="E842" s="93"/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  <c r="Z842" s="93"/>
      <c r="AA842" s="93"/>
    </row>
    <row r="843" spans="1:27" x14ac:dyDescent="0.25">
      <c r="A843" s="93"/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  <c r="Z843" s="93"/>
      <c r="AA843" s="93"/>
    </row>
    <row r="844" spans="1:27" x14ac:dyDescent="0.25">
      <c r="A844" s="93"/>
      <c r="B844" s="93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  <c r="Z844" s="93"/>
      <c r="AA844" s="93"/>
    </row>
    <row r="845" spans="1:27" x14ac:dyDescent="0.25">
      <c r="A845" s="93"/>
      <c r="B845" s="93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  <c r="AA845" s="93"/>
    </row>
    <row r="846" spans="1:27" x14ac:dyDescent="0.25">
      <c r="A846" s="93"/>
      <c r="B846" s="93"/>
      <c r="C846" s="93"/>
      <c r="D846" s="93"/>
      <c r="E846" s="93"/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  <c r="Z846" s="93"/>
      <c r="AA846" s="93"/>
    </row>
    <row r="847" spans="1:27" x14ac:dyDescent="0.25">
      <c r="A847" s="93"/>
      <c r="B847" s="93"/>
      <c r="C847" s="93"/>
      <c r="D847" s="93"/>
      <c r="E847" s="93"/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  <c r="Z847" s="93"/>
      <c r="AA847" s="93"/>
    </row>
    <row r="848" spans="1:27" x14ac:dyDescent="0.25">
      <c r="A848" s="93"/>
      <c r="B848" s="93"/>
      <c r="C848" s="93"/>
      <c r="D848" s="93"/>
      <c r="E848" s="93"/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  <c r="Z848" s="93"/>
      <c r="AA848" s="93"/>
    </row>
    <row r="849" spans="1:27" x14ac:dyDescent="0.25">
      <c r="A849" s="93"/>
      <c r="B849" s="93"/>
      <c r="C849" s="93"/>
      <c r="D849" s="93"/>
      <c r="E849" s="93"/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  <c r="Z849" s="93"/>
      <c r="AA849" s="93"/>
    </row>
    <row r="850" spans="1:27" x14ac:dyDescent="0.25">
      <c r="A850" s="93"/>
      <c r="B850" s="93"/>
      <c r="C850" s="93"/>
      <c r="D850" s="93"/>
      <c r="E850" s="93"/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  <c r="AA850" s="93"/>
    </row>
    <row r="851" spans="1:27" x14ac:dyDescent="0.25">
      <c r="A851" s="93"/>
      <c r="B851" s="93"/>
      <c r="C851" s="93"/>
      <c r="D851" s="93"/>
      <c r="E851" s="93"/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  <c r="Z851" s="93"/>
      <c r="AA851" s="93"/>
    </row>
    <row r="852" spans="1:27" x14ac:dyDescent="0.25">
      <c r="A852" s="93"/>
      <c r="B852" s="93"/>
      <c r="C852" s="93"/>
      <c r="D852" s="93"/>
      <c r="E852" s="93"/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  <c r="Z852" s="93"/>
      <c r="AA852" s="93"/>
    </row>
    <row r="853" spans="1:27" x14ac:dyDescent="0.25">
      <c r="A853" s="93"/>
      <c r="B853" s="93"/>
      <c r="C853" s="93"/>
      <c r="D853" s="93"/>
      <c r="E853" s="93"/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  <c r="Z853" s="93"/>
      <c r="AA853" s="93"/>
    </row>
    <row r="854" spans="1:27" x14ac:dyDescent="0.25">
      <c r="A854" s="93"/>
      <c r="B854" s="93"/>
      <c r="C854" s="93"/>
      <c r="D854" s="93"/>
      <c r="E854" s="93"/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  <c r="Z854" s="93"/>
      <c r="AA854" s="93"/>
    </row>
    <row r="855" spans="1:27" x14ac:dyDescent="0.25">
      <c r="A855" s="93"/>
      <c r="B855" s="93"/>
      <c r="C855" s="93"/>
      <c r="D855" s="93"/>
      <c r="E855" s="93"/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  <c r="AA855" s="93"/>
    </row>
    <row r="856" spans="1:27" x14ac:dyDescent="0.25">
      <c r="A856" s="93"/>
      <c r="B856" s="93"/>
      <c r="C856" s="93"/>
      <c r="D856" s="93"/>
      <c r="E856" s="93"/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  <c r="Z856" s="93"/>
      <c r="AA856" s="93"/>
    </row>
    <row r="857" spans="1:27" x14ac:dyDescent="0.25">
      <c r="A857" s="93"/>
      <c r="B857" s="93"/>
      <c r="C857" s="93"/>
      <c r="D857" s="93"/>
      <c r="E857" s="93"/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  <c r="Z857" s="93"/>
      <c r="AA857" s="93"/>
    </row>
    <row r="858" spans="1:27" x14ac:dyDescent="0.25">
      <c r="A858" s="93"/>
      <c r="B858" s="93"/>
      <c r="C858" s="93"/>
      <c r="D858" s="93"/>
      <c r="E858" s="93"/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  <c r="Z858" s="93"/>
      <c r="AA858" s="93"/>
    </row>
    <row r="859" spans="1:27" x14ac:dyDescent="0.25">
      <c r="A859" s="93"/>
      <c r="B859" s="93"/>
      <c r="C859" s="93"/>
      <c r="D859" s="93"/>
      <c r="E859" s="93"/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  <c r="Z859" s="93"/>
      <c r="AA859" s="93"/>
    </row>
    <row r="860" spans="1:27" x14ac:dyDescent="0.25">
      <c r="A860" s="93"/>
      <c r="B860" s="93"/>
      <c r="C860" s="93"/>
      <c r="D860" s="93"/>
      <c r="E860" s="93"/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  <c r="AA860" s="93"/>
    </row>
    <row r="861" spans="1:27" x14ac:dyDescent="0.25">
      <c r="A861" s="93"/>
      <c r="B861" s="93"/>
      <c r="C861" s="93"/>
      <c r="D861" s="93"/>
      <c r="E861" s="93"/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  <c r="Z861" s="93"/>
      <c r="AA861" s="93"/>
    </row>
    <row r="862" spans="1:27" x14ac:dyDescent="0.25">
      <c r="A862" s="93"/>
      <c r="B862" s="93"/>
      <c r="C862" s="93"/>
      <c r="D862" s="93"/>
      <c r="E862" s="93"/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  <c r="Z862" s="93"/>
      <c r="AA862" s="93"/>
    </row>
    <row r="863" spans="1:27" x14ac:dyDescent="0.25">
      <c r="A863" s="93"/>
      <c r="B863" s="93"/>
      <c r="C863" s="93"/>
      <c r="D863" s="93"/>
      <c r="E863" s="93"/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  <c r="Z863" s="93"/>
      <c r="AA863" s="93"/>
    </row>
    <row r="864" spans="1:27" x14ac:dyDescent="0.25">
      <c r="A864" s="93"/>
      <c r="B864" s="93"/>
      <c r="C864" s="93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  <c r="Z864" s="93"/>
      <c r="AA864" s="93"/>
    </row>
    <row r="865" spans="1:27" x14ac:dyDescent="0.25">
      <c r="A865" s="93"/>
      <c r="B865" s="93"/>
      <c r="C865" s="93"/>
      <c r="D865" s="93"/>
      <c r="E865" s="93"/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  <c r="AA865" s="93"/>
    </row>
    <row r="866" spans="1:27" x14ac:dyDescent="0.25">
      <c r="A866" s="93"/>
      <c r="B866" s="93"/>
      <c r="C866" s="93"/>
      <c r="D866" s="93"/>
      <c r="E866" s="93"/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  <c r="Z866" s="93"/>
      <c r="AA866" s="93"/>
    </row>
    <row r="867" spans="1:27" x14ac:dyDescent="0.25">
      <c r="A867" s="93"/>
      <c r="B867" s="93"/>
      <c r="C867" s="93"/>
      <c r="D867" s="93"/>
      <c r="E867" s="93"/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  <c r="Z867" s="93"/>
      <c r="AA867" s="93"/>
    </row>
    <row r="868" spans="1:27" x14ac:dyDescent="0.25">
      <c r="A868" s="93"/>
      <c r="B868" s="93"/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  <c r="Z868" s="93"/>
      <c r="AA868" s="93"/>
    </row>
    <row r="869" spans="1:27" x14ac:dyDescent="0.25">
      <c r="A869" s="93"/>
      <c r="B869" s="93"/>
      <c r="C869" s="93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  <c r="AA869" s="93"/>
    </row>
    <row r="870" spans="1:27" x14ac:dyDescent="0.25">
      <c r="A870" s="93"/>
      <c r="B870" s="93"/>
      <c r="C870" s="93"/>
      <c r="D870" s="93"/>
      <c r="E870" s="93"/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  <c r="AA870" s="93"/>
    </row>
    <row r="871" spans="1:27" x14ac:dyDescent="0.25">
      <c r="A871" s="93"/>
      <c r="B871" s="93"/>
      <c r="C871" s="93"/>
      <c r="D871" s="93"/>
      <c r="E871" s="93"/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  <c r="Z871" s="93"/>
      <c r="AA871" s="93"/>
    </row>
    <row r="872" spans="1:27" x14ac:dyDescent="0.25">
      <c r="A872" s="93"/>
      <c r="B872" s="93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  <c r="Z872" s="93"/>
      <c r="AA872" s="93"/>
    </row>
    <row r="873" spans="1:27" x14ac:dyDescent="0.25">
      <c r="A873" s="93"/>
      <c r="B873" s="93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  <c r="Z873" s="93"/>
      <c r="AA873" s="93"/>
    </row>
    <row r="874" spans="1:27" x14ac:dyDescent="0.25">
      <c r="A874" s="93"/>
      <c r="B874" s="93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  <c r="Z874" s="93"/>
      <c r="AA874" s="93"/>
    </row>
    <row r="875" spans="1:27" x14ac:dyDescent="0.25">
      <c r="A875" s="93"/>
      <c r="B875" s="93"/>
      <c r="C875" s="93"/>
      <c r="D875" s="93"/>
      <c r="E875" s="93"/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  <c r="AA875" s="93"/>
    </row>
    <row r="876" spans="1:27" x14ac:dyDescent="0.25">
      <c r="A876" s="93"/>
      <c r="B876" s="93"/>
      <c r="C876" s="93"/>
      <c r="D876" s="93"/>
      <c r="E876" s="93"/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  <c r="Z876" s="93"/>
      <c r="AA876" s="93"/>
    </row>
    <row r="877" spans="1:27" x14ac:dyDescent="0.25">
      <c r="A877" s="93"/>
      <c r="B877" s="93"/>
      <c r="C877" s="93"/>
      <c r="D877" s="93"/>
      <c r="E877" s="93"/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  <c r="Z877" s="93"/>
      <c r="AA877" s="93"/>
    </row>
    <row r="878" spans="1:27" x14ac:dyDescent="0.25">
      <c r="A878" s="93"/>
      <c r="B878" s="93"/>
      <c r="C878" s="93"/>
      <c r="D878" s="93"/>
      <c r="E878" s="93"/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  <c r="Z878" s="93"/>
      <c r="AA878" s="93"/>
    </row>
    <row r="879" spans="1:27" x14ac:dyDescent="0.25">
      <c r="A879" s="93"/>
      <c r="B879" s="93"/>
      <c r="C879" s="93"/>
      <c r="D879" s="93"/>
      <c r="E879" s="93"/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  <c r="Z879" s="93"/>
      <c r="AA879" s="93"/>
    </row>
    <row r="880" spans="1:27" x14ac:dyDescent="0.25">
      <c r="A880" s="93"/>
      <c r="B880" s="93"/>
      <c r="C880" s="93"/>
      <c r="D880" s="93"/>
      <c r="E880" s="93"/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  <c r="AA880" s="93"/>
    </row>
    <row r="881" spans="1:27" x14ac:dyDescent="0.25">
      <c r="A881" s="93"/>
      <c r="B881" s="93"/>
      <c r="C881" s="93"/>
      <c r="D881" s="93"/>
      <c r="E881" s="93"/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  <c r="Z881" s="93"/>
      <c r="AA881" s="93"/>
    </row>
    <row r="882" spans="1:27" x14ac:dyDescent="0.25">
      <c r="A882" s="93"/>
      <c r="B882" s="93"/>
      <c r="C882" s="93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  <c r="Z882" s="93"/>
      <c r="AA882" s="93"/>
    </row>
    <row r="883" spans="1:27" x14ac:dyDescent="0.25">
      <c r="A883" s="93"/>
      <c r="B883" s="93"/>
      <c r="C883" s="93"/>
      <c r="D883" s="93"/>
      <c r="E883" s="93"/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  <c r="Z883" s="93"/>
      <c r="AA883" s="93"/>
    </row>
    <row r="884" spans="1:27" x14ac:dyDescent="0.25">
      <c r="A884" s="93"/>
      <c r="B884" s="93"/>
      <c r="C884" s="93"/>
      <c r="D884" s="93"/>
      <c r="E884" s="93"/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  <c r="Z884" s="93"/>
      <c r="AA884" s="93"/>
    </row>
    <row r="885" spans="1:27" x14ac:dyDescent="0.25">
      <c r="A885" s="93"/>
      <c r="B885" s="93"/>
      <c r="C885" s="93"/>
      <c r="D885" s="93"/>
      <c r="E885" s="93"/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  <c r="AA885" s="93"/>
    </row>
    <row r="886" spans="1:27" x14ac:dyDescent="0.25">
      <c r="A886" s="93"/>
      <c r="B886" s="93"/>
      <c r="C886" s="93"/>
      <c r="D886" s="93"/>
      <c r="E886" s="93"/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  <c r="Z886" s="93"/>
      <c r="AA886" s="93"/>
    </row>
    <row r="887" spans="1:27" x14ac:dyDescent="0.25">
      <c r="A887" s="93"/>
      <c r="B887" s="93"/>
      <c r="C887" s="93"/>
      <c r="D887" s="93"/>
      <c r="E887" s="93"/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  <c r="Z887" s="93"/>
      <c r="AA887" s="93"/>
    </row>
    <row r="888" spans="1:27" x14ac:dyDescent="0.25">
      <c r="A888" s="93"/>
      <c r="B888" s="93"/>
      <c r="C888" s="93"/>
      <c r="D888" s="93"/>
      <c r="E888" s="93"/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  <c r="Z888" s="93"/>
      <c r="AA888" s="93"/>
    </row>
    <row r="889" spans="1:27" x14ac:dyDescent="0.25">
      <c r="A889" s="93"/>
      <c r="B889" s="93"/>
      <c r="C889" s="93"/>
      <c r="D889" s="93"/>
      <c r="E889" s="93"/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  <c r="Z889" s="93"/>
      <c r="AA889" s="93"/>
    </row>
    <row r="890" spans="1:27" x14ac:dyDescent="0.25">
      <c r="A890" s="93"/>
      <c r="B890" s="93"/>
      <c r="C890" s="93"/>
      <c r="D890" s="93"/>
      <c r="E890" s="93"/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  <c r="AA890" s="93"/>
    </row>
    <row r="891" spans="1:27" x14ac:dyDescent="0.25">
      <c r="A891" s="93"/>
      <c r="B891" s="93"/>
      <c r="C891" s="93"/>
      <c r="D891" s="93"/>
      <c r="E891" s="93"/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  <c r="Z891" s="93"/>
      <c r="AA891" s="93"/>
    </row>
    <row r="892" spans="1:27" x14ac:dyDescent="0.25">
      <c r="A892" s="93"/>
      <c r="B892" s="93"/>
      <c r="C892" s="93"/>
      <c r="D892" s="93"/>
      <c r="E892" s="93"/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  <c r="AA892" s="93"/>
    </row>
    <row r="893" spans="1:27" x14ac:dyDescent="0.25">
      <c r="A893" s="93"/>
      <c r="B893" s="93"/>
      <c r="C893" s="93"/>
      <c r="D893" s="93"/>
      <c r="E893" s="93"/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  <c r="Z893" s="93"/>
      <c r="AA893" s="93"/>
    </row>
    <row r="894" spans="1:27" x14ac:dyDescent="0.25">
      <c r="A894" s="93"/>
      <c r="B894" s="93"/>
      <c r="C894" s="93"/>
      <c r="D894" s="93"/>
      <c r="E894" s="93"/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  <c r="Z894" s="93"/>
      <c r="AA894" s="93"/>
    </row>
    <row r="895" spans="1:27" x14ac:dyDescent="0.25">
      <c r="A895" s="93"/>
      <c r="B895" s="93"/>
      <c r="C895" s="93"/>
      <c r="D895" s="93"/>
      <c r="E895" s="93"/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  <c r="AA895" s="93"/>
    </row>
    <row r="896" spans="1:27" x14ac:dyDescent="0.25">
      <c r="A896" s="93"/>
      <c r="B896" s="93"/>
      <c r="C896" s="93"/>
      <c r="D896" s="93"/>
      <c r="E896" s="93"/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  <c r="Z896" s="93"/>
      <c r="AA896" s="93"/>
    </row>
    <row r="897" spans="1:27" x14ac:dyDescent="0.25">
      <c r="A897" s="93"/>
      <c r="B897" s="93"/>
      <c r="C897" s="93"/>
      <c r="D897" s="93"/>
      <c r="E897" s="93"/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  <c r="Z897" s="93"/>
      <c r="AA897" s="93"/>
    </row>
    <row r="898" spans="1:27" x14ac:dyDescent="0.25">
      <c r="A898" s="93"/>
      <c r="B898" s="93"/>
      <c r="C898" s="93"/>
      <c r="D898" s="93"/>
      <c r="E898" s="93"/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  <c r="Z898" s="93"/>
      <c r="AA898" s="93"/>
    </row>
    <row r="899" spans="1:27" x14ac:dyDescent="0.25">
      <c r="A899" s="93"/>
      <c r="B899" s="93"/>
      <c r="C899" s="93"/>
      <c r="D899" s="93"/>
      <c r="E899" s="93"/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  <c r="Z899" s="93"/>
      <c r="AA899" s="93"/>
    </row>
    <row r="900" spans="1:27" x14ac:dyDescent="0.25">
      <c r="A900" s="93"/>
      <c r="B900" s="93"/>
      <c r="C900" s="93"/>
      <c r="D900" s="93"/>
      <c r="E900" s="93"/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  <c r="AA900" s="93"/>
    </row>
    <row r="901" spans="1:27" x14ac:dyDescent="0.25">
      <c r="A901" s="93"/>
      <c r="B901" s="93"/>
      <c r="C901" s="93"/>
      <c r="D901" s="93"/>
      <c r="E901" s="93"/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  <c r="Z901" s="93"/>
      <c r="AA901" s="93"/>
    </row>
    <row r="902" spans="1:27" x14ac:dyDescent="0.25">
      <c r="A902" s="93"/>
      <c r="B902" s="93"/>
      <c r="C902" s="93"/>
      <c r="D902" s="93"/>
      <c r="E902" s="93"/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  <c r="Z902" s="93"/>
      <c r="AA902" s="93"/>
    </row>
    <row r="903" spans="1:27" x14ac:dyDescent="0.25">
      <c r="A903" s="93"/>
      <c r="B903" s="93"/>
      <c r="C903" s="93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  <c r="Z903" s="93"/>
      <c r="AA903" s="93"/>
    </row>
    <row r="904" spans="1:27" x14ac:dyDescent="0.25">
      <c r="A904" s="93"/>
      <c r="B904" s="93"/>
      <c r="C904" s="93"/>
      <c r="D904" s="93"/>
      <c r="E904" s="93"/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  <c r="Z904" s="93"/>
      <c r="AA904" s="93"/>
    </row>
    <row r="905" spans="1:27" x14ac:dyDescent="0.25">
      <c r="A905" s="93"/>
      <c r="B905" s="93"/>
      <c r="C905" s="93"/>
      <c r="D905" s="93"/>
      <c r="E905" s="93"/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  <c r="AA905" s="93"/>
    </row>
    <row r="906" spans="1:27" x14ac:dyDescent="0.25">
      <c r="A906" s="93"/>
      <c r="B906" s="93"/>
      <c r="C906" s="93"/>
      <c r="D906" s="93"/>
      <c r="E906" s="93"/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  <c r="Z906" s="93"/>
      <c r="AA906" s="93"/>
    </row>
    <row r="907" spans="1:27" x14ac:dyDescent="0.25">
      <c r="A907" s="93"/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  <c r="AA907" s="93"/>
    </row>
    <row r="908" spans="1:27" x14ac:dyDescent="0.25">
      <c r="A908" s="93"/>
      <c r="B908" s="93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  <c r="Z908" s="93"/>
      <c r="AA908" s="93"/>
    </row>
    <row r="909" spans="1:27" x14ac:dyDescent="0.25">
      <c r="A909" s="93"/>
      <c r="B909" s="93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  <c r="Z909" s="93"/>
      <c r="AA909" s="93"/>
    </row>
    <row r="910" spans="1:27" x14ac:dyDescent="0.25">
      <c r="A910" s="93"/>
      <c r="B910" s="93"/>
      <c r="C910" s="93"/>
      <c r="D910" s="93"/>
      <c r="E910" s="93"/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  <c r="AA910" s="93"/>
    </row>
    <row r="911" spans="1:27" x14ac:dyDescent="0.25">
      <c r="A911" s="93"/>
      <c r="B911" s="93"/>
      <c r="C911" s="93"/>
      <c r="D911" s="93"/>
      <c r="E911" s="93"/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93"/>
      <c r="AA911" s="93"/>
    </row>
    <row r="912" spans="1:27" x14ac:dyDescent="0.25">
      <c r="A912" s="93"/>
      <c r="B912" s="93"/>
      <c r="C912" s="93"/>
      <c r="D912" s="93"/>
      <c r="E912" s="93"/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  <c r="Z912" s="93"/>
      <c r="AA912" s="93"/>
    </row>
    <row r="913" spans="1:27" x14ac:dyDescent="0.25">
      <c r="A913" s="93"/>
      <c r="B913" s="93"/>
      <c r="C913" s="93"/>
      <c r="D913" s="93"/>
      <c r="E913" s="93"/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  <c r="Z913" s="93"/>
      <c r="AA913" s="93"/>
    </row>
    <row r="914" spans="1:27" x14ac:dyDescent="0.25">
      <c r="A914" s="93"/>
      <c r="B914" s="93"/>
      <c r="C914" s="93"/>
      <c r="D914" s="93"/>
      <c r="E914" s="93"/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  <c r="Z914" s="93"/>
      <c r="AA914" s="93"/>
    </row>
    <row r="915" spans="1:27" x14ac:dyDescent="0.25">
      <c r="A915" s="93"/>
      <c r="B915" s="93"/>
      <c r="C915" s="93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  <c r="AA915" s="93"/>
    </row>
    <row r="916" spans="1:27" x14ac:dyDescent="0.25">
      <c r="A916" s="93"/>
      <c r="B916" s="93"/>
      <c r="C916" s="93"/>
      <c r="D916" s="93"/>
      <c r="E916" s="93"/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  <c r="Z916" s="93"/>
      <c r="AA916" s="93"/>
    </row>
    <row r="917" spans="1:27" x14ac:dyDescent="0.25">
      <c r="A917" s="93"/>
      <c r="B917" s="93"/>
      <c r="C917" s="93"/>
      <c r="D917" s="93"/>
      <c r="E917" s="93"/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  <c r="Z917" s="93"/>
      <c r="AA917" s="93"/>
    </row>
    <row r="918" spans="1:27" x14ac:dyDescent="0.25">
      <c r="A918" s="93"/>
      <c r="B918" s="93"/>
      <c r="C918" s="93"/>
      <c r="D918" s="93"/>
      <c r="E918" s="93"/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  <c r="Z918" s="93"/>
      <c r="AA918" s="93"/>
    </row>
    <row r="919" spans="1:27" x14ac:dyDescent="0.25">
      <c r="A919" s="93"/>
      <c r="B919" s="93"/>
      <c r="C919" s="93"/>
      <c r="D919" s="93"/>
      <c r="E919" s="93"/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  <c r="Z919" s="93"/>
      <c r="AA919" s="93"/>
    </row>
    <row r="920" spans="1:27" x14ac:dyDescent="0.25">
      <c r="A920" s="93"/>
      <c r="B920" s="93"/>
      <c r="C920" s="93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  <c r="AA920" s="93"/>
    </row>
    <row r="921" spans="1:27" x14ac:dyDescent="0.25">
      <c r="A921" s="93"/>
      <c r="B921" s="93"/>
      <c r="C921" s="93"/>
      <c r="D921" s="93"/>
      <c r="E921" s="93"/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  <c r="Z921" s="93"/>
      <c r="AA921" s="93"/>
    </row>
    <row r="922" spans="1:27" x14ac:dyDescent="0.25">
      <c r="A922" s="93"/>
      <c r="B922" s="93"/>
      <c r="C922" s="93"/>
      <c r="D922" s="93"/>
      <c r="E922" s="93"/>
      <c r="F922" s="93"/>
      <c r="G922" s="93"/>
      <c r="H922" s="93"/>
      <c r="I922" s="93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  <c r="Y922" s="93"/>
      <c r="Z922" s="93"/>
      <c r="AA922" s="93"/>
    </row>
    <row r="923" spans="1:27" x14ac:dyDescent="0.25">
      <c r="A923" s="93"/>
      <c r="B923" s="93"/>
      <c r="C923" s="93"/>
      <c r="D923" s="93"/>
      <c r="E923" s="93"/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  <c r="AA923" s="93"/>
    </row>
    <row r="924" spans="1:27" x14ac:dyDescent="0.25">
      <c r="A924" s="93"/>
      <c r="B924" s="93"/>
      <c r="C924" s="93"/>
      <c r="D924" s="93"/>
      <c r="E924" s="93"/>
      <c r="F924" s="93"/>
      <c r="G924" s="93"/>
      <c r="H924" s="93"/>
      <c r="I924" s="93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  <c r="Y924" s="93"/>
      <c r="Z924" s="93"/>
      <c r="AA924" s="93"/>
    </row>
    <row r="925" spans="1:27" x14ac:dyDescent="0.25">
      <c r="A925" s="93"/>
      <c r="B925" s="93"/>
      <c r="C925" s="93"/>
      <c r="D925" s="93"/>
      <c r="E925" s="93"/>
      <c r="F925" s="93"/>
      <c r="G925" s="93"/>
      <c r="H925" s="93"/>
      <c r="I925" s="93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  <c r="AA925" s="93"/>
    </row>
    <row r="926" spans="1:27" x14ac:dyDescent="0.25">
      <c r="A926" s="93"/>
      <c r="B926" s="93"/>
      <c r="C926" s="93"/>
      <c r="D926" s="93"/>
      <c r="E926" s="93"/>
      <c r="F926" s="93"/>
      <c r="G926" s="93"/>
      <c r="H926" s="93"/>
      <c r="I926" s="93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  <c r="Y926" s="93"/>
      <c r="Z926" s="93"/>
      <c r="AA926" s="93"/>
    </row>
    <row r="927" spans="1:27" x14ac:dyDescent="0.25">
      <c r="A927" s="93"/>
      <c r="B927" s="93"/>
      <c r="C927" s="93"/>
      <c r="D927" s="93"/>
      <c r="E927" s="93"/>
      <c r="F927" s="93"/>
      <c r="G927" s="93"/>
      <c r="H927" s="93"/>
      <c r="I927" s="93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  <c r="Y927" s="93"/>
      <c r="Z927" s="93"/>
      <c r="AA927" s="93"/>
    </row>
    <row r="928" spans="1:27" x14ac:dyDescent="0.25">
      <c r="A928" s="93"/>
      <c r="B928" s="93"/>
      <c r="C928" s="93"/>
      <c r="D928" s="93"/>
      <c r="E928" s="93"/>
      <c r="F928" s="93"/>
      <c r="G928" s="93"/>
      <c r="H928" s="93"/>
      <c r="I928" s="93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  <c r="Y928" s="93"/>
      <c r="Z928" s="93"/>
      <c r="AA928" s="93"/>
    </row>
    <row r="929" spans="1:27" x14ac:dyDescent="0.25">
      <c r="A929" s="93"/>
      <c r="B929" s="93"/>
      <c r="C929" s="93"/>
      <c r="D929" s="93"/>
      <c r="E929" s="93"/>
      <c r="F929" s="93"/>
      <c r="G929" s="93"/>
      <c r="H929" s="93"/>
      <c r="I929" s="93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  <c r="Y929" s="93"/>
      <c r="Z929" s="93"/>
      <c r="AA929" s="93"/>
    </row>
    <row r="930" spans="1:27" x14ac:dyDescent="0.25">
      <c r="A930" s="93"/>
      <c r="B930" s="93"/>
      <c r="C930" s="93"/>
      <c r="D930" s="93"/>
      <c r="E930" s="93"/>
      <c r="F930" s="93"/>
      <c r="G930" s="93"/>
      <c r="H930" s="93"/>
      <c r="I930" s="93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  <c r="AA930" s="93"/>
    </row>
    <row r="931" spans="1:27" x14ac:dyDescent="0.25">
      <c r="A931" s="93"/>
      <c r="B931" s="93"/>
      <c r="C931" s="93"/>
      <c r="D931" s="93"/>
      <c r="E931" s="93"/>
      <c r="F931" s="93"/>
      <c r="G931" s="93"/>
      <c r="H931" s="93"/>
      <c r="I931" s="93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  <c r="AA931" s="93"/>
    </row>
    <row r="932" spans="1:27" x14ac:dyDescent="0.25">
      <c r="A932" s="93"/>
      <c r="B932" s="93"/>
      <c r="C932" s="93"/>
      <c r="D932" s="93"/>
      <c r="E932" s="93"/>
      <c r="F932" s="93"/>
      <c r="G932" s="93"/>
      <c r="H932" s="93"/>
      <c r="I932" s="93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  <c r="AA932" s="93"/>
    </row>
    <row r="933" spans="1:27" x14ac:dyDescent="0.25">
      <c r="A933" s="93"/>
      <c r="B933" s="93"/>
      <c r="C933" s="93"/>
      <c r="D933" s="93"/>
      <c r="E933" s="93"/>
      <c r="F933" s="93"/>
      <c r="G933" s="93"/>
      <c r="H933" s="93"/>
      <c r="I933" s="93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  <c r="AA933" s="93"/>
    </row>
    <row r="934" spans="1:27" x14ac:dyDescent="0.25">
      <c r="A934" s="93"/>
      <c r="B934" s="93"/>
      <c r="C934" s="93"/>
      <c r="D934" s="93"/>
      <c r="E934" s="93"/>
      <c r="F934" s="93"/>
      <c r="G934" s="93"/>
      <c r="H934" s="93"/>
      <c r="I934" s="93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  <c r="AA934" s="93"/>
    </row>
    <row r="935" spans="1:27" x14ac:dyDescent="0.25">
      <c r="A935" s="93"/>
      <c r="B935" s="93"/>
      <c r="C935" s="93"/>
      <c r="D935" s="93"/>
      <c r="E935" s="93"/>
      <c r="F935" s="93"/>
      <c r="G935" s="93"/>
      <c r="H935" s="93"/>
      <c r="I935" s="93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  <c r="AA935" s="93"/>
    </row>
    <row r="936" spans="1:27" x14ac:dyDescent="0.25">
      <c r="A936" s="93"/>
      <c r="B936" s="93"/>
      <c r="C936" s="93"/>
      <c r="D936" s="93"/>
      <c r="E936" s="93"/>
      <c r="F936" s="93"/>
      <c r="G936" s="93"/>
      <c r="H936" s="93"/>
      <c r="I936" s="93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  <c r="AA936" s="93"/>
    </row>
    <row r="937" spans="1:27" x14ac:dyDescent="0.25">
      <c r="A937" s="93"/>
      <c r="B937" s="93"/>
      <c r="C937" s="93"/>
      <c r="D937" s="93"/>
      <c r="E937" s="93"/>
      <c r="F937" s="93"/>
      <c r="G937" s="93"/>
      <c r="H937" s="93"/>
      <c r="I937" s="93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  <c r="AA937" s="93"/>
    </row>
    <row r="938" spans="1:27" x14ac:dyDescent="0.25">
      <c r="A938" s="93"/>
      <c r="B938" s="93"/>
      <c r="C938" s="93"/>
      <c r="D938" s="93"/>
      <c r="E938" s="93"/>
      <c r="F938" s="93"/>
      <c r="G938" s="93"/>
      <c r="H938" s="93"/>
      <c r="I938" s="93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  <c r="AA938" s="93"/>
    </row>
    <row r="939" spans="1:27" x14ac:dyDescent="0.25">
      <c r="A939" s="93"/>
      <c r="B939" s="93"/>
      <c r="C939" s="93"/>
      <c r="D939" s="93"/>
      <c r="E939" s="93"/>
      <c r="F939" s="93"/>
      <c r="G939" s="93"/>
      <c r="H939" s="93"/>
      <c r="I939" s="93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  <c r="AA939" s="93"/>
    </row>
    <row r="940" spans="1:27" x14ac:dyDescent="0.25">
      <c r="A940" s="93"/>
      <c r="B940" s="93"/>
      <c r="C940" s="93"/>
      <c r="D940" s="93"/>
      <c r="E940" s="93"/>
      <c r="F940" s="93"/>
      <c r="G940" s="93"/>
      <c r="H940" s="93"/>
      <c r="I940" s="93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  <c r="AA940" s="93"/>
    </row>
    <row r="941" spans="1:27" x14ac:dyDescent="0.25">
      <c r="A941" s="93"/>
      <c r="B941" s="93"/>
      <c r="C941" s="93"/>
      <c r="D941" s="93"/>
      <c r="E941" s="93"/>
      <c r="F941" s="93"/>
      <c r="G941" s="93"/>
      <c r="H941" s="93"/>
      <c r="I941" s="93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  <c r="AA941" s="93"/>
    </row>
    <row r="942" spans="1:27" x14ac:dyDescent="0.25">
      <c r="A942" s="93"/>
      <c r="B942" s="93"/>
      <c r="C942" s="93"/>
      <c r="D942" s="93"/>
      <c r="E942" s="93"/>
      <c r="F942" s="93"/>
      <c r="G942" s="93"/>
      <c r="H942" s="93"/>
      <c r="I942" s="93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  <c r="AA942" s="93"/>
    </row>
    <row r="943" spans="1:27" x14ac:dyDescent="0.25">
      <c r="A943" s="93"/>
      <c r="B943" s="93"/>
      <c r="C943" s="93"/>
      <c r="D943" s="93"/>
      <c r="E943" s="93"/>
      <c r="F943" s="93"/>
      <c r="G943" s="93"/>
      <c r="H943" s="93"/>
      <c r="I943" s="93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  <c r="AA943" s="93"/>
    </row>
    <row r="944" spans="1:27" x14ac:dyDescent="0.25">
      <c r="A944" s="93"/>
      <c r="B944" s="93"/>
      <c r="C944" s="93"/>
      <c r="D944" s="93"/>
      <c r="E944" s="93"/>
      <c r="F944" s="93"/>
      <c r="G944" s="93"/>
      <c r="H944" s="93"/>
      <c r="I944" s="93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  <c r="AA944" s="93"/>
    </row>
    <row r="945" spans="1:27" x14ac:dyDescent="0.25">
      <c r="A945" s="93"/>
      <c r="B945" s="93"/>
      <c r="C945" s="93"/>
      <c r="D945" s="93"/>
      <c r="E945" s="93"/>
      <c r="F945" s="93"/>
      <c r="G945" s="93"/>
      <c r="H945" s="93"/>
      <c r="I945" s="93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  <c r="AA945" s="93"/>
    </row>
    <row r="946" spans="1:27" x14ac:dyDescent="0.25">
      <c r="A946" s="93"/>
      <c r="B946" s="93"/>
      <c r="C946" s="93"/>
      <c r="D946" s="93"/>
      <c r="E946" s="93"/>
      <c r="F946" s="93"/>
      <c r="G946" s="93"/>
      <c r="H946" s="93"/>
      <c r="I946" s="93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  <c r="AA946" s="93"/>
    </row>
    <row r="947" spans="1:27" x14ac:dyDescent="0.25">
      <c r="A947" s="93"/>
      <c r="B947" s="93"/>
      <c r="C947" s="93"/>
      <c r="D947" s="93"/>
      <c r="E947" s="93"/>
      <c r="F947" s="93"/>
      <c r="G947" s="93"/>
      <c r="H947" s="93"/>
      <c r="I947" s="93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  <c r="AA947" s="93"/>
    </row>
    <row r="948" spans="1:27" x14ac:dyDescent="0.25">
      <c r="A948" s="93"/>
      <c r="B948" s="93"/>
      <c r="C948" s="93"/>
      <c r="D948" s="93"/>
      <c r="E948" s="93"/>
      <c r="F948" s="93"/>
      <c r="G948" s="93"/>
      <c r="H948" s="93"/>
      <c r="I948" s="93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  <c r="AA948" s="93"/>
    </row>
    <row r="949" spans="1:27" x14ac:dyDescent="0.25">
      <c r="A949" s="93"/>
      <c r="B949" s="93"/>
      <c r="C949" s="93"/>
      <c r="D949" s="93"/>
      <c r="E949" s="93"/>
      <c r="F949" s="93"/>
      <c r="G949" s="93"/>
      <c r="H949" s="93"/>
      <c r="I949" s="93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  <c r="AA949" s="93"/>
    </row>
    <row r="950" spans="1:27" x14ac:dyDescent="0.25">
      <c r="A950" s="93"/>
      <c r="B950" s="93"/>
      <c r="C950" s="93"/>
      <c r="D950" s="93"/>
      <c r="E950" s="93"/>
      <c r="F950" s="93"/>
      <c r="G950" s="93"/>
      <c r="H950" s="93"/>
      <c r="I950" s="93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  <c r="AA950" s="93"/>
    </row>
    <row r="951" spans="1:27" x14ac:dyDescent="0.25">
      <c r="A951" s="93"/>
      <c r="B951" s="93"/>
      <c r="C951" s="93"/>
      <c r="D951" s="93"/>
      <c r="E951" s="93"/>
      <c r="F951" s="93"/>
      <c r="G951" s="93"/>
      <c r="H951" s="93"/>
      <c r="I951" s="93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  <c r="AA951" s="93"/>
    </row>
    <row r="952" spans="1:27" x14ac:dyDescent="0.25">
      <c r="A952" s="93"/>
      <c r="B952" s="93"/>
      <c r="C952" s="93"/>
      <c r="D952" s="93"/>
      <c r="E952" s="93"/>
      <c r="F952" s="93"/>
      <c r="G952" s="93"/>
      <c r="H952" s="93"/>
      <c r="I952" s="93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  <c r="AA952" s="93"/>
    </row>
    <row r="953" spans="1:27" x14ac:dyDescent="0.25">
      <c r="A953" s="93"/>
      <c r="B953" s="93"/>
      <c r="C953" s="93"/>
      <c r="D953" s="93"/>
      <c r="E953" s="93"/>
      <c r="F953" s="93"/>
      <c r="G953" s="93"/>
      <c r="H953" s="93"/>
      <c r="I953" s="93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  <c r="AA953" s="93"/>
    </row>
    <row r="954" spans="1:27" x14ac:dyDescent="0.25">
      <c r="A954" s="93"/>
      <c r="B954" s="93"/>
      <c r="C954" s="93"/>
      <c r="D954" s="93"/>
      <c r="E954" s="93"/>
      <c r="F954" s="93"/>
      <c r="G954" s="93"/>
      <c r="H954" s="93"/>
      <c r="I954" s="93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  <c r="AA954" s="93"/>
    </row>
    <row r="955" spans="1:27" x14ac:dyDescent="0.25">
      <c r="A955" s="93"/>
      <c r="B955" s="93"/>
      <c r="C955" s="93"/>
      <c r="D955" s="93"/>
      <c r="E955" s="93"/>
      <c r="F955" s="93"/>
      <c r="G955" s="93"/>
      <c r="H955" s="93"/>
      <c r="I955" s="93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  <c r="AA955" s="93"/>
    </row>
    <row r="956" spans="1:27" x14ac:dyDescent="0.25">
      <c r="A956" s="93"/>
      <c r="B956" s="93"/>
      <c r="C956" s="93"/>
      <c r="D956" s="93"/>
      <c r="E956" s="93"/>
      <c r="F956" s="93"/>
      <c r="G956" s="93"/>
      <c r="H956" s="93"/>
      <c r="I956" s="93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  <c r="AA956" s="93"/>
    </row>
    <row r="957" spans="1:27" x14ac:dyDescent="0.25">
      <c r="A957" s="93"/>
      <c r="B957" s="93"/>
      <c r="C957" s="93"/>
      <c r="D957" s="93"/>
      <c r="E957" s="93"/>
      <c r="F957" s="93"/>
      <c r="G957" s="93"/>
      <c r="H957" s="93"/>
      <c r="I957" s="93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  <c r="AA957" s="93"/>
    </row>
    <row r="958" spans="1:27" x14ac:dyDescent="0.25">
      <c r="A958" s="93"/>
      <c r="B958" s="93"/>
      <c r="C958" s="93"/>
      <c r="D958" s="93"/>
      <c r="E958" s="93"/>
      <c r="F958" s="93"/>
      <c r="G958" s="93"/>
      <c r="H958" s="93"/>
      <c r="I958" s="93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  <c r="Y958" s="93"/>
      <c r="Z958" s="93"/>
      <c r="AA958" s="93"/>
    </row>
    <row r="959" spans="1:27" x14ac:dyDescent="0.25">
      <c r="A959" s="93"/>
      <c r="B959" s="93"/>
      <c r="C959" s="93"/>
      <c r="D959" s="93"/>
      <c r="E959" s="93"/>
      <c r="F959" s="93"/>
      <c r="G959" s="93"/>
      <c r="H959" s="93"/>
      <c r="I959" s="93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  <c r="AA959" s="93"/>
    </row>
    <row r="960" spans="1:27" x14ac:dyDescent="0.25">
      <c r="A960" s="93"/>
      <c r="B960" s="93"/>
      <c r="C960" s="93"/>
      <c r="D960" s="93"/>
      <c r="E960" s="93"/>
      <c r="F960" s="93"/>
      <c r="G960" s="93"/>
      <c r="H960" s="93"/>
      <c r="I960" s="93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  <c r="AA960" s="93"/>
    </row>
    <row r="961" spans="1:27" x14ac:dyDescent="0.25">
      <c r="A961" s="93"/>
      <c r="B961" s="93"/>
      <c r="C961" s="93"/>
      <c r="D961" s="93"/>
      <c r="E961" s="93"/>
      <c r="F961" s="93"/>
      <c r="G961" s="93"/>
      <c r="H961" s="93"/>
      <c r="I961" s="93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  <c r="Y961" s="93"/>
      <c r="Z961" s="93"/>
      <c r="AA961" s="93"/>
    </row>
    <row r="962" spans="1:27" x14ac:dyDescent="0.25">
      <c r="A962" s="93"/>
      <c r="B962" s="93"/>
      <c r="C962" s="93"/>
      <c r="D962" s="93"/>
      <c r="E962" s="93"/>
      <c r="F962" s="93"/>
      <c r="G962" s="93"/>
      <c r="H962" s="93"/>
      <c r="I962" s="93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  <c r="Y962" s="93"/>
      <c r="Z962" s="93"/>
      <c r="AA962" s="93"/>
    </row>
    <row r="963" spans="1:27" x14ac:dyDescent="0.25">
      <c r="A963" s="93"/>
      <c r="B963" s="93"/>
      <c r="C963" s="93"/>
      <c r="D963" s="93"/>
      <c r="E963" s="93"/>
      <c r="F963" s="93"/>
      <c r="G963" s="93"/>
      <c r="H963" s="93"/>
      <c r="I963" s="93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  <c r="Y963" s="93"/>
      <c r="Z963" s="93"/>
      <c r="AA963" s="93"/>
    </row>
    <row r="964" spans="1:27" x14ac:dyDescent="0.25">
      <c r="A964" s="93"/>
      <c r="B964" s="93"/>
      <c r="C964" s="93"/>
      <c r="D964" s="93"/>
      <c r="E964" s="93"/>
      <c r="F964" s="93"/>
      <c r="G964" s="93"/>
      <c r="H964" s="93"/>
      <c r="I964" s="93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  <c r="Y964" s="93"/>
      <c r="Z964" s="93"/>
      <c r="AA964" s="93"/>
    </row>
    <row r="965" spans="1:27" x14ac:dyDescent="0.25">
      <c r="A965" s="93"/>
      <c r="B965" s="93"/>
      <c r="C965" s="93"/>
      <c r="D965" s="93"/>
      <c r="E965" s="93"/>
      <c r="F965" s="93"/>
      <c r="G965" s="93"/>
      <c r="H965" s="93"/>
      <c r="I965" s="93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  <c r="AA965" s="93"/>
    </row>
    <row r="966" spans="1:27" x14ac:dyDescent="0.25">
      <c r="A966" s="93"/>
      <c r="B966" s="93"/>
      <c r="C966" s="93"/>
      <c r="D966" s="93"/>
      <c r="E966" s="93"/>
      <c r="F966" s="93"/>
      <c r="G966" s="93"/>
      <c r="H966" s="93"/>
      <c r="I966" s="93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  <c r="Y966" s="93"/>
      <c r="Z966" s="93"/>
      <c r="AA966" s="93"/>
    </row>
    <row r="967" spans="1:27" x14ac:dyDescent="0.25">
      <c r="A967" s="93"/>
      <c r="B967" s="93"/>
      <c r="C967" s="93"/>
      <c r="D967" s="93"/>
      <c r="E967" s="93"/>
      <c r="F967" s="93"/>
      <c r="G967" s="93"/>
      <c r="H967" s="93"/>
      <c r="I967" s="93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  <c r="Y967" s="93"/>
      <c r="Z967" s="93"/>
      <c r="AA967" s="93"/>
    </row>
    <row r="968" spans="1:27" x14ac:dyDescent="0.25">
      <c r="A968" s="93"/>
      <c r="B968" s="93"/>
      <c r="C968" s="93"/>
      <c r="D968" s="93"/>
      <c r="E968" s="93"/>
      <c r="F968" s="93"/>
      <c r="G968" s="93"/>
      <c r="H968" s="93"/>
      <c r="I968" s="93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  <c r="AA968" s="93"/>
    </row>
    <row r="969" spans="1:27" x14ac:dyDescent="0.25">
      <c r="A969" s="93"/>
      <c r="B969" s="93"/>
      <c r="C969" s="93"/>
      <c r="D969" s="93"/>
      <c r="E969" s="93"/>
      <c r="F969" s="93"/>
      <c r="G969" s="93"/>
      <c r="H969" s="93"/>
      <c r="I969" s="93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  <c r="Y969" s="93"/>
      <c r="Z969" s="93"/>
      <c r="AA969" s="93"/>
    </row>
    <row r="970" spans="1:27" x14ac:dyDescent="0.25">
      <c r="A970" s="93"/>
      <c r="B970" s="93"/>
      <c r="C970" s="93"/>
      <c r="D970" s="93"/>
      <c r="E970" s="93"/>
      <c r="F970" s="93"/>
      <c r="G970" s="93"/>
      <c r="H970" s="93"/>
      <c r="I970" s="93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  <c r="AA970" s="93"/>
    </row>
    <row r="971" spans="1:27" x14ac:dyDescent="0.25">
      <c r="A971" s="93"/>
      <c r="B971" s="93"/>
      <c r="C971" s="93"/>
      <c r="D971" s="93"/>
      <c r="E971" s="93"/>
      <c r="F971" s="93"/>
      <c r="G971" s="93"/>
      <c r="H971" s="93"/>
      <c r="I971" s="93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  <c r="AA971" s="93"/>
    </row>
    <row r="972" spans="1:27" x14ac:dyDescent="0.25">
      <c r="A972" s="93"/>
      <c r="B972" s="93"/>
      <c r="C972" s="93"/>
      <c r="D972" s="93"/>
      <c r="E972" s="93"/>
      <c r="F972" s="93"/>
      <c r="G972" s="93"/>
      <c r="H972" s="93"/>
      <c r="I972" s="93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  <c r="Y972" s="93"/>
      <c r="Z972" s="93"/>
      <c r="AA972" s="93"/>
    </row>
    <row r="973" spans="1:27" x14ac:dyDescent="0.25">
      <c r="A973" s="93"/>
      <c r="B973" s="93"/>
      <c r="C973" s="93"/>
      <c r="D973" s="93"/>
      <c r="E973" s="93"/>
      <c r="F973" s="93"/>
      <c r="G973" s="93"/>
      <c r="H973" s="93"/>
      <c r="I973" s="93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  <c r="Y973" s="93"/>
      <c r="Z973" s="93"/>
      <c r="AA973" s="93"/>
    </row>
    <row r="974" spans="1:27" x14ac:dyDescent="0.25">
      <c r="A974" s="93"/>
      <c r="B974" s="93"/>
      <c r="C974" s="93"/>
      <c r="D974" s="93"/>
      <c r="E974" s="93"/>
      <c r="F974" s="93"/>
      <c r="G974" s="93"/>
      <c r="H974" s="93"/>
      <c r="I974" s="93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  <c r="Y974" s="93"/>
      <c r="Z974" s="93"/>
      <c r="AA974" s="93"/>
    </row>
    <row r="975" spans="1:27" x14ac:dyDescent="0.25">
      <c r="A975" s="93"/>
      <c r="B975" s="93"/>
      <c r="C975" s="93"/>
      <c r="D975" s="93"/>
      <c r="E975" s="93"/>
      <c r="F975" s="93"/>
      <c r="G975" s="93"/>
      <c r="H975" s="93"/>
      <c r="I975" s="93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  <c r="AA975" s="93"/>
    </row>
    <row r="976" spans="1:27" x14ac:dyDescent="0.25">
      <c r="A976" s="93"/>
      <c r="B976" s="93"/>
      <c r="C976" s="93"/>
      <c r="D976" s="93"/>
      <c r="E976" s="93"/>
      <c r="F976" s="93"/>
      <c r="G976" s="93"/>
      <c r="H976" s="93"/>
      <c r="I976" s="93"/>
      <c r="J976" s="93"/>
      <c r="K976" s="93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  <c r="Y976" s="93"/>
      <c r="Z976" s="93"/>
      <c r="AA976" s="93"/>
    </row>
    <row r="977" spans="1:27" x14ac:dyDescent="0.25">
      <c r="A977" s="93"/>
      <c r="B977" s="93"/>
      <c r="C977" s="93"/>
      <c r="D977" s="93"/>
      <c r="E977" s="93"/>
      <c r="F977" s="93"/>
      <c r="G977" s="93"/>
      <c r="H977" s="93"/>
      <c r="I977" s="93"/>
      <c r="J977" s="93"/>
      <c r="K977" s="93"/>
      <c r="L977" s="93"/>
      <c r="M977" s="93"/>
      <c r="N977" s="93"/>
      <c r="O977" s="93"/>
      <c r="P977" s="93"/>
      <c r="Q977" s="93"/>
      <c r="R977" s="93"/>
      <c r="S977" s="93"/>
      <c r="T977" s="93"/>
      <c r="U977" s="93"/>
      <c r="V977" s="93"/>
      <c r="W977" s="93"/>
      <c r="X977" s="93"/>
      <c r="Y977" s="93"/>
      <c r="Z977" s="93"/>
      <c r="AA977" s="93"/>
    </row>
    <row r="978" spans="1:27" x14ac:dyDescent="0.25">
      <c r="A978" s="93"/>
      <c r="B978" s="93"/>
      <c r="C978" s="93"/>
      <c r="D978" s="93"/>
      <c r="E978" s="93"/>
      <c r="F978" s="93"/>
      <c r="G978" s="93"/>
      <c r="H978" s="93"/>
      <c r="I978" s="93"/>
      <c r="J978" s="93"/>
      <c r="K978" s="93"/>
      <c r="L978" s="93"/>
      <c r="M978" s="93"/>
      <c r="N978" s="93"/>
      <c r="O978" s="93"/>
      <c r="P978" s="93"/>
      <c r="Q978" s="93"/>
      <c r="R978" s="93"/>
      <c r="S978" s="93"/>
      <c r="T978" s="93"/>
      <c r="U978" s="93"/>
      <c r="V978" s="93"/>
      <c r="W978" s="93"/>
      <c r="X978" s="93"/>
      <c r="Y978" s="93"/>
      <c r="Z978" s="93"/>
      <c r="AA978" s="93"/>
    </row>
    <row r="979" spans="1:27" x14ac:dyDescent="0.25">
      <c r="A979" s="93"/>
      <c r="B979" s="93"/>
      <c r="C979" s="93"/>
      <c r="D979" s="93"/>
      <c r="E979" s="93"/>
      <c r="F979" s="93"/>
      <c r="G979" s="93"/>
      <c r="H979" s="93"/>
      <c r="I979" s="93"/>
      <c r="J979" s="93"/>
      <c r="K979" s="93"/>
      <c r="L979" s="93"/>
      <c r="M979" s="93"/>
      <c r="N979" s="93"/>
      <c r="O979" s="93"/>
      <c r="P979" s="93"/>
      <c r="Q979" s="93"/>
      <c r="R979" s="93"/>
      <c r="S979" s="93"/>
      <c r="T979" s="93"/>
      <c r="U979" s="93"/>
      <c r="V979" s="93"/>
      <c r="W979" s="93"/>
      <c r="X979" s="93"/>
      <c r="Y979" s="93"/>
      <c r="Z979" s="93"/>
      <c r="AA979" s="93"/>
    </row>
    <row r="980" spans="1:27" x14ac:dyDescent="0.25">
      <c r="A980" s="93"/>
      <c r="B980" s="93"/>
      <c r="C980" s="93"/>
      <c r="D980" s="93"/>
      <c r="E980" s="93"/>
      <c r="F980" s="93"/>
      <c r="G980" s="93"/>
      <c r="H980" s="93"/>
      <c r="I980" s="93"/>
      <c r="J980" s="93"/>
      <c r="K980" s="93"/>
      <c r="L980" s="93"/>
      <c r="M980" s="93"/>
      <c r="N980" s="93"/>
      <c r="O980" s="93"/>
      <c r="P980" s="93"/>
      <c r="Q980" s="93"/>
      <c r="R980" s="93"/>
      <c r="S980" s="93"/>
      <c r="T980" s="93"/>
      <c r="U980" s="93"/>
      <c r="V980" s="93"/>
      <c r="W980" s="93"/>
      <c r="X980" s="93"/>
      <c r="Y980" s="93"/>
      <c r="Z980" s="93"/>
      <c r="AA980" s="93"/>
    </row>
    <row r="981" spans="1:27" x14ac:dyDescent="0.25">
      <c r="A981" s="93"/>
      <c r="B981" s="93"/>
      <c r="C981" s="93"/>
      <c r="D981" s="93"/>
      <c r="E981" s="93"/>
      <c r="F981" s="93"/>
      <c r="G981" s="93"/>
      <c r="H981" s="93"/>
      <c r="I981" s="93"/>
      <c r="J981" s="93"/>
      <c r="K981" s="93"/>
      <c r="L981" s="93"/>
      <c r="M981" s="93"/>
      <c r="N981" s="93"/>
      <c r="O981" s="93"/>
      <c r="P981" s="93"/>
      <c r="Q981" s="93"/>
      <c r="R981" s="93"/>
      <c r="S981" s="93"/>
      <c r="T981" s="93"/>
      <c r="U981" s="93"/>
      <c r="V981" s="93"/>
      <c r="W981" s="93"/>
      <c r="X981" s="93"/>
      <c r="Y981" s="93"/>
      <c r="Z981" s="93"/>
      <c r="AA981" s="93"/>
    </row>
    <row r="982" spans="1:27" x14ac:dyDescent="0.25">
      <c r="A982" s="93"/>
      <c r="B982" s="93"/>
      <c r="C982" s="93"/>
      <c r="D982" s="93"/>
      <c r="E982" s="93"/>
      <c r="F982" s="93"/>
      <c r="G982" s="93"/>
      <c r="H982" s="93"/>
      <c r="I982" s="93"/>
      <c r="J982" s="93"/>
      <c r="K982" s="93"/>
      <c r="L982" s="93"/>
      <c r="M982" s="93"/>
      <c r="N982" s="93"/>
      <c r="O982" s="93"/>
      <c r="P982" s="93"/>
      <c r="Q982" s="93"/>
      <c r="R982" s="93"/>
      <c r="S982" s="93"/>
      <c r="T982" s="93"/>
      <c r="U982" s="93"/>
      <c r="V982" s="93"/>
      <c r="W982" s="93"/>
      <c r="X982" s="93"/>
      <c r="Y982" s="93"/>
      <c r="Z982" s="93"/>
      <c r="AA982" s="93"/>
    </row>
    <row r="983" spans="1:27" x14ac:dyDescent="0.25">
      <c r="A983" s="93"/>
      <c r="B983" s="93"/>
      <c r="C983" s="93"/>
      <c r="D983" s="93"/>
      <c r="E983" s="93"/>
      <c r="F983" s="93"/>
      <c r="G983" s="93"/>
      <c r="H983" s="93"/>
      <c r="I983" s="93"/>
      <c r="J983" s="93"/>
      <c r="K983" s="93"/>
      <c r="L983" s="93"/>
      <c r="M983" s="93"/>
      <c r="N983" s="93"/>
      <c r="O983" s="93"/>
      <c r="P983" s="93"/>
      <c r="Q983" s="93"/>
      <c r="R983" s="93"/>
      <c r="S983" s="93"/>
      <c r="T983" s="93"/>
      <c r="U983" s="93"/>
      <c r="V983" s="93"/>
      <c r="W983" s="93"/>
      <c r="X983" s="93"/>
      <c r="Y983" s="93"/>
      <c r="Z983" s="93"/>
      <c r="AA983" s="93"/>
    </row>
    <row r="984" spans="1:27" x14ac:dyDescent="0.25">
      <c r="A984" s="93"/>
      <c r="B984" s="93"/>
      <c r="C984" s="93"/>
      <c r="D984" s="93"/>
      <c r="E984" s="93"/>
      <c r="F984" s="93"/>
      <c r="G984" s="93"/>
      <c r="H984" s="93"/>
      <c r="I984" s="93"/>
      <c r="J984" s="93"/>
      <c r="K984" s="93"/>
      <c r="L984" s="93"/>
      <c r="M984" s="93"/>
      <c r="N984" s="93"/>
      <c r="O984" s="93"/>
      <c r="P984" s="93"/>
      <c r="Q984" s="93"/>
      <c r="R984" s="93"/>
      <c r="S984" s="93"/>
      <c r="T984" s="93"/>
      <c r="U984" s="93"/>
      <c r="V984" s="93"/>
      <c r="W984" s="93"/>
      <c r="X984" s="93"/>
      <c r="Y984" s="93"/>
      <c r="Z984" s="93"/>
      <c r="AA984" s="93"/>
    </row>
    <row r="985" spans="1:27" x14ac:dyDescent="0.25">
      <c r="A985" s="93"/>
      <c r="B985" s="93"/>
      <c r="C985" s="93"/>
      <c r="D985" s="93"/>
      <c r="E985" s="93"/>
      <c r="F985" s="93"/>
      <c r="G985" s="93"/>
      <c r="H985" s="93"/>
      <c r="I985" s="93"/>
      <c r="J985" s="93"/>
      <c r="K985" s="93"/>
      <c r="L985" s="93"/>
      <c r="M985" s="93"/>
      <c r="N985" s="93"/>
      <c r="O985" s="93"/>
      <c r="P985" s="93"/>
      <c r="Q985" s="93"/>
      <c r="R985" s="93"/>
      <c r="S985" s="93"/>
      <c r="T985" s="93"/>
      <c r="U985" s="93"/>
      <c r="V985" s="93"/>
      <c r="W985" s="93"/>
      <c r="X985" s="93"/>
      <c r="Y985" s="93"/>
      <c r="Z985" s="93"/>
      <c r="AA985" s="93"/>
    </row>
    <row r="986" spans="1:27" x14ac:dyDescent="0.25">
      <c r="A986" s="93"/>
      <c r="B986" s="93"/>
      <c r="C986" s="93"/>
      <c r="D986" s="93"/>
      <c r="E986" s="93"/>
      <c r="F986" s="93"/>
      <c r="G986" s="93"/>
      <c r="H986" s="93"/>
      <c r="I986" s="93"/>
      <c r="J986" s="93"/>
      <c r="K986" s="93"/>
      <c r="L986" s="93"/>
      <c r="M986" s="93"/>
      <c r="N986" s="93"/>
      <c r="O986" s="93"/>
      <c r="P986" s="93"/>
      <c r="Q986" s="93"/>
      <c r="R986" s="93"/>
      <c r="S986" s="93"/>
      <c r="T986" s="93"/>
      <c r="U986" s="93"/>
      <c r="V986" s="93"/>
      <c r="W986" s="93"/>
      <c r="X986" s="93"/>
      <c r="Y986" s="93"/>
      <c r="Z986" s="93"/>
      <c r="AA986" s="93"/>
    </row>
    <row r="987" spans="1:27" x14ac:dyDescent="0.25">
      <c r="A987" s="93"/>
      <c r="B987" s="93"/>
      <c r="C987" s="93"/>
      <c r="D987" s="93"/>
      <c r="E987" s="93"/>
      <c r="F987" s="93"/>
      <c r="G987" s="93"/>
      <c r="H987" s="93"/>
      <c r="I987" s="93"/>
      <c r="J987" s="93"/>
      <c r="K987" s="93"/>
      <c r="L987" s="93"/>
      <c r="M987" s="93"/>
      <c r="N987" s="93"/>
      <c r="O987" s="93"/>
      <c r="P987" s="93"/>
      <c r="Q987" s="93"/>
      <c r="R987" s="93"/>
      <c r="S987" s="93"/>
      <c r="T987" s="93"/>
      <c r="U987" s="93"/>
      <c r="V987" s="93"/>
      <c r="W987" s="93"/>
      <c r="X987" s="93"/>
      <c r="Y987" s="93"/>
      <c r="Z987" s="93"/>
      <c r="AA987" s="93"/>
    </row>
    <row r="988" spans="1:27" x14ac:dyDescent="0.25">
      <c r="A988" s="93"/>
      <c r="B988" s="93"/>
      <c r="C988" s="93"/>
      <c r="D988" s="93"/>
      <c r="E988" s="93"/>
      <c r="F988" s="93"/>
      <c r="G988" s="93"/>
      <c r="H988" s="93"/>
      <c r="I988" s="93"/>
      <c r="J988" s="93"/>
      <c r="K988" s="93"/>
      <c r="L988" s="93"/>
      <c r="M988" s="93"/>
      <c r="N988" s="93"/>
      <c r="O988" s="93"/>
      <c r="P988" s="93"/>
      <c r="Q988" s="93"/>
      <c r="R988" s="93"/>
      <c r="S988" s="93"/>
      <c r="T988" s="93"/>
      <c r="U988" s="93"/>
      <c r="V988" s="93"/>
      <c r="W988" s="93"/>
      <c r="X988" s="93"/>
      <c r="Y988" s="93"/>
      <c r="Z988" s="93"/>
      <c r="AA988" s="93"/>
    </row>
    <row r="989" spans="1:27" x14ac:dyDescent="0.25">
      <c r="A989" s="93"/>
      <c r="B989" s="93"/>
      <c r="C989" s="93"/>
      <c r="D989" s="93"/>
      <c r="E989" s="93"/>
      <c r="F989" s="93"/>
      <c r="G989" s="93"/>
      <c r="H989" s="93"/>
      <c r="I989" s="93"/>
      <c r="J989" s="93"/>
      <c r="K989" s="93"/>
      <c r="L989" s="93"/>
      <c r="M989" s="93"/>
      <c r="N989" s="93"/>
      <c r="O989" s="93"/>
      <c r="P989" s="93"/>
      <c r="Q989" s="93"/>
      <c r="R989" s="93"/>
      <c r="S989" s="93"/>
      <c r="T989" s="93"/>
      <c r="U989" s="93"/>
      <c r="V989" s="93"/>
      <c r="W989" s="93"/>
      <c r="X989" s="93"/>
      <c r="Y989" s="93"/>
      <c r="Z989" s="93"/>
      <c r="AA989" s="93"/>
    </row>
    <row r="990" spans="1:27" x14ac:dyDescent="0.25">
      <c r="A990" s="93"/>
      <c r="B990" s="93"/>
      <c r="C990" s="93"/>
      <c r="D990" s="93"/>
      <c r="E990" s="93"/>
      <c r="F990" s="93"/>
      <c r="G990" s="93"/>
      <c r="H990" s="93"/>
      <c r="I990" s="93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  <c r="X990" s="93"/>
      <c r="Y990" s="93"/>
      <c r="Z990" s="93"/>
      <c r="AA990" s="93"/>
    </row>
    <row r="991" spans="1:27" x14ac:dyDescent="0.25">
      <c r="A991" s="93"/>
      <c r="B991" s="93"/>
      <c r="C991" s="93"/>
      <c r="D991" s="93"/>
      <c r="E991" s="93"/>
      <c r="F991" s="93"/>
      <c r="G991" s="93"/>
      <c r="H991" s="93"/>
      <c r="I991" s="93"/>
      <c r="J991" s="93"/>
      <c r="K991" s="93"/>
      <c r="L991" s="93"/>
      <c r="M991" s="93"/>
      <c r="N991" s="93"/>
      <c r="O991" s="93"/>
      <c r="P991" s="93"/>
      <c r="Q991" s="93"/>
      <c r="R991" s="93"/>
      <c r="S991" s="93"/>
      <c r="T991" s="93"/>
      <c r="U991" s="93"/>
      <c r="V991" s="93"/>
      <c r="W991" s="93"/>
      <c r="X991" s="93"/>
      <c r="Y991" s="93"/>
      <c r="Z991" s="93"/>
      <c r="AA991" s="93"/>
    </row>
    <row r="992" spans="1:27" x14ac:dyDescent="0.25">
      <c r="A992" s="93"/>
      <c r="B992" s="93"/>
      <c r="C992" s="93"/>
      <c r="D992" s="93"/>
      <c r="E992" s="93"/>
      <c r="F992" s="93"/>
      <c r="G992" s="93"/>
      <c r="H992" s="93"/>
      <c r="I992" s="93"/>
      <c r="J992" s="93"/>
      <c r="K992" s="93"/>
      <c r="L992" s="93"/>
      <c r="M992" s="93"/>
      <c r="N992" s="93"/>
      <c r="O992" s="93"/>
      <c r="P992" s="93"/>
      <c r="Q992" s="93"/>
      <c r="R992" s="93"/>
      <c r="S992" s="93"/>
      <c r="T992" s="93"/>
      <c r="U992" s="93"/>
      <c r="V992" s="93"/>
      <c r="W992" s="93"/>
      <c r="X992" s="93"/>
      <c r="Y992" s="93"/>
      <c r="Z992" s="93"/>
      <c r="AA992" s="93"/>
    </row>
    <row r="993" spans="1:27" x14ac:dyDescent="0.25">
      <c r="A993" s="93"/>
      <c r="B993" s="93"/>
      <c r="C993" s="93"/>
      <c r="D993" s="93"/>
      <c r="E993" s="93"/>
      <c r="F993" s="93"/>
      <c r="G993" s="93"/>
      <c r="H993" s="93"/>
      <c r="I993" s="93"/>
      <c r="J993" s="93"/>
      <c r="K993" s="93"/>
      <c r="L993" s="93"/>
      <c r="M993" s="93"/>
      <c r="N993" s="93"/>
      <c r="O993" s="93"/>
      <c r="P993" s="93"/>
      <c r="Q993" s="93"/>
      <c r="R993" s="93"/>
      <c r="S993" s="93"/>
      <c r="T993" s="93"/>
      <c r="U993" s="93"/>
      <c r="V993" s="93"/>
      <c r="W993" s="93"/>
      <c r="X993" s="93"/>
      <c r="Y993" s="93"/>
      <c r="Z993" s="93"/>
      <c r="AA993" s="93"/>
    </row>
    <row r="994" spans="1:27" x14ac:dyDescent="0.25">
      <c r="A994" s="93"/>
      <c r="B994" s="93"/>
      <c r="C994" s="93"/>
      <c r="D994" s="93"/>
      <c r="E994" s="93"/>
      <c r="F994" s="93"/>
      <c r="G994" s="93"/>
      <c r="H994" s="93"/>
      <c r="I994" s="93"/>
      <c r="J994" s="93"/>
      <c r="K994" s="93"/>
      <c r="L994" s="93"/>
      <c r="M994" s="93"/>
      <c r="N994" s="93"/>
      <c r="O994" s="93"/>
      <c r="P994" s="93"/>
      <c r="Q994" s="93"/>
      <c r="R994" s="93"/>
      <c r="S994" s="93"/>
      <c r="T994" s="93"/>
      <c r="U994" s="93"/>
      <c r="V994" s="93"/>
      <c r="W994" s="93"/>
      <c r="X994" s="93"/>
      <c r="Y994" s="93"/>
      <c r="Z994" s="93"/>
      <c r="AA994" s="93"/>
    </row>
    <row r="995" spans="1:27" x14ac:dyDescent="0.25">
      <c r="A995" s="93"/>
      <c r="B995" s="93"/>
      <c r="C995" s="93"/>
      <c r="D995" s="93"/>
      <c r="E995" s="93"/>
      <c r="F995" s="93"/>
      <c r="G995" s="93"/>
      <c r="H995" s="93"/>
      <c r="I995" s="93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  <c r="W995" s="93"/>
      <c r="X995" s="93"/>
      <c r="Y995" s="93"/>
      <c r="Z995" s="93"/>
      <c r="AA995" s="93"/>
    </row>
    <row r="996" spans="1:27" x14ac:dyDescent="0.25">
      <c r="A996" s="93"/>
      <c r="B996" s="93"/>
      <c r="C996" s="93"/>
      <c r="D996" s="93"/>
      <c r="E996" s="93"/>
      <c r="F996" s="93"/>
      <c r="G996" s="93"/>
      <c r="H996" s="93"/>
      <c r="I996" s="93"/>
      <c r="J996" s="93"/>
      <c r="K996" s="93"/>
      <c r="L996" s="93"/>
      <c r="M996" s="93"/>
      <c r="N996" s="93"/>
      <c r="O996" s="93"/>
      <c r="P996" s="93"/>
      <c r="Q996" s="93"/>
      <c r="R996" s="93"/>
      <c r="S996" s="93"/>
      <c r="T996" s="93"/>
      <c r="U996" s="93"/>
      <c r="V996" s="93"/>
      <c r="W996" s="93"/>
      <c r="X996" s="93"/>
      <c r="Y996" s="93"/>
      <c r="Z996" s="93"/>
      <c r="AA996" s="93"/>
    </row>
    <row r="997" spans="1:27" x14ac:dyDescent="0.25">
      <c r="A997" s="93"/>
      <c r="B997" s="93"/>
      <c r="C997" s="93"/>
      <c r="D997" s="93"/>
      <c r="E997" s="93"/>
      <c r="F997" s="93"/>
      <c r="G997" s="93"/>
      <c r="H997" s="93"/>
      <c r="I997" s="93"/>
      <c r="J997" s="93"/>
      <c r="K997" s="93"/>
      <c r="L997" s="93"/>
      <c r="M997" s="93"/>
      <c r="N997" s="93"/>
      <c r="O997" s="93"/>
      <c r="P997" s="93"/>
      <c r="Q997" s="93"/>
      <c r="R997" s="93"/>
      <c r="S997" s="93"/>
      <c r="T997" s="93"/>
      <c r="U997" s="93"/>
      <c r="V997" s="93"/>
      <c r="W997" s="93"/>
      <c r="X997" s="93"/>
      <c r="Y997" s="93"/>
      <c r="Z997" s="93"/>
      <c r="AA997" s="93"/>
    </row>
    <row r="998" spans="1:27" x14ac:dyDescent="0.25">
      <c r="A998" s="93"/>
      <c r="B998" s="93"/>
      <c r="C998" s="93"/>
      <c r="D998" s="93"/>
      <c r="E998" s="93"/>
      <c r="F998" s="93"/>
      <c r="G998" s="93"/>
      <c r="H998" s="93"/>
      <c r="I998" s="93"/>
      <c r="J998" s="93"/>
      <c r="K998" s="93"/>
      <c r="L998" s="93"/>
      <c r="M998" s="93"/>
      <c r="N998" s="93"/>
      <c r="O998" s="93"/>
      <c r="P998" s="93"/>
      <c r="Q998" s="93"/>
      <c r="R998" s="93"/>
      <c r="S998" s="93"/>
      <c r="T998" s="93"/>
      <c r="U998" s="93"/>
      <c r="V998" s="93"/>
      <c r="W998" s="93"/>
      <c r="X998" s="93"/>
      <c r="Y998" s="93"/>
      <c r="Z998" s="93"/>
      <c r="AA998" s="93"/>
    </row>
    <row r="999" spans="1:27" x14ac:dyDescent="0.25">
      <c r="A999" s="93"/>
      <c r="B999" s="93"/>
      <c r="C999" s="93"/>
      <c r="D999" s="93"/>
      <c r="E999" s="93"/>
      <c r="F999" s="93"/>
      <c r="G999" s="93"/>
      <c r="H999" s="93"/>
      <c r="I999" s="93"/>
      <c r="J999" s="93"/>
      <c r="K999" s="93"/>
      <c r="L999" s="93"/>
      <c r="M999" s="93"/>
      <c r="N999" s="93"/>
      <c r="O999" s="93"/>
      <c r="P999" s="93"/>
      <c r="Q999" s="93"/>
      <c r="R999" s="93"/>
      <c r="S999" s="93"/>
      <c r="T999" s="93"/>
      <c r="U999" s="93"/>
      <c r="V999" s="93"/>
      <c r="W999" s="93"/>
      <c r="X999" s="93"/>
      <c r="Y999" s="93"/>
      <c r="Z999" s="93"/>
      <c r="AA999" s="93"/>
    </row>
    <row r="1000" spans="1:27" x14ac:dyDescent="0.25">
      <c r="A1000" s="93"/>
      <c r="B1000" s="93"/>
      <c r="C1000" s="93"/>
      <c r="D1000" s="93"/>
      <c r="E1000" s="93"/>
      <c r="F1000" s="93"/>
      <c r="G1000" s="93"/>
      <c r="H1000" s="93"/>
      <c r="I1000" s="93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  <c r="W1000" s="93"/>
      <c r="X1000" s="93"/>
      <c r="Y1000" s="93"/>
      <c r="Z1000" s="93"/>
      <c r="AA1000" s="93"/>
    </row>
    <row r="1001" spans="1:27" x14ac:dyDescent="0.25">
      <c r="A1001" s="93"/>
      <c r="B1001" s="93"/>
      <c r="C1001" s="93"/>
      <c r="D1001" s="93"/>
      <c r="E1001" s="93"/>
      <c r="F1001" s="93"/>
      <c r="G1001" s="93"/>
      <c r="H1001" s="93"/>
      <c r="I1001" s="93"/>
      <c r="J1001" s="93"/>
      <c r="K1001" s="93"/>
      <c r="L1001" s="93"/>
      <c r="M1001" s="93"/>
      <c r="N1001" s="93"/>
      <c r="O1001" s="93"/>
      <c r="P1001" s="93"/>
      <c r="Q1001" s="93"/>
      <c r="R1001" s="93"/>
      <c r="S1001" s="93"/>
      <c r="T1001" s="93"/>
      <c r="U1001" s="93"/>
      <c r="V1001" s="93"/>
      <c r="W1001" s="93"/>
      <c r="X1001" s="93"/>
      <c r="Y1001" s="93"/>
      <c r="Z1001" s="93"/>
      <c r="AA1001" s="93"/>
    </row>
    <row r="1002" spans="1:27" x14ac:dyDescent="0.25">
      <c r="A1002" s="93"/>
      <c r="B1002" s="93"/>
      <c r="C1002" s="93"/>
      <c r="D1002" s="93"/>
      <c r="E1002" s="93"/>
      <c r="F1002" s="93"/>
      <c r="G1002" s="93"/>
      <c r="H1002" s="93"/>
      <c r="I1002" s="93"/>
      <c r="J1002" s="93"/>
      <c r="K1002" s="93"/>
      <c r="L1002" s="93"/>
      <c r="M1002" s="93"/>
      <c r="N1002" s="93"/>
      <c r="O1002" s="93"/>
      <c r="P1002" s="93"/>
      <c r="Q1002" s="93"/>
      <c r="R1002" s="93"/>
      <c r="S1002" s="93"/>
      <c r="T1002" s="93"/>
      <c r="U1002" s="93"/>
      <c r="V1002" s="93"/>
      <c r="W1002" s="93"/>
      <c r="X1002" s="93"/>
      <c r="Y1002" s="93"/>
      <c r="Z1002" s="93"/>
      <c r="AA1002" s="9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B79BB-9A44-4FE8-AB06-24CABAD7097D}">
  <dimension ref="A1:L34"/>
  <sheetViews>
    <sheetView topLeftCell="A13" workbookViewId="0">
      <selection activeCell="B12" sqref="B12"/>
    </sheetView>
  </sheetViews>
  <sheetFormatPr defaultRowHeight="15" x14ac:dyDescent="0.25"/>
  <cols>
    <col min="1" max="10" width="10.7109375" style="22" customWidth="1"/>
    <col min="11" max="11" width="10.7109375" style="23" customWidth="1"/>
    <col min="12" max="16384" width="9.140625" style="22"/>
  </cols>
  <sheetData>
    <row r="1" spans="1:12" ht="15" customHeight="1" x14ac:dyDescent="0.25">
      <c r="A1" s="273" t="s">
        <v>40</v>
      </c>
      <c r="B1" s="273"/>
      <c r="C1" s="273"/>
      <c r="D1" s="280" t="s">
        <v>39</v>
      </c>
      <c r="E1" s="278" t="s">
        <v>38</v>
      </c>
      <c r="F1" s="284" t="s">
        <v>37</v>
      </c>
      <c r="G1" s="38" t="s">
        <v>35</v>
      </c>
      <c r="I1" s="130"/>
      <c r="J1" s="139" t="str">
        <f>J13</f>
        <v>Woon werk</v>
      </c>
      <c r="K1" s="140" t="s">
        <v>63</v>
      </c>
      <c r="L1" s="88"/>
    </row>
    <row r="2" spans="1:12" x14ac:dyDescent="0.25">
      <c r="A2" s="15" t="s">
        <v>0</v>
      </c>
      <c r="B2" s="275">
        <v>2021</v>
      </c>
      <c r="C2" s="275"/>
      <c r="D2" s="281"/>
      <c r="E2" s="279"/>
      <c r="F2" s="284"/>
      <c r="G2" s="39" t="s">
        <v>12</v>
      </c>
      <c r="I2" s="130"/>
      <c r="J2" s="139" t="s">
        <v>67</v>
      </c>
      <c r="K2" s="140" t="s">
        <v>64</v>
      </c>
      <c r="L2" s="88"/>
    </row>
    <row r="3" spans="1:12" x14ac:dyDescent="0.25">
      <c r="A3" s="96">
        <v>42369</v>
      </c>
      <c r="B3" s="95" t="s">
        <v>45</v>
      </c>
      <c r="C3" s="4"/>
      <c r="D3" s="96">
        <f>DATE(YEAR(A3)+2,MONTH(A3),DAY(A3)-1)</f>
        <v>43099</v>
      </c>
      <c r="E3" s="97">
        <v>144</v>
      </c>
      <c r="F3" s="62">
        <f>E3/24</f>
        <v>6</v>
      </c>
      <c r="G3" s="52">
        <f>C27</f>
        <v>0</v>
      </c>
      <c r="I3" s="89"/>
      <c r="J3" s="75">
        <v>13</v>
      </c>
      <c r="K3" s="51" t="s">
        <v>65</v>
      </c>
      <c r="L3" s="88"/>
    </row>
    <row r="4" spans="1:12" x14ac:dyDescent="0.25">
      <c r="A4" s="96">
        <v>42004</v>
      </c>
      <c r="B4" s="95" t="s">
        <v>45</v>
      </c>
      <c r="C4" s="4"/>
      <c r="D4" s="96">
        <f>DATE(YEAR(A4)+2,MONTH(A4),DAY(A4)-1)</f>
        <v>42734</v>
      </c>
      <c r="E4" s="191">
        <v>23.63</v>
      </c>
      <c r="F4" s="62">
        <f>E4/24</f>
        <v>0.98458333333333325</v>
      </c>
      <c r="G4" s="4"/>
      <c r="I4" s="89"/>
      <c r="J4" s="75">
        <f>J3*2</f>
        <v>26</v>
      </c>
      <c r="K4" s="51" t="s">
        <v>66</v>
      </c>
      <c r="L4" s="88"/>
    </row>
    <row r="5" spans="1:12" x14ac:dyDescent="0.25">
      <c r="A5" s="103">
        <v>42369</v>
      </c>
      <c r="B5" s="102" t="s">
        <v>47</v>
      </c>
      <c r="C5" s="4"/>
      <c r="D5" s="96">
        <f>DATE(YEAR(A5)+6,MONTH(A5),DAY(A5)-1)</f>
        <v>44560</v>
      </c>
      <c r="E5" s="191">
        <v>39.200000000000003</v>
      </c>
      <c r="F5" s="62">
        <f t="shared" ref="F5:F9" si="0">E5/24</f>
        <v>1.6333333333333335</v>
      </c>
      <c r="G5" s="4"/>
      <c r="I5" s="89"/>
      <c r="J5" s="90"/>
      <c r="K5" s="88"/>
      <c r="L5" s="88"/>
    </row>
    <row r="6" spans="1:12" x14ac:dyDescent="0.25">
      <c r="A6" s="96">
        <v>42004</v>
      </c>
      <c r="B6" s="102" t="s">
        <v>47</v>
      </c>
      <c r="C6" s="36"/>
      <c r="D6" s="96">
        <f t="shared" ref="D6:D8" si="1">DATE(YEAR(A6)+6,MONTH(A6),DAY(A6)-1)</f>
        <v>44195</v>
      </c>
      <c r="E6" s="191">
        <v>39.200000000000003</v>
      </c>
      <c r="F6" s="62">
        <f t="shared" si="0"/>
        <v>1.6333333333333335</v>
      </c>
      <c r="G6" s="4"/>
      <c r="I6" s="155"/>
      <c r="J6" s="156" t="s">
        <v>70</v>
      </c>
      <c r="K6" s="157"/>
      <c r="L6" s="88"/>
    </row>
    <row r="7" spans="1:12" x14ac:dyDescent="0.25">
      <c r="A7" s="103">
        <v>41639</v>
      </c>
      <c r="B7" s="102" t="s">
        <v>47</v>
      </c>
      <c r="C7" s="36"/>
      <c r="D7" s="96">
        <f t="shared" si="1"/>
        <v>43829</v>
      </c>
      <c r="E7" s="191">
        <v>43.58</v>
      </c>
      <c r="F7" s="62">
        <f t="shared" si="0"/>
        <v>1.8158333333333332</v>
      </c>
      <c r="G7" s="4"/>
      <c r="I7" s="4" t="s">
        <v>85</v>
      </c>
      <c r="J7" s="158">
        <v>0.375</v>
      </c>
      <c r="K7" s="159">
        <f>TIMEVALUE("9:00:00")</f>
        <v>0.375</v>
      </c>
      <c r="L7" s="88"/>
    </row>
    <row r="8" spans="1:12" x14ac:dyDescent="0.25">
      <c r="A8" s="96">
        <v>41274</v>
      </c>
      <c r="B8" s="102" t="s">
        <v>47</v>
      </c>
      <c r="C8" s="36"/>
      <c r="D8" s="96">
        <f t="shared" si="1"/>
        <v>43464</v>
      </c>
      <c r="E8" s="191">
        <v>3</v>
      </c>
      <c r="F8" s="62">
        <f t="shared" si="0"/>
        <v>0.125</v>
      </c>
      <c r="G8" s="4"/>
      <c r="I8" s="4" t="s">
        <v>86</v>
      </c>
      <c r="J8" s="158">
        <v>0.3</v>
      </c>
      <c r="K8" s="160">
        <f>TIMEVALUE("7:12:00")</f>
        <v>0.3</v>
      </c>
      <c r="L8" s="88"/>
    </row>
    <row r="9" spans="1:12" x14ac:dyDescent="0.25">
      <c r="A9" s="96">
        <v>42369</v>
      </c>
      <c r="B9" s="102" t="s">
        <v>55</v>
      </c>
      <c r="C9" s="36"/>
      <c r="D9" s="96">
        <f>DATE(YEAR(A9)+1,MONTH(A9),DAY(A9)-1)</f>
        <v>42734</v>
      </c>
      <c r="E9" s="119"/>
      <c r="F9" s="62">
        <f t="shared" si="0"/>
        <v>0</v>
      </c>
      <c r="G9" s="18" t="s">
        <v>36</v>
      </c>
      <c r="I9" s="89"/>
      <c r="J9" s="90"/>
      <c r="K9" s="88"/>
      <c r="L9" s="88"/>
    </row>
    <row r="10" spans="1:12" x14ac:dyDescent="0.25">
      <c r="A10" s="18"/>
      <c r="B10" s="53"/>
      <c r="C10" s="18"/>
      <c r="D10" s="54" t="s">
        <v>5</v>
      </c>
      <c r="E10" s="13">
        <f>SUM(E3:E9)</f>
        <v>292.60999999999996</v>
      </c>
      <c r="F10" s="51">
        <f>SUM(F3:F9)</f>
        <v>12.192083333333333</v>
      </c>
      <c r="G10" s="55">
        <f>SUM(F10-G3)</f>
        <v>12.192083333333333</v>
      </c>
      <c r="I10" s="91"/>
      <c r="K10" s="92"/>
      <c r="L10" s="88"/>
    </row>
    <row r="11" spans="1:12" x14ac:dyDescent="0.25">
      <c r="B11" s="24"/>
      <c r="D11" s="46"/>
    </row>
    <row r="13" spans="1:12" ht="15" customHeight="1" x14ac:dyDescent="0.25">
      <c r="A13" s="144">
        <f>B2</f>
        <v>2021</v>
      </c>
      <c r="B13" s="276" t="str">
        <f>Januari!F1</f>
        <v>Pauze</v>
      </c>
      <c r="C13" s="38" t="str">
        <f>Januari!G1</f>
        <v xml:space="preserve">Uren </v>
      </c>
      <c r="D13" s="38" t="str">
        <f>Januari!H1</f>
        <v>Feest</v>
      </c>
      <c r="E13" s="38" t="str">
        <f>Januari!I1</f>
        <v>Totaal</v>
      </c>
      <c r="F13" s="38" t="str">
        <f>Januari!J1</f>
        <v>Plus</v>
      </c>
      <c r="G13" s="38" t="str">
        <f>Januari!K1</f>
        <v>Min</v>
      </c>
      <c r="H13" s="276" t="str">
        <f>Januari!M1</f>
        <v>Overuren</v>
      </c>
      <c r="I13" s="37" t="str">
        <f>Januari!R1</f>
        <v>Km</v>
      </c>
      <c r="J13" s="280" t="str">
        <f>Januari!S1</f>
        <v>Woon werk</v>
      </c>
      <c r="K13" s="38" t="str">
        <f>Januari!T1</f>
        <v>Dienstreis</v>
      </c>
    </row>
    <row r="14" spans="1:12" x14ac:dyDescent="0.25">
      <c r="A14" s="41" t="s">
        <v>21</v>
      </c>
      <c r="B14" s="277"/>
      <c r="C14" s="39" t="str">
        <f>Januari!G2</f>
        <v>verlof</v>
      </c>
      <c r="D14" s="39" t="str">
        <f>Januari!H2</f>
        <v>dagen</v>
      </c>
      <c r="E14" s="39" t="str">
        <f>Januari!I2</f>
        <v>uren</v>
      </c>
      <c r="F14" s="39" t="str">
        <f>Januari!J2</f>
        <v>uren</v>
      </c>
      <c r="G14" s="39" t="str">
        <f>Januari!K2</f>
        <v>uren</v>
      </c>
      <c r="H14" s="277"/>
      <c r="I14" s="2" t="str">
        <f>Januari!R2</f>
        <v>totaal</v>
      </c>
      <c r="J14" s="281"/>
      <c r="K14" s="39" t="str">
        <f>Januari!T2</f>
        <v>kilometers</v>
      </c>
    </row>
    <row r="15" spans="1:12" ht="13.5" customHeight="1" x14ac:dyDescent="0.25">
      <c r="A15" s="5" t="s">
        <v>23</v>
      </c>
      <c r="B15" s="47">
        <f>SUM(Januari!F3:F33)</f>
        <v>0.64583333333333226</v>
      </c>
      <c r="C15" s="47">
        <f>SUM(Januari!G3:G33)</f>
        <v>0</v>
      </c>
      <c r="D15" s="47">
        <f>SUM(Januari!H3:H33)</f>
        <v>0</v>
      </c>
      <c r="E15" s="47">
        <f>SUM(Januari!I3:I33)</f>
        <v>11.625</v>
      </c>
      <c r="F15" s="47">
        <f>SUM(Januari!J3:J33)</f>
        <v>0</v>
      </c>
      <c r="G15" s="47">
        <f>SUM(Januari!K3:K33)</f>
        <v>0</v>
      </c>
      <c r="H15" s="47">
        <f>SUM(Januari!O3:O33)</f>
        <v>0</v>
      </c>
      <c r="I15" s="28">
        <f>SUM(Januari!R3:R33)</f>
        <v>0</v>
      </c>
      <c r="J15" s="28">
        <f>SUM(Januari!S3:S33)</f>
        <v>806</v>
      </c>
      <c r="K15" s="28">
        <f>SUMIF(Januari!T3:T33,"&lt;&gt;#WAARDE!",Januari!T3:T33)</f>
        <v>-806</v>
      </c>
    </row>
    <row r="16" spans="1:12" ht="13.5" customHeight="1" x14ac:dyDescent="0.25">
      <c r="A16" s="5" t="s">
        <v>24</v>
      </c>
      <c r="B16" s="48">
        <f>SUM(Februari!F3:F33)</f>
        <v>0.64583333333333226</v>
      </c>
      <c r="C16" s="48">
        <f>SUM(Februari!G3:G33)</f>
        <v>0</v>
      </c>
      <c r="D16" s="48">
        <f>SUM(Februari!H3:H33)</f>
        <v>0</v>
      </c>
      <c r="E16" s="48">
        <f>SUM(Februari!I3:I33)</f>
        <v>11.625</v>
      </c>
      <c r="F16" s="48">
        <f>SUM(Februari!J3:J33)</f>
        <v>0</v>
      </c>
      <c r="G16" s="48">
        <f>SUM(Februari!K3:K33)</f>
        <v>0</v>
      </c>
      <c r="H16" s="48">
        <f>SUM(Februari!O3:O33)</f>
        <v>0</v>
      </c>
      <c r="I16" s="25">
        <f>SUM(Februari!R3:R33)</f>
        <v>0</v>
      </c>
      <c r="J16" s="25">
        <f>SUM(Februari!S3:S33)</f>
        <v>806</v>
      </c>
      <c r="K16" s="25">
        <f>SUMIF(Februari!T3:T33,"&lt;&gt;#WAARDE!",Februari!T3:T33)</f>
        <v>-806</v>
      </c>
    </row>
    <row r="17" spans="1:11" ht="13.5" customHeight="1" x14ac:dyDescent="0.25">
      <c r="A17" s="5" t="s">
        <v>25</v>
      </c>
      <c r="B17" s="47">
        <f>SUM(Maart!F3:F33)</f>
        <v>0.64583333333333226</v>
      </c>
      <c r="C17" s="47">
        <f>SUM(Maart!G3:G33)</f>
        <v>0</v>
      </c>
      <c r="D17" s="47">
        <f>SUM(Maart!H3:H33)</f>
        <v>0</v>
      </c>
      <c r="E17" s="47">
        <f>SUM(Maart!I3:I33)</f>
        <v>11.625</v>
      </c>
      <c r="F17" s="47">
        <f>SUM(Maart!J3:J33)</f>
        <v>0</v>
      </c>
      <c r="G17" s="47">
        <f>SUM(Maart!K3:K33)</f>
        <v>0</v>
      </c>
      <c r="H17" s="47">
        <f>SUM(Maart!O3:O33)</f>
        <v>0</v>
      </c>
      <c r="I17" s="28">
        <f>SUM(Maart!R3:R33)</f>
        <v>0</v>
      </c>
      <c r="J17" s="28">
        <f>SUM(Maart!S3:S33)</f>
        <v>806</v>
      </c>
      <c r="K17" s="28">
        <f>SUMIF(Maart!T3:T33,"&lt;&gt;#WAARDE!",Maart!T3:T33)</f>
        <v>-806</v>
      </c>
    </row>
    <row r="18" spans="1:11" ht="13.5" customHeight="1" x14ac:dyDescent="0.25">
      <c r="A18" s="5" t="s">
        <v>26</v>
      </c>
      <c r="B18" s="48">
        <f>SUM(April!F3:F33)</f>
        <v>0.64583333333333226</v>
      </c>
      <c r="C18" s="48">
        <f>SUM(April!G3:G33)</f>
        <v>0</v>
      </c>
      <c r="D18" s="48">
        <f>SUM(April!H3:H33)</f>
        <v>0</v>
      </c>
      <c r="E18" s="48">
        <f>SUM(April!I3:I33)</f>
        <v>11.625</v>
      </c>
      <c r="F18" s="48">
        <f>SUM(April!J3:J33)</f>
        <v>0</v>
      </c>
      <c r="G18" s="48">
        <f>SUM(April!K3:K33)</f>
        <v>0</v>
      </c>
      <c r="H18" s="48">
        <f>SUM(April!O3:O33)</f>
        <v>0</v>
      </c>
      <c r="I18" s="25">
        <f>SUM(April!R3:R33)</f>
        <v>0</v>
      </c>
      <c r="J18" s="25">
        <f>SUM(April!S3:S33)</f>
        <v>806</v>
      </c>
      <c r="K18" s="25">
        <f>SUMIF(April!T3:T33,"&lt;&gt;#WAARDE!",April!T3:T33)</f>
        <v>-806</v>
      </c>
    </row>
    <row r="19" spans="1:11" ht="13.5" customHeight="1" x14ac:dyDescent="0.25">
      <c r="A19" s="5" t="s">
        <v>22</v>
      </c>
      <c r="B19" s="48">
        <f>SUM(Mei!F3:F33)</f>
        <v>0.64583333333333226</v>
      </c>
      <c r="C19" s="48">
        <f>SUM(Mei!G3:G33)</f>
        <v>0</v>
      </c>
      <c r="D19" s="48">
        <f>SUM(Mei!H3:H33)</f>
        <v>0</v>
      </c>
      <c r="E19" s="48">
        <f>SUM(Mei!I3:I33)</f>
        <v>11.625</v>
      </c>
      <c r="F19" s="48">
        <f>SUM(Mei!J3:J33)</f>
        <v>0</v>
      </c>
      <c r="G19" s="48">
        <f>SUM(Mei!K3:K33)</f>
        <v>0</v>
      </c>
      <c r="H19" s="48">
        <f>SUM(Mei!O3:O33)</f>
        <v>0</v>
      </c>
      <c r="I19" s="25">
        <f>SUM(Mei!R3:R33)</f>
        <v>0</v>
      </c>
      <c r="J19" s="25">
        <f>SUM(Mei!S3:S33)</f>
        <v>806</v>
      </c>
      <c r="K19" s="25">
        <f>SUMIF(Mei!T3:T33,"&lt;&gt;#WAARDE!",Mei!T3:T33)</f>
        <v>-806</v>
      </c>
    </row>
    <row r="20" spans="1:11" ht="13.5" customHeight="1" x14ac:dyDescent="0.25">
      <c r="A20" s="5" t="s">
        <v>27</v>
      </c>
      <c r="B20" s="48">
        <f>SUM(Juni!F3:F33)</f>
        <v>0.64583333333333226</v>
      </c>
      <c r="C20" s="48">
        <f>SUM(Juni!G3:G33)</f>
        <v>0</v>
      </c>
      <c r="D20" s="48">
        <f>SUM(Juni!H3:H33)</f>
        <v>0</v>
      </c>
      <c r="E20" s="48">
        <f>SUM(Juni!I3:I33)</f>
        <v>11.625</v>
      </c>
      <c r="F20" s="48">
        <f>SUM(Juni!J3:J33)</f>
        <v>0</v>
      </c>
      <c r="G20" s="48">
        <f>SUM(Juni!K3:K33)</f>
        <v>0</v>
      </c>
      <c r="H20" s="48">
        <f>SUM(Juni!O3:O33)</f>
        <v>0</v>
      </c>
      <c r="I20" s="25">
        <f>SUM(Juni!R3:R33)</f>
        <v>0</v>
      </c>
      <c r="J20" s="25">
        <f>SUM(Juni!S3:S33)</f>
        <v>806</v>
      </c>
      <c r="K20" s="25">
        <f>SUMIF(Juni!T3:T33,"&lt;&gt;#WAARDE!",Juni!T3:T33)</f>
        <v>-806</v>
      </c>
    </row>
    <row r="21" spans="1:11" ht="13.5" customHeight="1" x14ac:dyDescent="0.25">
      <c r="A21" s="5" t="s">
        <v>28</v>
      </c>
      <c r="B21" s="48">
        <f>SUM(Juli!F3:F33)</f>
        <v>0.64583333333333226</v>
      </c>
      <c r="C21" s="48">
        <f>SUM(Juli!G3:G33)</f>
        <v>0</v>
      </c>
      <c r="D21" s="48">
        <f>SUM(Juli!H3:H33)</f>
        <v>0</v>
      </c>
      <c r="E21" s="48">
        <f>SUM(Juli!I3:I33)</f>
        <v>11.625</v>
      </c>
      <c r="F21" s="48">
        <f>SUM(Juli!J3:J33)</f>
        <v>0</v>
      </c>
      <c r="G21" s="48">
        <f>SUM(Juli!K3:K33)</f>
        <v>0</v>
      </c>
      <c r="H21" s="48">
        <f>SUM(Juli!O3:O33)</f>
        <v>0</v>
      </c>
      <c r="I21" s="25">
        <f>SUM(Juli!R3:R33)</f>
        <v>0</v>
      </c>
      <c r="J21" s="25">
        <f>SUM(Juli!S3:S33)</f>
        <v>806</v>
      </c>
      <c r="K21" s="25">
        <f>SUMIF(Juli!T3:T33,"&lt;&gt;#WAARDE!",Juli!T3:T33)</f>
        <v>-806</v>
      </c>
    </row>
    <row r="22" spans="1:11" ht="13.5" customHeight="1" x14ac:dyDescent="0.25">
      <c r="A22" s="5" t="s">
        <v>29</v>
      </c>
      <c r="B22" s="48">
        <f>SUM(Augustus!F3:F33)</f>
        <v>0.64583333333333226</v>
      </c>
      <c r="C22" s="48">
        <f>SUM(Augustus!G3:G33)</f>
        <v>0</v>
      </c>
      <c r="D22" s="48">
        <f>SUM(Augustus!H3:H33)</f>
        <v>0</v>
      </c>
      <c r="E22" s="48">
        <f>SUM(Augustus!I3:I33)</f>
        <v>11.625</v>
      </c>
      <c r="F22" s="48">
        <f>SUM(Augustus!J3:J33)</f>
        <v>0</v>
      </c>
      <c r="G22" s="48">
        <f>SUM(Augustus!K3:K33)</f>
        <v>0</v>
      </c>
      <c r="H22" s="48">
        <f>SUM(Augustus!O3:O33)</f>
        <v>0</v>
      </c>
      <c r="I22" s="25">
        <f>SUM(Augustus!R3:R33)</f>
        <v>0</v>
      </c>
      <c r="J22" s="25">
        <f>SUM(Augustus!S3:S33)</f>
        <v>806</v>
      </c>
      <c r="K22" s="25">
        <f>SUMIF(Augustus!T3:T33,"&lt;&gt;#WAARDE!",Augustus!T3:T33)</f>
        <v>-806</v>
      </c>
    </row>
    <row r="23" spans="1:11" ht="13.5" customHeight="1" x14ac:dyDescent="0.25">
      <c r="A23" s="5" t="s">
        <v>30</v>
      </c>
      <c r="B23" s="48">
        <f>SUM(September!F3:F33)</f>
        <v>0.64583333333333226</v>
      </c>
      <c r="C23" s="48">
        <f>SUM(September!G3:G33)</f>
        <v>0</v>
      </c>
      <c r="D23" s="48">
        <f>SUM(September!H3:H33)</f>
        <v>0</v>
      </c>
      <c r="E23" s="48">
        <f>SUM(September!I3:I33)</f>
        <v>11.625</v>
      </c>
      <c r="F23" s="48">
        <f>SUM(September!J3:J33)</f>
        <v>0</v>
      </c>
      <c r="G23" s="48">
        <f>SUM(September!K3:K33)</f>
        <v>0</v>
      </c>
      <c r="H23" s="48">
        <f>SUM(September!O3:O33)</f>
        <v>0</v>
      </c>
      <c r="I23" s="25">
        <f>SUM(September!R3:R33)</f>
        <v>0</v>
      </c>
      <c r="J23" s="25">
        <f>SUM(September!S3:S33)</f>
        <v>806</v>
      </c>
      <c r="K23" s="25">
        <f>SUMIF(September!T3:T33,"&lt;&gt;#WAARDE!",September!T3:T33)</f>
        <v>-806</v>
      </c>
    </row>
    <row r="24" spans="1:11" ht="13.5" customHeight="1" x14ac:dyDescent="0.25">
      <c r="A24" s="5" t="s">
        <v>31</v>
      </c>
      <c r="B24" s="48">
        <f>SUM(Oktober!F3:F33)</f>
        <v>0.64583333333333226</v>
      </c>
      <c r="C24" s="48">
        <f>SUM(Oktober!G3:G33)</f>
        <v>0</v>
      </c>
      <c r="D24" s="48">
        <f>SUM(Oktober!H3:H33)</f>
        <v>0</v>
      </c>
      <c r="E24" s="48">
        <f>SUM(Oktober!I3:I33)</f>
        <v>11.625</v>
      </c>
      <c r="F24" s="48">
        <f>SUM(Oktober!J3:J33)</f>
        <v>0</v>
      </c>
      <c r="G24" s="48">
        <f>SUM(Oktober!K3:K33)</f>
        <v>0</v>
      </c>
      <c r="H24" s="48">
        <f>SUM(Oktober!O3:O33)</f>
        <v>0</v>
      </c>
      <c r="I24" s="25">
        <f>SUM(Oktober!R3:R33)</f>
        <v>0</v>
      </c>
      <c r="J24" s="25">
        <f>SUM(Oktober!S3:S33)</f>
        <v>806</v>
      </c>
      <c r="K24" s="25">
        <f>SUMIF(Oktober!T3:T33,"&lt;&gt;#WAARDE!",Oktober!T3:T33)</f>
        <v>-806</v>
      </c>
    </row>
    <row r="25" spans="1:11" ht="13.5" customHeight="1" x14ac:dyDescent="0.25">
      <c r="A25" s="5" t="s">
        <v>32</v>
      </c>
      <c r="B25" s="48">
        <f>SUM(November!F3:F33)</f>
        <v>0.64583333333333226</v>
      </c>
      <c r="C25" s="48">
        <f>SUM(November!G3:G33)</f>
        <v>0</v>
      </c>
      <c r="D25" s="48">
        <f>SUM(November!H3:H33)</f>
        <v>0</v>
      </c>
      <c r="E25" s="48">
        <f>SUM(November!I3:I33)</f>
        <v>11.625</v>
      </c>
      <c r="F25" s="48">
        <f>SUM(November!J3:J33)</f>
        <v>0</v>
      </c>
      <c r="G25" s="48">
        <f>SUM(November!K3:K33)</f>
        <v>0</v>
      </c>
      <c r="H25" s="48">
        <f>SUM(November!O3:O33)</f>
        <v>0</v>
      </c>
      <c r="I25" s="25">
        <f>SUM(November!R3:R33)</f>
        <v>0</v>
      </c>
      <c r="J25" s="25">
        <f>SUM(November!S3:S33)</f>
        <v>806</v>
      </c>
      <c r="K25" s="25">
        <f>SUMIF(November!T3:T33,"&lt;&gt;#WAARDE!",November!T3:T33)</f>
        <v>-806</v>
      </c>
    </row>
    <row r="26" spans="1:11" ht="13.5" customHeight="1" x14ac:dyDescent="0.25">
      <c r="A26" s="5" t="s">
        <v>33</v>
      </c>
      <c r="B26" s="48">
        <f>SUM(December!F3:F33)</f>
        <v>0.64583333333333226</v>
      </c>
      <c r="C26" s="48">
        <f>SUM(December!G3:G33)</f>
        <v>0</v>
      </c>
      <c r="D26" s="48">
        <f>SUM(December!H3:H33)</f>
        <v>0</v>
      </c>
      <c r="E26" s="48">
        <f>SUM(December!I3:I33)</f>
        <v>11.625</v>
      </c>
      <c r="F26" s="48">
        <f>SUM(December!J3:J33)</f>
        <v>0</v>
      </c>
      <c r="G26" s="48">
        <f>SUM(December!K3:K33)</f>
        <v>0</v>
      </c>
      <c r="H26" s="48">
        <f>SUM(December!O3:O33)</f>
        <v>0</v>
      </c>
      <c r="I26" s="25">
        <f>SUM(December!R3:R33)</f>
        <v>0</v>
      </c>
      <c r="J26" s="25">
        <f>SUM(December!S3:S33)</f>
        <v>806</v>
      </c>
      <c r="K26" s="25">
        <f>SUMIF(December!T3:T33,"&lt;&gt;#WAARDE!",December!T3:T33)</f>
        <v>-806</v>
      </c>
    </row>
    <row r="27" spans="1:11" x14ac:dyDescent="0.25">
      <c r="A27" s="162" t="s">
        <v>5</v>
      </c>
      <c r="B27" s="49">
        <f>SUM(B15:B26)</f>
        <v>7.7499999999999867</v>
      </c>
      <c r="C27" s="49">
        <f t="shared" ref="C27:J27" si="2">SUM(C15:C26)</f>
        <v>0</v>
      </c>
      <c r="D27" s="49">
        <f t="shared" si="2"/>
        <v>0</v>
      </c>
      <c r="E27" s="49">
        <f t="shared" si="2"/>
        <v>139.5</v>
      </c>
      <c r="F27" s="49">
        <f t="shared" si="2"/>
        <v>0</v>
      </c>
      <c r="G27" s="152">
        <f t="shared" si="2"/>
        <v>0</v>
      </c>
      <c r="H27" s="49">
        <f t="shared" si="2"/>
        <v>0</v>
      </c>
      <c r="I27" s="30">
        <f t="shared" si="2"/>
        <v>0</v>
      </c>
      <c r="J27" s="30">
        <f t="shared" si="2"/>
        <v>9672</v>
      </c>
      <c r="K27" s="19">
        <f>SUMIF(K15:K26,"&lt;&gt;#WAARDE!",K15:K26)</f>
        <v>-9672</v>
      </c>
    </row>
    <row r="28" spans="1:11" x14ac:dyDescent="0.25">
      <c r="A28" s="274" t="s">
        <v>101</v>
      </c>
      <c r="B28" s="274"/>
      <c r="C28" s="274"/>
      <c r="D28" s="274"/>
      <c r="E28" s="274"/>
      <c r="F28" s="282">
        <f>SUM(F27+G27)</f>
        <v>0</v>
      </c>
      <c r="G28" s="283"/>
      <c r="H28" s="45"/>
    </row>
    <row r="29" spans="1:11" x14ac:dyDescent="0.25">
      <c r="A29" s="1"/>
    </row>
    <row r="30" spans="1:11" x14ac:dyDescent="0.25">
      <c r="A30" s="272" t="s">
        <v>100</v>
      </c>
      <c r="B30" s="272"/>
      <c r="C30" s="272"/>
      <c r="D30" s="272"/>
      <c r="E30" s="272"/>
      <c r="F30" s="272"/>
      <c r="G30" s="272"/>
      <c r="H30" s="272"/>
      <c r="I30" s="272"/>
      <c r="J30" s="272"/>
      <c r="K30" s="272"/>
    </row>
    <row r="31" spans="1:11" x14ac:dyDescent="0.25">
      <c r="D31" s="85"/>
      <c r="E31" s="85"/>
      <c r="F31" s="194"/>
      <c r="G31" s="194"/>
    </row>
    <row r="32" spans="1:11" x14ac:dyDescent="0.25">
      <c r="A32" s="87" t="s">
        <v>87</v>
      </c>
      <c r="B32" s="85"/>
      <c r="C32" s="87" t="s">
        <v>15</v>
      </c>
      <c r="D32" s="85"/>
      <c r="F32" s="194"/>
    </row>
    <row r="33" spans="1:3" x14ac:dyDescent="0.25">
      <c r="A33" s="87"/>
      <c r="B33" s="85"/>
      <c r="C33" s="85"/>
    </row>
    <row r="34" spans="1:3" x14ac:dyDescent="0.25">
      <c r="A34" s="87" t="s">
        <v>88</v>
      </c>
      <c r="B34" s="85"/>
      <c r="C34" s="87" t="s">
        <v>18</v>
      </c>
    </row>
  </sheetData>
  <mergeCells count="11">
    <mergeCell ref="A30:K30"/>
    <mergeCell ref="A1:C1"/>
    <mergeCell ref="A28:E28"/>
    <mergeCell ref="B2:C2"/>
    <mergeCell ref="B13:B14"/>
    <mergeCell ref="E1:E2"/>
    <mergeCell ref="H13:H14"/>
    <mergeCell ref="J13:J14"/>
    <mergeCell ref="F28:G28"/>
    <mergeCell ref="F1:F2"/>
    <mergeCell ref="D1:D2"/>
  </mergeCells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6"/>
  <sheetViews>
    <sheetView zoomScaleNormal="100" workbookViewId="0">
      <pane ySplit="1" topLeftCell="A2" activePane="bottomLeft" state="frozen"/>
      <selection pane="bottomLeft" activeCell="G31" sqref="G31"/>
    </sheetView>
  </sheetViews>
  <sheetFormatPr defaultRowHeight="15" x14ac:dyDescent="0.25"/>
  <cols>
    <col min="1" max="2" width="3.42578125" style="85" customWidth="1"/>
    <col min="3" max="3" width="6.7109375" style="85" customWidth="1"/>
    <col min="4" max="8" width="6" style="63" customWidth="1"/>
    <col min="9" max="9" width="6.42578125" style="63" customWidth="1"/>
    <col min="10" max="11" width="6" style="63" customWidth="1"/>
    <col min="12" max="12" width="32.7109375" style="63" customWidth="1"/>
    <col min="13" max="15" width="6" style="63" customWidth="1"/>
    <col min="16" max="17" width="8.7109375" style="63" customWidth="1"/>
    <col min="18" max="19" width="6.7109375" style="63" customWidth="1"/>
    <col min="20" max="20" width="9.7109375" style="86" customWidth="1"/>
    <col min="21" max="21" width="5.140625" style="23" customWidth="1"/>
    <col min="22" max="16384" width="9.140625" style="63"/>
  </cols>
  <sheetData>
    <row r="1" spans="1:21" ht="15" customHeight="1" x14ac:dyDescent="0.25">
      <c r="A1" s="257">
        <f>TOTAAL!B2</f>
        <v>2021</v>
      </c>
      <c r="B1" s="258"/>
      <c r="C1" s="263"/>
      <c r="D1" s="264" t="s">
        <v>69</v>
      </c>
      <c r="E1" s="265"/>
      <c r="F1" s="266" t="s">
        <v>17</v>
      </c>
      <c r="G1" s="64" t="s">
        <v>7</v>
      </c>
      <c r="H1" s="64" t="s">
        <v>19</v>
      </c>
      <c r="I1" s="64" t="s">
        <v>1</v>
      </c>
      <c r="J1" s="64" t="s">
        <v>13</v>
      </c>
      <c r="K1" s="150" t="s">
        <v>14</v>
      </c>
      <c r="L1" s="266" t="s">
        <v>3</v>
      </c>
      <c r="M1" s="264" t="s">
        <v>2</v>
      </c>
      <c r="N1" s="265"/>
      <c r="O1" s="264" t="s">
        <v>1</v>
      </c>
      <c r="P1" s="264" t="s">
        <v>73</v>
      </c>
      <c r="Q1" s="265"/>
      <c r="R1" s="65" t="s">
        <v>34</v>
      </c>
      <c r="S1" s="270" t="s">
        <v>16</v>
      </c>
      <c r="T1" s="64" t="s">
        <v>6</v>
      </c>
      <c r="U1" s="205" t="s">
        <v>71</v>
      </c>
    </row>
    <row r="2" spans="1:21" ht="15" customHeight="1" x14ac:dyDescent="0.25">
      <c r="A2" s="66" t="s">
        <v>49</v>
      </c>
      <c r="B2" s="131" t="s">
        <v>68</v>
      </c>
      <c r="C2" s="67" t="s">
        <v>50</v>
      </c>
      <c r="D2" s="68" t="s">
        <v>8</v>
      </c>
      <c r="E2" s="69" t="s">
        <v>9</v>
      </c>
      <c r="F2" s="267"/>
      <c r="G2" s="70" t="s">
        <v>12</v>
      </c>
      <c r="H2" s="70" t="s">
        <v>20</v>
      </c>
      <c r="I2" s="70" t="s">
        <v>11</v>
      </c>
      <c r="J2" s="70" t="s">
        <v>11</v>
      </c>
      <c r="K2" s="151" t="s">
        <v>11</v>
      </c>
      <c r="L2" s="267"/>
      <c r="M2" s="68" t="s">
        <v>8</v>
      </c>
      <c r="N2" s="69" t="s">
        <v>9</v>
      </c>
      <c r="O2" s="268"/>
      <c r="P2" s="68" t="s">
        <v>8</v>
      </c>
      <c r="Q2" s="69" t="s">
        <v>9</v>
      </c>
      <c r="R2" s="69" t="s">
        <v>10</v>
      </c>
      <c r="S2" s="271"/>
      <c r="T2" s="70" t="s">
        <v>4</v>
      </c>
      <c r="U2" s="206" t="s">
        <v>75</v>
      </c>
    </row>
    <row r="3" spans="1:21" x14ac:dyDescent="0.25">
      <c r="A3" s="71">
        <v>53</v>
      </c>
      <c r="B3" s="71" t="s">
        <v>62</v>
      </c>
      <c r="C3" s="72">
        <f>TOTAAL!A3</f>
        <v>42369</v>
      </c>
      <c r="D3" s="6">
        <v>0.27083333333333331</v>
      </c>
      <c r="E3" s="6">
        <v>0.66666666666666663</v>
      </c>
      <c r="F3" s="8">
        <v>2.0833333333333301E-2</v>
      </c>
      <c r="G3" s="143"/>
      <c r="H3" s="136"/>
      <c r="I3" s="74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31"/>
      <c r="N3" s="31"/>
      <c r="O3" s="74">
        <f>SUM(N3-M3)</f>
        <v>0</v>
      </c>
      <c r="P3" s="154"/>
      <c r="Q3" s="154"/>
      <c r="R3" s="76">
        <f>SUM(Q3-P3)</f>
        <v>0</v>
      </c>
      <c r="S3" s="76">
        <f>TOTAAL!$J$4</f>
        <v>26</v>
      </c>
      <c r="T3" s="76">
        <f>SUM(R3-S3)</f>
        <v>-26</v>
      </c>
      <c r="U3" s="161"/>
    </row>
    <row r="4" spans="1:21" ht="15" customHeight="1" x14ac:dyDescent="0.25">
      <c r="A4" s="71">
        <v>53</v>
      </c>
      <c r="B4" s="71" t="s">
        <v>56</v>
      </c>
      <c r="C4" s="72">
        <f>DATE(YEAR($C$3),MONTH($C$3),DAY(C3)+1)</f>
        <v>42370</v>
      </c>
      <c r="D4" s="6">
        <v>0.27083333333333331</v>
      </c>
      <c r="E4" s="6">
        <v>0.66666666666666663</v>
      </c>
      <c r="F4" s="8">
        <v>2.0833333333333301E-2</v>
      </c>
      <c r="G4" s="74"/>
      <c r="H4" s="74"/>
      <c r="I4" s="74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74">
        <f t="shared" ref="O4:O33" si="3">SUM(N4-M4)</f>
        <v>0</v>
      </c>
      <c r="P4" s="25">
        <f>Q3</f>
        <v>0</v>
      </c>
      <c r="Q4" s="25"/>
      <c r="R4" s="76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1" x14ac:dyDescent="0.25">
      <c r="A5" s="71">
        <v>53</v>
      </c>
      <c r="B5" s="71" t="s">
        <v>57</v>
      </c>
      <c r="C5" s="72">
        <f t="shared" ref="C5:C33" si="5">DATE(YEAR($C$3),MONTH($C$3),DAY(C4)+1)</f>
        <v>42371</v>
      </c>
      <c r="D5" s="6">
        <v>0.27083333333333331</v>
      </c>
      <c r="E5" s="6">
        <v>0.66666666666666663</v>
      </c>
      <c r="F5" s="8">
        <v>2.0833333333333301E-2</v>
      </c>
      <c r="G5" s="74"/>
      <c r="H5" s="74"/>
      <c r="I5" s="74">
        <f t="shared" si="0"/>
        <v>0.375</v>
      </c>
      <c r="J5" s="31" t="str">
        <f t="shared" si="1"/>
        <v/>
      </c>
      <c r="K5" s="173" t="str">
        <f t="shared" si="2"/>
        <v/>
      </c>
      <c r="L5" s="248" t="s">
        <v>74</v>
      </c>
      <c r="M5" s="17"/>
      <c r="N5" s="17"/>
      <c r="O5" s="74">
        <f t="shared" si="3"/>
        <v>0</v>
      </c>
      <c r="P5" s="25">
        <f>Q4</f>
        <v>0</v>
      </c>
      <c r="Q5" s="25"/>
      <c r="R5" s="76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1" x14ac:dyDescent="0.25">
      <c r="A6" s="71">
        <v>1</v>
      </c>
      <c r="B6" s="71" t="s">
        <v>58</v>
      </c>
      <c r="C6" s="72">
        <f t="shared" si="5"/>
        <v>42372</v>
      </c>
      <c r="D6" s="6">
        <v>0.27083333333333331</v>
      </c>
      <c r="E6" s="6">
        <v>0.66666666666666663</v>
      </c>
      <c r="F6" s="8">
        <v>2.0833333333333301E-2</v>
      </c>
      <c r="G6" s="97"/>
      <c r="H6" s="74"/>
      <c r="I6" s="74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6"/>
      <c r="N6" s="6"/>
      <c r="O6" s="74">
        <f t="shared" si="3"/>
        <v>0</v>
      </c>
      <c r="P6" s="25">
        <f t="shared" ref="P6:P33" si="7">Q5</f>
        <v>0</v>
      </c>
      <c r="Q6" s="25"/>
      <c r="R6" s="76">
        <f t="shared" si="4"/>
        <v>0</v>
      </c>
      <c r="S6" s="76">
        <f>TOTAAL!$J$4</f>
        <v>26</v>
      </c>
      <c r="T6" s="76">
        <f t="shared" si="6"/>
        <v>-26</v>
      </c>
      <c r="U6" s="161"/>
    </row>
    <row r="7" spans="1:21" x14ac:dyDescent="0.25">
      <c r="A7" s="71">
        <v>1</v>
      </c>
      <c r="B7" s="71" t="s">
        <v>60</v>
      </c>
      <c r="C7" s="72">
        <f t="shared" si="5"/>
        <v>42373</v>
      </c>
      <c r="D7" s="6">
        <v>0.27083333333333331</v>
      </c>
      <c r="E7" s="6">
        <v>0.66666666666666663</v>
      </c>
      <c r="F7" s="8">
        <v>2.0833333333333301E-2</v>
      </c>
      <c r="G7" s="97"/>
      <c r="H7" s="74"/>
      <c r="I7" s="74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74">
        <f t="shared" si="3"/>
        <v>0</v>
      </c>
      <c r="P7" s="25">
        <f t="shared" si="7"/>
        <v>0</v>
      </c>
      <c r="Q7" s="25"/>
      <c r="R7" s="76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1" x14ac:dyDescent="0.25">
      <c r="A8" s="71">
        <v>1</v>
      </c>
      <c r="B8" s="71" t="s">
        <v>59</v>
      </c>
      <c r="C8" s="72">
        <f t="shared" si="5"/>
        <v>42374</v>
      </c>
      <c r="D8" s="6">
        <v>0.27083333333333331</v>
      </c>
      <c r="E8" s="6">
        <v>0.66666666666666663</v>
      </c>
      <c r="F8" s="8">
        <v>2.0833333333333301E-2</v>
      </c>
      <c r="G8" s="74"/>
      <c r="H8" s="74"/>
      <c r="I8" s="74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74">
        <f t="shared" si="3"/>
        <v>0</v>
      </c>
      <c r="P8" s="25">
        <f t="shared" si="7"/>
        <v>0</v>
      </c>
      <c r="Q8" s="25"/>
      <c r="R8" s="76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1" x14ac:dyDescent="0.25">
      <c r="A9" s="71">
        <v>1</v>
      </c>
      <c r="B9" s="71" t="s">
        <v>61</v>
      </c>
      <c r="C9" s="72">
        <f t="shared" si="5"/>
        <v>42375</v>
      </c>
      <c r="D9" s="6">
        <v>0.27083333333333331</v>
      </c>
      <c r="E9" s="6">
        <v>0.66666666666666663</v>
      </c>
      <c r="F9" s="8">
        <v>2.0833333333333301E-2</v>
      </c>
      <c r="G9" s="74"/>
      <c r="H9" s="74"/>
      <c r="I9" s="74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74">
        <f t="shared" si="3"/>
        <v>0</v>
      </c>
      <c r="P9" s="25">
        <f t="shared" si="7"/>
        <v>0</v>
      </c>
      <c r="Q9" s="25"/>
      <c r="R9" s="76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1" x14ac:dyDescent="0.25">
      <c r="A10" s="71">
        <v>1</v>
      </c>
      <c r="B10" s="71" t="s">
        <v>62</v>
      </c>
      <c r="C10" s="72">
        <f t="shared" si="5"/>
        <v>42376</v>
      </c>
      <c r="D10" s="6">
        <v>0.27083333333333331</v>
      </c>
      <c r="E10" s="6">
        <v>0.66666666666666663</v>
      </c>
      <c r="F10" s="8">
        <v>2.0833333333333301E-2</v>
      </c>
      <c r="G10" s="74"/>
      <c r="H10" s="74"/>
      <c r="I10" s="74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74">
        <f t="shared" si="3"/>
        <v>0</v>
      </c>
      <c r="P10" s="25">
        <f t="shared" si="7"/>
        <v>0</v>
      </c>
      <c r="Q10" s="25"/>
      <c r="R10" s="76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1" x14ac:dyDescent="0.25">
      <c r="A11" s="71">
        <v>1</v>
      </c>
      <c r="B11" s="71" t="s">
        <v>56</v>
      </c>
      <c r="C11" s="72">
        <f t="shared" si="5"/>
        <v>42377</v>
      </c>
      <c r="D11" s="6">
        <v>0.27083333333333331</v>
      </c>
      <c r="E11" s="6">
        <v>0.66666666666666696</v>
      </c>
      <c r="F11" s="8">
        <v>2.0833333333333301E-2</v>
      </c>
      <c r="G11" s="74"/>
      <c r="H11" s="74"/>
      <c r="I11" s="74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74">
        <f t="shared" si="3"/>
        <v>0</v>
      </c>
      <c r="P11" s="25">
        <f t="shared" si="7"/>
        <v>0</v>
      </c>
      <c r="Q11" s="25"/>
      <c r="R11" s="76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1" x14ac:dyDescent="0.25">
      <c r="A12" s="71">
        <v>1</v>
      </c>
      <c r="B12" s="71" t="s">
        <v>57</v>
      </c>
      <c r="C12" s="72">
        <f>DATE(YEAR($C$3),MONTH($C$3),DAY(C11)+1)</f>
        <v>42378</v>
      </c>
      <c r="D12" s="6">
        <v>0.27083333333333331</v>
      </c>
      <c r="E12" s="6">
        <v>0.66666666666666696</v>
      </c>
      <c r="F12" s="8">
        <v>2.0833333333333301E-2</v>
      </c>
      <c r="G12" s="74"/>
      <c r="H12" s="74"/>
      <c r="I12" s="74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74">
        <f t="shared" si="3"/>
        <v>0</v>
      </c>
      <c r="P12" s="25">
        <f t="shared" si="7"/>
        <v>0</v>
      </c>
      <c r="Q12" s="25"/>
      <c r="R12" s="76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1" x14ac:dyDescent="0.25">
      <c r="A13" s="71">
        <v>2</v>
      </c>
      <c r="B13" s="71" t="s">
        <v>58</v>
      </c>
      <c r="C13" s="72">
        <f t="shared" si="5"/>
        <v>42379</v>
      </c>
      <c r="D13" s="6">
        <v>0.27083333333333331</v>
      </c>
      <c r="E13" s="6">
        <v>0.66666666666666696</v>
      </c>
      <c r="F13" s="8">
        <v>2.0833333333333301E-2</v>
      </c>
      <c r="G13" s="97"/>
      <c r="H13" s="74"/>
      <c r="I13" s="74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6"/>
      <c r="N13" s="6"/>
      <c r="O13" s="74">
        <f t="shared" si="3"/>
        <v>0</v>
      </c>
      <c r="P13" s="25">
        <f t="shared" si="7"/>
        <v>0</v>
      </c>
      <c r="Q13" s="25"/>
      <c r="R13" s="76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1" x14ac:dyDescent="0.25">
      <c r="A14" s="71">
        <v>2</v>
      </c>
      <c r="B14" s="71" t="s">
        <v>60</v>
      </c>
      <c r="C14" s="72">
        <f t="shared" si="5"/>
        <v>42380</v>
      </c>
      <c r="D14" s="6">
        <v>0.27083333333333331</v>
      </c>
      <c r="E14" s="6">
        <v>0.66666666666666696</v>
      </c>
      <c r="F14" s="8">
        <v>2.0833333333333301E-2</v>
      </c>
      <c r="G14" s="97"/>
      <c r="H14" s="74"/>
      <c r="I14" s="74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74">
        <f t="shared" si="3"/>
        <v>0</v>
      </c>
      <c r="P14" s="25">
        <f t="shared" si="7"/>
        <v>0</v>
      </c>
      <c r="Q14" s="25"/>
      <c r="R14" s="76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1" x14ac:dyDescent="0.25">
      <c r="A15" s="71">
        <v>2</v>
      </c>
      <c r="B15" s="71" t="s">
        <v>59</v>
      </c>
      <c r="C15" s="72">
        <f t="shared" si="5"/>
        <v>42381</v>
      </c>
      <c r="D15" s="6">
        <v>0.27083333333333331</v>
      </c>
      <c r="E15" s="6">
        <v>0.66666666666666663</v>
      </c>
      <c r="F15" s="8">
        <v>2.0833333333333301E-2</v>
      </c>
      <c r="G15" s="74"/>
      <c r="H15" s="74"/>
      <c r="I15" s="74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74">
        <f t="shared" si="3"/>
        <v>0</v>
      </c>
      <c r="P15" s="25">
        <f t="shared" si="7"/>
        <v>0</v>
      </c>
      <c r="Q15" s="25"/>
      <c r="R15" s="76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1" x14ac:dyDescent="0.25">
      <c r="A16" s="71">
        <v>2</v>
      </c>
      <c r="B16" s="71" t="s">
        <v>61</v>
      </c>
      <c r="C16" s="72">
        <f t="shared" si="5"/>
        <v>42382</v>
      </c>
      <c r="D16" s="6">
        <v>0.27083333333333331</v>
      </c>
      <c r="E16" s="6">
        <v>0.66666666666666663</v>
      </c>
      <c r="F16" s="8">
        <v>2.0833333333333301E-2</v>
      </c>
      <c r="G16" s="74"/>
      <c r="H16" s="74"/>
      <c r="I16" s="74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74">
        <f t="shared" si="3"/>
        <v>0</v>
      </c>
      <c r="P16" s="25">
        <f t="shared" si="7"/>
        <v>0</v>
      </c>
      <c r="Q16" s="25"/>
      <c r="R16" s="76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71">
        <v>2</v>
      </c>
      <c r="B17" s="71" t="s">
        <v>62</v>
      </c>
      <c r="C17" s="72">
        <f t="shared" si="5"/>
        <v>42383</v>
      </c>
      <c r="D17" s="6">
        <v>0.27083333333333331</v>
      </c>
      <c r="E17" s="6">
        <v>0.66666666666666663</v>
      </c>
      <c r="F17" s="8">
        <v>2.0833333333333301E-2</v>
      </c>
      <c r="G17" s="74"/>
      <c r="H17" s="74"/>
      <c r="I17" s="74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74">
        <f t="shared" si="3"/>
        <v>0</v>
      </c>
      <c r="P17" s="25">
        <f t="shared" si="7"/>
        <v>0</v>
      </c>
      <c r="Q17" s="25"/>
      <c r="R17" s="76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71">
        <v>2</v>
      </c>
      <c r="B18" s="71" t="s">
        <v>56</v>
      </c>
      <c r="C18" s="72">
        <f t="shared" si="5"/>
        <v>42384</v>
      </c>
      <c r="D18" s="6">
        <v>0.27083333333333331</v>
      </c>
      <c r="E18" s="6">
        <v>0.66666666666666696</v>
      </c>
      <c r="F18" s="8">
        <v>2.0833333333333301E-2</v>
      </c>
      <c r="G18" s="74"/>
      <c r="H18" s="74"/>
      <c r="I18" s="74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74">
        <f t="shared" si="3"/>
        <v>0</v>
      </c>
      <c r="P18" s="25">
        <f t="shared" si="7"/>
        <v>0</v>
      </c>
      <c r="Q18" s="25"/>
      <c r="R18" s="76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71">
        <v>2</v>
      </c>
      <c r="B19" s="71" t="s">
        <v>57</v>
      </c>
      <c r="C19" s="72">
        <f t="shared" si="5"/>
        <v>42385</v>
      </c>
      <c r="D19" s="6">
        <v>0.27083333333333331</v>
      </c>
      <c r="E19" s="6">
        <v>0.66666666666666696</v>
      </c>
      <c r="F19" s="8">
        <v>2.0833333333333301E-2</v>
      </c>
      <c r="G19" s="74"/>
      <c r="H19" s="74"/>
      <c r="I19" s="74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74">
        <f t="shared" si="3"/>
        <v>0</v>
      </c>
      <c r="P19" s="25">
        <f t="shared" si="7"/>
        <v>0</v>
      </c>
      <c r="Q19" s="25"/>
      <c r="R19" s="76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71">
        <v>3</v>
      </c>
      <c r="B20" s="71" t="s">
        <v>58</v>
      </c>
      <c r="C20" s="72">
        <f t="shared" si="5"/>
        <v>42386</v>
      </c>
      <c r="D20" s="6">
        <v>0.27083333333333331</v>
      </c>
      <c r="E20" s="6">
        <v>0.66666666666666696</v>
      </c>
      <c r="F20" s="8">
        <v>2.0833333333333301E-2</v>
      </c>
      <c r="G20" s="97"/>
      <c r="H20" s="74"/>
      <c r="I20" s="74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74">
        <f t="shared" si="3"/>
        <v>0</v>
      </c>
      <c r="P20" s="25">
        <f t="shared" si="7"/>
        <v>0</v>
      </c>
      <c r="Q20" s="25"/>
      <c r="R20" s="76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71">
        <v>3</v>
      </c>
      <c r="B21" s="71" t="s">
        <v>60</v>
      </c>
      <c r="C21" s="72">
        <f t="shared" si="5"/>
        <v>42387</v>
      </c>
      <c r="D21" s="6">
        <v>0.27083333333333331</v>
      </c>
      <c r="E21" s="6">
        <v>0.66666666666666696</v>
      </c>
      <c r="F21" s="8">
        <v>2.0833333333333301E-2</v>
      </c>
      <c r="G21" s="97"/>
      <c r="H21" s="74"/>
      <c r="I21" s="74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74">
        <f t="shared" si="3"/>
        <v>0</v>
      </c>
      <c r="P21" s="25">
        <f t="shared" si="7"/>
        <v>0</v>
      </c>
      <c r="Q21" s="25"/>
      <c r="R21" s="76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71">
        <v>3</v>
      </c>
      <c r="B22" s="71" t="s">
        <v>59</v>
      </c>
      <c r="C22" s="72">
        <f t="shared" si="5"/>
        <v>42388</v>
      </c>
      <c r="D22" s="6">
        <v>0.27083333333333331</v>
      </c>
      <c r="E22" s="6">
        <v>0.66666666666666663</v>
      </c>
      <c r="F22" s="8">
        <v>2.0833333333333301E-2</v>
      </c>
      <c r="G22" s="97"/>
      <c r="H22" s="74"/>
      <c r="I22" s="74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74">
        <f t="shared" si="3"/>
        <v>0</v>
      </c>
      <c r="P22" s="25">
        <f t="shared" si="7"/>
        <v>0</v>
      </c>
      <c r="Q22" s="25"/>
      <c r="R22" s="76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71">
        <v>3</v>
      </c>
      <c r="B23" s="71" t="s">
        <v>61</v>
      </c>
      <c r="C23" s="72">
        <f t="shared" si="5"/>
        <v>42389</v>
      </c>
      <c r="D23" s="6">
        <v>0.27083333333333331</v>
      </c>
      <c r="E23" s="6">
        <v>0.66666666666666663</v>
      </c>
      <c r="F23" s="8">
        <v>2.0833333333333301E-2</v>
      </c>
      <c r="G23" s="97"/>
      <c r="H23" s="74"/>
      <c r="I23" s="74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74">
        <f t="shared" si="3"/>
        <v>0</v>
      </c>
      <c r="P23" s="25">
        <f t="shared" si="7"/>
        <v>0</v>
      </c>
      <c r="Q23" s="25"/>
      <c r="R23" s="76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71">
        <v>3</v>
      </c>
      <c r="B24" s="71" t="s">
        <v>62</v>
      </c>
      <c r="C24" s="72">
        <f t="shared" si="5"/>
        <v>42390</v>
      </c>
      <c r="D24" s="6">
        <v>0.27083333333333331</v>
      </c>
      <c r="E24" s="6">
        <v>0.66666666666666663</v>
      </c>
      <c r="F24" s="8">
        <v>2.0833333333333301E-2</v>
      </c>
      <c r="G24" s="97"/>
      <c r="H24" s="74"/>
      <c r="I24" s="74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74">
        <f t="shared" si="3"/>
        <v>0</v>
      </c>
      <c r="P24" s="25">
        <f t="shared" si="7"/>
        <v>0</v>
      </c>
      <c r="Q24" s="25"/>
      <c r="R24" s="76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71">
        <v>3</v>
      </c>
      <c r="B25" s="71" t="s">
        <v>56</v>
      </c>
      <c r="C25" s="72">
        <f t="shared" si="5"/>
        <v>42391</v>
      </c>
      <c r="D25" s="6">
        <v>0.27083333333333331</v>
      </c>
      <c r="E25" s="6">
        <v>0.66666666666666696</v>
      </c>
      <c r="F25" s="8">
        <v>2.0833333333333301E-2</v>
      </c>
      <c r="G25" s="97"/>
      <c r="H25" s="74"/>
      <c r="I25" s="74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74">
        <f t="shared" si="3"/>
        <v>0</v>
      </c>
      <c r="P25" s="25">
        <f t="shared" si="7"/>
        <v>0</v>
      </c>
      <c r="Q25" s="25"/>
      <c r="R25" s="76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71">
        <v>3</v>
      </c>
      <c r="B26" s="71" t="s">
        <v>57</v>
      </c>
      <c r="C26" s="72">
        <f t="shared" si="5"/>
        <v>42392</v>
      </c>
      <c r="D26" s="6">
        <v>0.27083333333333331</v>
      </c>
      <c r="E26" s="6">
        <v>0.66666666666666696</v>
      </c>
      <c r="F26" s="8">
        <v>2.0833333333333301E-2</v>
      </c>
      <c r="G26" s="97"/>
      <c r="H26" s="74"/>
      <c r="I26" s="74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74">
        <f t="shared" si="3"/>
        <v>0</v>
      </c>
      <c r="P26" s="25">
        <f t="shared" si="7"/>
        <v>0</v>
      </c>
      <c r="Q26" s="25"/>
      <c r="R26" s="76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71">
        <v>4</v>
      </c>
      <c r="B27" s="71" t="s">
        <v>58</v>
      </c>
      <c r="C27" s="72">
        <f t="shared" si="5"/>
        <v>42393</v>
      </c>
      <c r="D27" s="6">
        <v>0.27083333333333331</v>
      </c>
      <c r="E27" s="6">
        <v>0.66666666666666696</v>
      </c>
      <c r="F27" s="8">
        <v>2.0833333333333301E-2</v>
      </c>
      <c r="G27" s="97"/>
      <c r="H27" s="74"/>
      <c r="I27" s="74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74"/>
      <c r="N27" s="74"/>
      <c r="O27" s="74">
        <f t="shared" si="3"/>
        <v>0</v>
      </c>
      <c r="P27" s="25">
        <f t="shared" si="7"/>
        <v>0</v>
      </c>
      <c r="Q27" s="221"/>
      <c r="R27" s="76">
        <f t="shared" si="4"/>
        <v>0</v>
      </c>
      <c r="S27" s="76">
        <f>TOTAAL!$J$4</f>
        <v>26</v>
      </c>
      <c r="T27" s="76">
        <f t="shared" si="6"/>
        <v>-26</v>
      </c>
      <c r="U27" s="167"/>
    </row>
    <row r="28" spans="1:21" x14ac:dyDescent="0.25">
      <c r="A28" s="71">
        <v>4</v>
      </c>
      <c r="B28" s="71" t="s">
        <v>60</v>
      </c>
      <c r="C28" s="72">
        <f t="shared" si="5"/>
        <v>42394</v>
      </c>
      <c r="D28" s="6">
        <v>0.27083333333333331</v>
      </c>
      <c r="E28" s="6">
        <v>0.66666666666666696</v>
      </c>
      <c r="F28" s="8">
        <v>2.0833333333333301E-2</v>
      </c>
      <c r="G28" s="97"/>
      <c r="H28" s="74"/>
      <c r="I28" s="74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35"/>
      <c r="N28" s="135"/>
      <c r="O28" s="74">
        <f t="shared" si="3"/>
        <v>0</v>
      </c>
      <c r="P28" s="25">
        <f t="shared" si="7"/>
        <v>0</v>
      </c>
      <c r="Q28" s="25"/>
      <c r="R28" s="76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71">
        <v>4</v>
      </c>
      <c r="B29" s="71" t="s">
        <v>59</v>
      </c>
      <c r="C29" s="72">
        <f t="shared" si="5"/>
        <v>42395</v>
      </c>
      <c r="D29" s="6">
        <v>0.27083333333333331</v>
      </c>
      <c r="E29" s="6">
        <v>0.66666666666666663</v>
      </c>
      <c r="F29" s="8">
        <v>2.0833333333333301E-2</v>
      </c>
      <c r="G29" s="97"/>
      <c r="H29" s="74"/>
      <c r="I29" s="74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35"/>
      <c r="N29" s="135"/>
      <c r="O29" s="74">
        <f t="shared" si="3"/>
        <v>0</v>
      </c>
      <c r="P29" s="25">
        <f t="shared" si="7"/>
        <v>0</v>
      </c>
      <c r="Q29" s="25"/>
      <c r="R29" s="76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71">
        <v>4</v>
      </c>
      <c r="B30" s="71" t="s">
        <v>61</v>
      </c>
      <c r="C30" s="72">
        <f t="shared" si="5"/>
        <v>42396</v>
      </c>
      <c r="D30" s="6">
        <v>0.27083333333333331</v>
      </c>
      <c r="E30" s="6">
        <v>0.66666666666666663</v>
      </c>
      <c r="F30" s="8">
        <v>2.0833333333333301E-2</v>
      </c>
      <c r="G30" s="97"/>
      <c r="H30" s="74"/>
      <c r="I30" s="74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35"/>
      <c r="N30" s="135"/>
      <c r="O30" s="74">
        <f t="shared" si="3"/>
        <v>0</v>
      </c>
      <c r="P30" s="25">
        <f t="shared" si="7"/>
        <v>0</v>
      </c>
      <c r="Q30" s="25"/>
      <c r="R30" s="76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71">
        <v>4</v>
      </c>
      <c r="B31" s="71" t="s">
        <v>62</v>
      </c>
      <c r="C31" s="72">
        <f t="shared" si="5"/>
        <v>42397</v>
      </c>
      <c r="D31" s="6">
        <v>0.27083333333333331</v>
      </c>
      <c r="E31" s="6">
        <v>0.66666666666666663</v>
      </c>
      <c r="F31" s="8">
        <v>2.0833333333333301E-2</v>
      </c>
      <c r="G31" s="97"/>
      <c r="H31" s="74"/>
      <c r="I31" s="74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35"/>
      <c r="N31" s="135"/>
      <c r="O31" s="74">
        <f t="shared" si="3"/>
        <v>0</v>
      </c>
      <c r="P31" s="25">
        <f t="shared" si="7"/>
        <v>0</v>
      </c>
      <c r="Q31" s="25"/>
      <c r="R31" s="76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71">
        <v>4</v>
      </c>
      <c r="B32" s="71" t="s">
        <v>56</v>
      </c>
      <c r="C32" s="72">
        <f t="shared" si="5"/>
        <v>42398</v>
      </c>
      <c r="D32" s="6">
        <v>0.27083333333333331</v>
      </c>
      <c r="E32" s="6">
        <v>0.66666666666666696</v>
      </c>
      <c r="F32" s="8">
        <v>2.0833333333333301E-2</v>
      </c>
      <c r="G32" s="97"/>
      <c r="H32" s="74"/>
      <c r="I32" s="74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35"/>
      <c r="N32" s="135"/>
      <c r="O32" s="74">
        <f t="shared" si="3"/>
        <v>0</v>
      </c>
      <c r="P32" s="25">
        <f t="shared" si="7"/>
        <v>0</v>
      </c>
      <c r="Q32" s="25"/>
      <c r="R32" s="76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71">
        <v>4</v>
      </c>
      <c r="B33" s="71" t="s">
        <v>57</v>
      </c>
      <c r="C33" s="72">
        <f t="shared" si="5"/>
        <v>42399</v>
      </c>
      <c r="D33" s="6">
        <v>0.27083333333333331</v>
      </c>
      <c r="E33" s="6">
        <v>0.66666666666666696</v>
      </c>
      <c r="F33" s="8">
        <v>2.0833333333333301E-2</v>
      </c>
      <c r="G33" s="138"/>
      <c r="H33" s="77"/>
      <c r="I33" s="77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222"/>
      <c r="N33" s="222"/>
      <c r="O33" s="77">
        <f t="shared" si="3"/>
        <v>0</v>
      </c>
      <c r="P33" s="25">
        <f t="shared" si="7"/>
        <v>0</v>
      </c>
      <c r="Q33" s="223"/>
      <c r="R33" s="78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84" customFormat="1" ht="15" customHeight="1" x14ac:dyDescent="0.25">
      <c r="A34" s="217"/>
      <c r="B34" s="217"/>
      <c r="C34" s="217"/>
      <c r="D34" s="257" t="s">
        <v>5</v>
      </c>
      <c r="E34" s="263"/>
      <c r="F34" s="80">
        <f t="shared" ref="F34:K34" si="8">SUM(F3:F33)</f>
        <v>0.64583333333333226</v>
      </c>
      <c r="G34" s="80">
        <f t="shared" si="8"/>
        <v>0</v>
      </c>
      <c r="H34" s="80">
        <f t="shared" si="8"/>
        <v>0</v>
      </c>
      <c r="I34" s="80">
        <f t="shared" si="8"/>
        <v>11.625</v>
      </c>
      <c r="J34" s="80">
        <f t="shared" si="8"/>
        <v>0</v>
      </c>
      <c r="K34" s="174">
        <f t="shared" si="8"/>
        <v>0</v>
      </c>
      <c r="L34" s="81"/>
      <c r="M34" s="81"/>
      <c r="N34" s="82"/>
      <c r="O34" s="80">
        <f>SUM(O3:O33)</f>
        <v>0</v>
      </c>
      <c r="P34" s="79"/>
      <c r="Q34" s="79"/>
      <c r="R34" s="21">
        <f>SUM(R3:R33)</f>
        <v>0</v>
      </c>
      <c r="S34" s="21">
        <f>SUM(S3:S33)</f>
        <v>806</v>
      </c>
      <c r="T34" s="83">
        <f>SUM(T3:T33)</f>
        <v>-806</v>
      </c>
      <c r="U34" s="218" t="s">
        <v>72</v>
      </c>
    </row>
    <row r="35" spans="1:21" x14ac:dyDescent="0.25">
      <c r="A35" s="197" t="str">
        <f>A2</f>
        <v>wk</v>
      </c>
      <c r="B35" s="66" t="str">
        <f>B2</f>
        <v>dg</v>
      </c>
      <c r="C35" s="212" t="str">
        <f>C2</f>
        <v>datum</v>
      </c>
      <c r="D35" s="213" t="str">
        <f>D2</f>
        <v>begin</v>
      </c>
      <c r="E35" s="214" t="str">
        <f>E2</f>
        <v>einde</v>
      </c>
      <c r="F35" s="266" t="str">
        <f>F1</f>
        <v>Pauze</v>
      </c>
      <c r="G35" s="214" t="str">
        <f>G2</f>
        <v>verlof</v>
      </c>
      <c r="H35" s="259" t="s">
        <v>81</v>
      </c>
      <c r="I35" s="260"/>
      <c r="J35" s="261">
        <f>SUM(J34+K34)</f>
        <v>0</v>
      </c>
      <c r="K35" s="262"/>
      <c r="L35" s="266" t="str">
        <f>L1</f>
        <v>Bijzonderheden</v>
      </c>
      <c r="M35" s="197" t="str">
        <f>M2</f>
        <v>begin</v>
      </c>
      <c r="N35" s="211" t="str">
        <f>N2</f>
        <v>einde</v>
      </c>
      <c r="O35" s="266" t="str">
        <f>O1</f>
        <v>Totaal</v>
      </c>
      <c r="P35" s="197" t="str">
        <f>P2</f>
        <v>begin</v>
      </c>
      <c r="Q35" s="198" t="str">
        <f>Q2</f>
        <v>einde</v>
      </c>
      <c r="R35" s="211" t="str">
        <f>R2</f>
        <v>totaal</v>
      </c>
      <c r="S35" s="270" t="str">
        <f>S1</f>
        <v>Woon werk</v>
      </c>
      <c r="T35" s="211" t="str">
        <f>T2</f>
        <v>kilometers</v>
      </c>
      <c r="U35" s="199" t="str">
        <f>U2</f>
        <v>decl.</v>
      </c>
    </row>
    <row r="36" spans="1:21" x14ac:dyDescent="0.25">
      <c r="A36" s="257">
        <f>A1</f>
        <v>2021</v>
      </c>
      <c r="B36" s="258"/>
      <c r="C36" s="263"/>
      <c r="D36" s="268" t="str">
        <f>D1</f>
        <v>Gewerkt</v>
      </c>
      <c r="E36" s="269"/>
      <c r="F36" s="267"/>
      <c r="G36" s="69" t="str">
        <f>G1</f>
        <v xml:space="preserve">Uren </v>
      </c>
      <c r="H36" s="259" t="s">
        <v>54</v>
      </c>
      <c r="I36" s="260"/>
      <c r="J36" s="261">
        <f>J35</f>
        <v>0</v>
      </c>
      <c r="K36" s="262"/>
      <c r="L36" s="267"/>
      <c r="M36" s="268" t="str">
        <f>M1</f>
        <v>Overuren</v>
      </c>
      <c r="N36" s="285"/>
      <c r="O36" s="267"/>
      <c r="P36" s="268" t="str">
        <f>P1</f>
        <v>Kilometerstand</v>
      </c>
      <c r="Q36" s="269"/>
      <c r="R36" s="216" t="str">
        <f>R1</f>
        <v>Km</v>
      </c>
      <c r="S36" s="271"/>
      <c r="T36" s="216" t="str">
        <f>T1</f>
        <v>Dienstreis</v>
      </c>
      <c r="U36" s="200" t="str">
        <f>U1</f>
        <v>Insite</v>
      </c>
    </row>
  </sheetData>
  <mergeCells count="21">
    <mergeCell ref="L35:L36"/>
    <mergeCell ref="O35:O36"/>
    <mergeCell ref="M36:N36"/>
    <mergeCell ref="P36:Q36"/>
    <mergeCell ref="S35:S36"/>
    <mergeCell ref="P1:Q1"/>
    <mergeCell ref="S1:S2"/>
    <mergeCell ref="F1:F2"/>
    <mergeCell ref="A1:C1"/>
    <mergeCell ref="O1:O2"/>
    <mergeCell ref="M1:N1"/>
    <mergeCell ref="L1:L2"/>
    <mergeCell ref="D1:E1"/>
    <mergeCell ref="H36:I36"/>
    <mergeCell ref="J36:K36"/>
    <mergeCell ref="D34:E34"/>
    <mergeCell ref="A36:C36"/>
    <mergeCell ref="D36:E36"/>
    <mergeCell ref="F35:F36"/>
    <mergeCell ref="J35:K35"/>
    <mergeCell ref="H35:I35"/>
  </mergeCells>
  <conditionalFormatting sqref="A3:C3 T3:T33 C4:C33 M3:O33 G3:I33 Q3:R33 B5 B7 B9 B11 B13 B15:B16 B18 B31 B20 B33 B22 B24 B26 B28:B29 A4:A33">
    <cfRule type="expression" dxfId="1139" priority="117">
      <formula>$B3="zo"</formula>
    </cfRule>
    <cfRule type="expression" dxfId="1138" priority="118">
      <formula>$B3="za"</formula>
    </cfRule>
  </conditionalFormatting>
  <conditionalFormatting sqref="B4 U3:U33 J3:K33 B6 B8 B10 B12 B14 B17 B30 B19 B32 B21 B23 B25 B27">
    <cfRule type="expression" dxfId="1137" priority="115">
      <formula>$B3="zo"</formula>
    </cfRule>
    <cfRule type="expression" dxfId="1136" priority="116">
      <formula>$B3="za"</formula>
    </cfRule>
  </conditionalFormatting>
  <conditionalFormatting sqref="D3:E3">
    <cfRule type="expression" dxfId="1135" priority="101">
      <formula>$B3="zo"</formula>
    </cfRule>
    <cfRule type="expression" dxfId="1134" priority="102">
      <formula>$B3="za"</formula>
    </cfRule>
  </conditionalFormatting>
  <conditionalFormatting sqref="F3">
    <cfRule type="expression" dxfId="1133" priority="99">
      <formula>$B3="zo"</formula>
    </cfRule>
    <cfRule type="expression" dxfId="1132" priority="100">
      <formula>$B3="za"</formula>
    </cfRule>
  </conditionalFormatting>
  <conditionalFormatting sqref="D4:E7">
    <cfRule type="expression" dxfId="1131" priority="97">
      <formula>$B4="zo"</formula>
    </cfRule>
    <cfRule type="expression" dxfId="1130" priority="98">
      <formula>$B4="za"</formula>
    </cfRule>
  </conditionalFormatting>
  <conditionalFormatting sqref="F4">
    <cfRule type="expression" dxfId="1129" priority="95">
      <formula>$B4="zo"</formula>
    </cfRule>
    <cfRule type="expression" dxfId="1128" priority="96">
      <formula>$B4="za"</formula>
    </cfRule>
  </conditionalFormatting>
  <conditionalFormatting sqref="F5:F7">
    <cfRule type="expression" dxfId="1127" priority="93">
      <formula>$B5="zo"</formula>
    </cfRule>
    <cfRule type="expression" dxfId="1126" priority="94">
      <formula>$B5="za"</formula>
    </cfRule>
  </conditionalFormatting>
  <conditionalFormatting sqref="D8:E8">
    <cfRule type="expression" dxfId="1125" priority="89">
      <formula>$B8="zo"</formula>
    </cfRule>
    <cfRule type="expression" dxfId="1124" priority="90">
      <formula>$B8="za"</formula>
    </cfRule>
  </conditionalFormatting>
  <conditionalFormatting sqref="F8">
    <cfRule type="expression" dxfId="1123" priority="87">
      <formula>$B8="zo"</formula>
    </cfRule>
    <cfRule type="expression" dxfId="1122" priority="88">
      <formula>$B8="za"</formula>
    </cfRule>
  </conditionalFormatting>
  <conditionalFormatting sqref="D9:E11">
    <cfRule type="expression" dxfId="1121" priority="85">
      <formula>$B9="zo"</formula>
    </cfRule>
    <cfRule type="expression" dxfId="1120" priority="86">
      <formula>$B9="za"</formula>
    </cfRule>
  </conditionalFormatting>
  <conditionalFormatting sqref="F9">
    <cfRule type="expression" dxfId="1119" priority="83">
      <formula>$B9="zo"</formula>
    </cfRule>
    <cfRule type="expression" dxfId="1118" priority="84">
      <formula>$B9="za"</formula>
    </cfRule>
  </conditionalFormatting>
  <conditionalFormatting sqref="F10">
    <cfRule type="expression" dxfId="1117" priority="81">
      <formula>$B10="zo"</formula>
    </cfRule>
    <cfRule type="expression" dxfId="1116" priority="82">
      <formula>$B10="za"</formula>
    </cfRule>
  </conditionalFormatting>
  <conditionalFormatting sqref="F11">
    <cfRule type="expression" dxfId="1115" priority="79">
      <formula>$B11="zo"</formula>
    </cfRule>
    <cfRule type="expression" dxfId="1114" priority="80">
      <formula>$B11="za"</formula>
    </cfRule>
  </conditionalFormatting>
  <conditionalFormatting sqref="S3:S33">
    <cfRule type="expression" dxfId="1113" priority="77">
      <formula>$B3="zo"</formula>
    </cfRule>
    <cfRule type="expression" dxfId="1112" priority="78">
      <formula>$B3="za"</formula>
    </cfRule>
  </conditionalFormatting>
  <conditionalFormatting sqref="D12:E14">
    <cfRule type="expression" dxfId="1111" priority="75">
      <formula>$B12="zo"</formula>
    </cfRule>
    <cfRule type="expression" dxfId="1110" priority="76">
      <formula>$B12="za"</formula>
    </cfRule>
  </conditionalFormatting>
  <conditionalFormatting sqref="F12:F14">
    <cfRule type="expression" dxfId="1109" priority="73">
      <formula>$B12="zo"</formula>
    </cfRule>
    <cfRule type="expression" dxfId="1108" priority="74">
      <formula>$B12="za"</formula>
    </cfRule>
  </conditionalFormatting>
  <conditionalFormatting sqref="D15:E15">
    <cfRule type="expression" dxfId="1107" priority="71">
      <formula>$B15="zo"</formula>
    </cfRule>
    <cfRule type="expression" dxfId="1106" priority="72">
      <formula>$B15="za"</formula>
    </cfRule>
  </conditionalFormatting>
  <conditionalFormatting sqref="F15">
    <cfRule type="expression" dxfId="1105" priority="69">
      <formula>$B15="zo"</formula>
    </cfRule>
    <cfRule type="expression" dxfId="1104" priority="70">
      <formula>$B15="za"</formula>
    </cfRule>
  </conditionalFormatting>
  <conditionalFormatting sqref="D16:E18">
    <cfRule type="expression" dxfId="1103" priority="67">
      <formula>$B16="zo"</formula>
    </cfRule>
    <cfRule type="expression" dxfId="1102" priority="68">
      <formula>$B16="za"</formula>
    </cfRule>
  </conditionalFormatting>
  <conditionalFormatting sqref="F16">
    <cfRule type="expression" dxfId="1101" priority="65">
      <formula>$B16="zo"</formula>
    </cfRule>
    <cfRule type="expression" dxfId="1100" priority="66">
      <formula>$B16="za"</formula>
    </cfRule>
  </conditionalFormatting>
  <conditionalFormatting sqref="F17">
    <cfRule type="expression" dxfId="1099" priority="63">
      <formula>$B17="zo"</formula>
    </cfRule>
    <cfRule type="expression" dxfId="1098" priority="64">
      <formula>$B17="za"</formula>
    </cfRule>
  </conditionalFormatting>
  <conditionalFormatting sqref="F18">
    <cfRule type="expression" dxfId="1097" priority="61">
      <formula>$B18="zo"</formula>
    </cfRule>
    <cfRule type="expression" dxfId="1096" priority="62">
      <formula>$B18="za"</formula>
    </cfRule>
  </conditionalFormatting>
  <conditionalFormatting sqref="D19:E21">
    <cfRule type="expression" dxfId="1095" priority="59">
      <formula>$B19="zo"</formula>
    </cfRule>
    <cfRule type="expression" dxfId="1094" priority="60">
      <formula>$B19="za"</formula>
    </cfRule>
  </conditionalFormatting>
  <conditionalFormatting sqref="F19:F21">
    <cfRule type="expression" dxfId="1093" priority="57">
      <formula>$B19="zo"</formula>
    </cfRule>
    <cfRule type="expression" dxfId="1092" priority="58">
      <formula>$B19="za"</formula>
    </cfRule>
  </conditionalFormatting>
  <conditionalFormatting sqref="D22:E22">
    <cfRule type="expression" dxfId="1091" priority="55">
      <formula>$B22="zo"</formula>
    </cfRule>
    <cfRule type="expression" dxfId="1090" priority="56">
      <formula>$B22="za"</formula>
    </cfRule>
  </conditionalFormatting>
  <conditionalFormatting sqref="F22">
    <cfRule type="expression" dxfId="1089" priority="53">
      <formula>$B22="zo"</formula>
    </cfRule>
    <cfRule type="expression" dxfId="1088" priority="54">
      <formula>$B22="za"</formula>
    </cfRule>
  </conditionalFormatting>
  <conditionalFormatting sqref="D23:E25">
    <cfRule type="expression" dxfId="1087" priority="51">
      <formula>$B23="zo"</formula>
    </cfRule>
    <cfRule type="expression" dxfId="1086" priority="52">
      <formula>$B23="za"</formula>
    </cfRule>
  </conditionalFormatting>
  <conditionalFormatting sqref="F23">
    <cfRule type="expression" dxfId="1085" priority="49">
      <formula>$B23="zo"</formula>
    </cfRule>
    <cfRule type="expression" dxfId="1084" priority="50">
      <formula>$B23="za"</formula>
    </cfRule>
  </conditionalFormatting>
  <conditionalFormatting sqref="F24">
    <cfRule type="expression" dxfId="1083" priority="47">
      <formula>$B24="zo"</formula>
    </cfRule>
    <cfRule type="expression" dxfId="1082" priority="48">
      <formula>$B24="za"</formula>
    </cfRule>
  </conditionalFormatting>
  <conditionalFormatting sqref="F25">
    <cfRule type="expression" dxfId="1081" priority="45">
      <formula>$B25="zo"</formula>
    </cfRule>
    <cfRule type="expression" dxfId="1080" priority="46">
      <formula>$B25="za"</formula>
    </cfRule>
  </conditionalFormatting>
  <conditionalFormatting sqref="D26:E28">
    <cfRule type="expression" dxfId="1079" priority="43">
      <formula>$B26="zo"</formula>
    </cfRule>
    <cfRule type="expression" dxfId="1078" priority="44">
      <formula>$B26="za"</formula>
    </cfRule>
  </conditionalFormatting>
  <conditionalFormatting sqref="F26:F28">
    <cfRule type="expression" dxfId="1077" priority="41">
      <formula>$B26="zo"</formula>
    </cfRule>
    <cfRule type="expression" dxfId="1076" priority="42">
      <formula>$B26="za"</formula>
    </cfRule>
  </conditionalFormatting>
  <conditionalFormatting sqref="D29:E29">
    <cfRule type="expression" dxfId="1075" priority="39">
      <formula>$B29="zo"</formula>
    </cfRule>
    <cfRule type="expression" dxfId="1074" priority="40">
      <formula>$B29="za"</formula>
    </cfRule>
  </conditionalFormatting>
  <conditionalFormatting sqref="F29">
    <cfRule type="expression" dxfId="1073" priority="37">
      <formula>$B29="zo"</formula>
    </cfRule>
    <cfRule type="expression" dxfId="1072" priority="38">
      <formula>$B29="za"</formula>
    </cfRule>
  </conditionalFormatting>
  <conditionalFormatting sqref="D30:E32">
    <cfRule type="expression" dxfId="1071" priority="35">
      <formula>$B30="zo"</formula>
    </cfRule>
    <cfRule type="expression" dxfId="1070" priority="36">
      <formula>$B30="za"</formula>
    </cfRule>
  </conditionalFormatting>
  <conditionalFormatting sqref="F30">
    <cfRule type="expression" dxfId="1069" priority="33">
      <formula>$B30="zo"</formula>
    </cfRule>
    <cfRule type="expression" dxfId="1068" priority="34">
      <formula>$B30="za"</formula>
    </cfRule>
  </conditionalFormatting>
  <conditionalFormatting sqref="F31">
    <cfRule type="expression" dxfId="1067" priority="31">
      <formula>$B31="zo"</formula>
    </cfRule>
    <cfRule type="expression" dxfId="1066" priority="32">
      <formula>$B31="za"</formula>
    </cfRule>
  </conditionalFormatting>
  <conditionalFormatting sqref="F32">
    <cfRule type="expression" dxfId="1065" priority="29">
      <formula>$B32="zo"</formula>
    </cfRule>
    <cfRule type="expression" dxfId="1064" priority="30">
      <formula>$B32="za"</formula>
    </cfRule>
  </conditionalFormatting>
  <conditionalFormatting sqref="D33:E33">
    <cfRule type="expression" dxfId="1063" priority="27">
      <formula>$B33="zo"</formula>
    </cfRule>
    <cfRule type="expression" dxfId="1062" priority="28">
      <formula>$B33="za"</formula>
    </cfRule>
  </conditionalFormatting>
  <conditionalFormatting sqref="F33">
    <cfRule type="expression" dxfId="1061" priority="25">
      <formula>$B33="zo"</formula>
    </cfRule>
    <cfRule type="expression" dxfId="1060" priority="26">
      <formula>$B33="za"</formula>
    </cfRule>
  </conditionalFormatting>
  <conditionalFormatting sqref="L3:L33">
    <cfRule type="expression" dxfId="1059" priority="23">
      <formula>$B3="zo"</formula>
    </cfRule>
    <cfRule type="expression" dxfId="1058" priority="24">
      <formula>$B3="za"</formula>
    </cfRule>
  </conditionalFormatting>
  <conditionalFormatting sqref="P3">
    <cfRule type="expression" dxfId="1057" priority="7">
      <formula>$B3="zo"</formula>
    </cfRule>
    <cfRule type="expression" dxfId="1056" priority="8">
      <formula>$B3="za"</formula>
    </cfRule>
  </conditionalFormatting>
  <conditionalFormatting sqref="P4:P33">
    <cfRule type="expression" dxfId="1055" priority="5">
      <formula>$B4="zo"</formula>
    </cfRule>
    <cfRule type="expression" dxfId="1054" priority="6">
      <formula>$B4="za"</formula>
    </cfRule>
  </conditionalFormatting>
  <conditionalFormatting sqref="U34">
    <cfRule type="expression" dxfId="1053" priority="1">
      <formula>$B34="zo"</formula>
    </cfRule>
    <cfRule type="expression" dxfId="1052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A095A-9985-47E2-ADEA-B48358E89039}">
  <sheetPr>
    <pageSetUpPr fitToPage="1"/>
  </sheetPr>
  <dimension ref="A1:V36"/>
  <sheetViews>
    <sheetView workbookViewId="0">
      <pane ySplit="1" topLeftCell="A17" activePane="bottomLeft" state="frozen"/>
      <selection pane="bottomLeft" activeCell="J27" sqref="J27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10" customWidth="1"/>
    <col min="9" max="9" width="6.42578125" style="10" customWidth="1"/>
    <col min="10" max="11" width="6" style="22" customWidth="1"/>
    <col min="12" max="12" width="32.7109375" style="10" customWidth="1"/>
    <col min="13" max="15" width="6" style="10" customWidth="1"/>
    <col min="16" max="17" width="8.7109375" style="10" customWidth="1"/>
    <col min="18" max="19" width="6.7109375" style="10" customWidth="1"/>
    <col min="20" max="20" width="9.7109375" style="23" customWidth="1"/>
    <col min="21" max="21" width="5.140625" style="23" customWidth="1"/>
    <col min="22" max="16384" width="9.140625" style="10"/>
  </cols>
  <sheetData>
    <row r="1" spans="1:22" ht="15" customHeight="1" x14ac:dyDescent="0.25">
      <c r="A1" s="259">
        <f>Januari!A1</f>
        <v>2021</v>
      </c>
      <c r="B1" s="288"/>
      <c r="C1" s="260"/>
      <c r="D1" s="286" t="str">
        <f>Januari!D1</f>
        <v>Gewerkt</v>
      </c>
      <c r="E1" s="287"/>
      <c r="F1" s="276" t="str">
        <f>Januari!F1</f>
        <v>Pauze</v>
      </c>
      <c r="G1" s="11" t="str">
        <f>Januari!G1</f>
        <v xml:space="preserve">Uren </v>
      </c>
      <c r="H1" s="11" t="str">
        <f>Januari!H1</f>
        <v>Feest</v>
      </c>
      <c r="I1" s="38" t="str">
        <f>Januari!I1</f>
        <v>Totaal</v>
      </c>
      <c r="J1" s="34" t="str">
        <f>Januari!J1</f>
        <v>Plus</v>
      </c>
      <c r="K1" s="34" t="str">
        <f>Januari!K1</f>
        <v>Min</v>
      </c>
      <c r="L1" s="276" t="str">
        <f>Januari!L1</f>
        <v>Bijzonderheden</v>
      </c>
      <c r="M1" s="286" t="str">
        <f>Januari!M1</f>
        <v>Overuren</v>
      </c>
      <c r="N1" s="287"/>
      <c r="O1" s="276" t="str">
        <f>Januari!O1</f>
        <v>Totaal</v>
      </c>
      <c r="P1" s="286" t="str">
        <f>Januari!P1</f>
        <v>Kilometerstand</v>
      </c>
      <c r="Q1" s="287"/>
      <c r="R1" s="33" t="str">
        <f>Januari!R1</f>
        <v>Km</v>
      </c>
      <c r="S1" s="280" t="str">
        <f>Januari!S1</f>
        <v>Woon werk</v>
      </c>
      <c r="T1" s="34" t="str">
        <f>Januari!T1</f>
        <v>Dienstreis</v>
      </c>
      <c r="U1" s="205" t="str">
        <f>Januari!U1</f>
        <v>Insite</v>
      </c>
    </row>
    <row r="2" spans="1:22" x14ac:dyDescent="0.25">
      <c r="A2" s="15" t="str">
        <f>Januari!A2</f>
        <v>wk</v>
      </c>
      <c r="B2" s="134" t="str">
        <f>Januari!B2</f>
        <v>dg</v>
      </c>
      <c r="C2" s="16" t="str">
        <f>Januari!C2</f>
        <v>datum</v>
      </c>
      <c r="D2" s="3" t="str">
        <f>Januari!D2</f>
        <v>begin</v>
      </c>
      <c r="E2" s="2" t="str">
        <f>Januari!E2</f>
        <v>einde</v>
      </c>
      <c r="F2" s="277"/>
      <c r="G2" s="12" t="str">
        <f>Januari!G2</f>
        <v>verlof</v>
      </c>
      <c r="H2" s="12" t="str">
        <f>Januari!H2</f>
        <v>dagen</v>
      </c>
      <c r="I2" s="39" t="str">
        <f>Januari!I2</f>
        <v>uren</v>
      </c>
      <c r="J2" s="35" t="str">
        <f>Januari!J2</f>
        <v>uren</v>
      </c>
      <c r="K2" s="35" t="str">
        <f>Januari!K2</f>
        <v>uren</v>
      </c>
      <c r="L2" s="277"/>
      <c r="M2" s="3" t="str">
        <f>Januari!M2</f>
        <v>begin</v>
      </c>
      <c r="N2" s="2" t="str">
        <f>Januari!N2</f>
        <v>einde</v>
      </c>
      <c r="O2" s="277"/>
      <c r="P2" s="3" t="str">
        <f>Januari!P2</f>
        <v>begin</v>
      </c>
      <c r="Q2" s="2" t="str">
        <f>Januari!Q2</f>
        <v>einde</v>
      </c>
      <c r="R2" s="2" t="str">
        <f>Januari!R2</f>
        <v>totaal</v>
      </c>
      <c r="S2" s="281"/>
      <c r="T2" s="35" t="str">
        <f>Januari!T2</f>
        <v>kilometers</v>
      </c>
      <c r="U2" s="206" t="str">
        <f>Januari!U2</f>
        <v>decl.</v>
      </c>
    </row>
    <row r="3" spans="1:22" s="32" customFormat="1" x14ac:dyDescent="0.25">
      <c r="A3" s="71">
        <v>5</v>
      </c>
      <c r="B3" s="71" t="s">
        <v>58</v>
      </c>
      <c r="C3" s="72">
        <f>DATE(YEAR(Januari!C3),MONTH(Januari!C3)+1,DAY(Januari!C3))</f>
        <v>42400</v>
      </c>
      <c r="D3" s="6">
        <v>0.27083333333333331</v>
      </c>
      <c r="E3" s="6">
        <v>0.66666666666666663</v>
      </c>
      <c r="F3" s="8">
        <v>2.0833333333333301E-2</v>
      </c>
      <c r="G3" s="136"/>
      <c r="H3" s="136"/>
      <c r="I3" s="74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74"/>
      <c r="N3" s="74"/>
      <c r="O3" s="74">
        <f>SUM(N3-M3)</f>
        <v>0</v>
      </c>
      <c r="P3" s="154">
        <f>Januari!Q33</f>
        <v>0</v>
      </c>
      <c r="Q3" s="76"/>
      <c r="R3" s="76">
        <f>SUM(Q3-P3)</f>
        <v>0</v>
      </c>
      <c r="S3" s="76">
        <f>TOTAAL!$J$4</f>
        <v>26</v>
      </c>
      <c r="T3" s="76">
        <f>SUM(R3-S3)</f>
        <v>-26</v>
      </c>
      <c r="U3" s="167"/>
      <c r="V3" s="63"/>
    </row>
    <row r="4" spans="1:22" x14ac:dyDescent="0.25">
      <c r="A4" s="71">
        <v>5</v>
      </c>
      <c r="B4" s="71" t="s">
        <v>60</v>
      </c>
      <c r="C4" s="133">
        <f>DATE(YEAR($C$3),MONTH($C$3),DAY(C3)+1)</f>
        <v>42401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71"/>
      <c r="N4" s="71"/>
      <c r="O4" s="6">
        <f t="shared" ref="O4:O33" si="3">SUM(N4-M4)</f>
        <v>0</v>
      </c>
      <c r="P4" s="25">
        <f>Q3</f>
        <v>0</v>
      </c>
      <c r="Q4" s="25"/>
      <c r="R4" s="154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2" x14ac:dyDescent="0.25">
      <c r="A5" s="71">
        <v>5</v>
      </c>
      <c r="B5" s="71" t="s">
        <v>59</v>
      </c>
      <c r="C5" s="133">
        <f t="shared" ref="C5:C30" si="5">DATE(YEAR($C$3),MONTH($C$3),DAY(C4)+1)</f>
        <v>42402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71"/>
      <c r="N5" s="71"/>
      <c r="O5" s="6">
        <f t="shared" si="3"/>
        <v>0</v>
      </c>
      <c r="P5" s="25">
        <f>Q4</f>
        <v>0</v>
      </c>
      <c r="Q5" s="25"/>
      <c r="R5" s="154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2" x14ac:dyDescent="0.25">
      <c r="A6" s="71">
        <v>5</v>
      </c>
      <c r="B6" s="71" t="s">
        <v>61</v>
      </c>
      <c r="C6" s="133">
        <f t="shared" si="5"/>
        <v>42403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71"/>
      <c r="N6" s="71"/>
      <c r="O6" s="6">
        <f t="shared" si="3"/>
        <v>0</v>
      </c>
      <c r="P6" s="25">
        <f t="shared" ref="P6:P33" si="7">Q5</f>
        <v>0</v>
      </c>
      <c r="Q6" s="25"/>
      <c r="R6" s="154">
        <f t="shared" si="4"/>
        <v>0</v>
      </c>
      <c r="S6" s="76">
        <f>TOTAAL!$J$4</f>
        <v>26</v>
      </c>
      <c r="T6" s="76">
        <f t="shared" si="6"/>
        <v>-26</v>
      </c>
      <c r="U6" s="161"/>
    </row>
    <row r="7" spans="1:22" x14ac:dyDescent="0.25">
      <c r="A7" s="71">
        <v>5</v>
      </c>
      <c r="B7" s="71" t="s">
        <v>62</v>
      </c>
      <c r="C7" s="133">
        <f t="shared" si="5"/>
        <v>42404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71"/>
      <c r="N7" s="71"/>
      <c r="O7" s="6">
        <f t="shared" si="3"/>
        <v>0</v>
      </c>
      <c r="P7" s="25">
        <f t="shared" si="7"/>
        <v>0</v>
      </c>
      <c r="Q7" s="25"/>
      <c r="R7" s="154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2" x14ac:dyDescent="0.25">
      <c r="A8" s="71">
        <v>5</v>
      </c>
      <c r="B8" s="71" t="s">
        <v>56</v>
      </c>
      <c r="C8" s="133">
        <f t="shared" si="5"/>
        <v>42405</v>
      </c>
      <c r="D8" s="6">
        <v>0.27083333333333331</v>
      </c>
      <c r="E8" s="6">
        <v>0.66666666666666663</v>
      </c>
      <c r="F8" s="8">
        <v>2.0833333333333301E-2</v>
      </c>
      <c r="G8" s="6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71"/>
      <c r="N8" s="71"/>
      <c r="O8" s="6">
        <f t="shared" si="3"/>
        <v>0</v>
      </c>
      <c r="P8" s="25">
        <f t="shared" si="7"/>
        <v>0</v>
      </c>
      <c r="Q8" s="25"/>
      <c r="R8" s="154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2" x14ac:dyDescent="0.25">
      <c r="A9" s="71">
        <v>5</v>
      </c>
      <c r="B9" s="71" t="s">
        <v>57</v>
      </c>
      <c r="C9" s="133">
        <f t="shared" si="5"/>
        <v>42406</v>
      </c>
      <c r="D9" s="6">
        <v>0.27083333333333331</v>
      </c>
      <c r="E9" s="6">
        <v>0.66666666666666663</v>
      </c>
      <c r="F9" s="8">
        <v>2.0833333333333301E-2</v>
      </c>
      <c r="G9" s="6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71"/>
      <c r="N9" s="71"/>
      <c r="O9" s="6">
        <f t="shared" si="3"/>
        <v>0</v>
      </c>
      <c r="P9" s="25">
        <f t="shared" si="7"/>
        <v>0</v>
      </c>
      <c r="Q9" s="25"/>
      <c r="R9" s="154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2" x14ac:dyDescent="0.25">
      <c r="A10" s="17">
        <v>6</v>
      </c>
      <c r="B10" s="71" t="s">
        <v>58</v>
      </c>
      <c r="C10" s="133">
        <f t="shared" si="5"/>
        <v>42407</v>
      </c>
      <c r="D10" s="6">
        <v>0.27083333333333331</v>
      </c>
      <c r="E10" s="6">
        <v>0.66666666666666663</v>
      </c>
      <c r="F10" s="8">
        <v>2.0833333333333301E-2</v>
      </c>
      <c r="G10" s="6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74"/>
      <c r="N10" s="74"/>
      <c r="O10" s="6">
        <f t="shared" si="3"/>
        <v>0</v>
      </c>
      <c r="P10" s="25">
        <f t="shared" si="7"/>
        <v>0</v>
      </c>
      <c r="Q10" s="25"/>
      <c r="R10" s="154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2" x14ac:dyDescent="0.25">
      <c r="A11" s="17">
        <v>6</v>
      </c>
      <c r="B11" s="71" t="s">
        <v>60</v>
      </c>
      <c r="C11" s="133">
        <f t="shared" si="5"/>
        <v>42408</v>
      </c>
      <c r="D11" s="6">
        <v>0.27083333333333331</v>
      </c>
      <c r="E11" s="6">
        <v>0.66666666666666696</v>
      </c>
      <c r="F11" s="8">
        <v>2.0833333333333301E-2</v>
      </c>
      <c r="G11" s="17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74"/>
      <c r="N11" s="74"/>
      <c r="O11" s="6">
        <f t="shared" si="3"/>
        <v>0</v>
      </c>
      <c r="P11" s="25">
        <f t="shared" si="7"/>
        <v>0</v>
      </c>
      <c r="Q11" s="25"/>
      <c r="R11" s="154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2" x14ac:dyDescent="0.25">
      <c r="A12" s="17">
        <v>6</v>
      </c>
      <c r="B12" s="71" t="s">
        <v>59</v>
      </c>
      <c r="C12" s="133">
        <f t="shared" si="5"/>
        <v>42409</v>
      </c>
      <c r="D12" s="6">
        <v>0.27083333333333331</v>
      </c>
      <c r="E12" s="6">
        <v>0.66666666666666696</v>
      </c>
      <c r="F12" s="8">
        <v>2.0833333333333301E-2</v>
      </c>
      <c r="G12" s="6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71"/>
      <c r="N12" s="71"/>
      <c r="O12" s="6">
        <f t="shared" si="3"/>
        <v>0</v>
      </c>
      <c r="P12" s="25">
        <f t="shared" si="7"/>
        <v>0</v>
      </c>
      <c r="Q12" s="25"/>
      <c r="R12" s="154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2" x14ac:dyDescent="0.25">
      <c r="A13" s="17">
        <v>6</v>
      </c>
      <c r="B13" s="71" t="s">
        <v>61</v>
      </c>
      <c r="C13" s="133">
        <f t="shared" si="5"/>
        <v>42410</v>
      </c>
      <c r="D13" s="6">
        <v>0.27083333333333331</v>
      </c>
      <c r="E13" s="6">
        <v>0.66666666666666696</v>
      </c>
      <c r="F13" s="8">
        <v>2.0833333333333301E-2</v>
      </c>
      <c r="G13" s="6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71"/>
      <c r="N13" s="71"/>
      <c r="O13" s="6">
        <f t="shared" si="3"/>
        <v>0</v>
      </c>
      <c r="P13" s="25">
        <f t="shared" si="7"/>
        <v>0</v>
      </c>
      <c r="Q13" s="25"/>
      <c r="R13" s="154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2" x14ac:dyDescent="0.25">
      <c r="A14" s="17">
        <v>6</v>
      </c>
      <c r="B14" s="71" t="s">
        <v>62</v>
      </c>
      <c r="C14" s="133">
        <f t="shared" si="5"/>
        <v>42411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71"/>
      <c r="N14" s="71"/>
      <c r="O14" s="6">
        <f t="shared" si="3"/>
        <v>0</v>
      </c>
      <c r="P14" s="25">
        <f t="shared" si="7"/>
        <v>0</v>
      </c>
      <c r="Q14" s="25"/>
      <c r="R14" s="154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2" x14ac:dyDescent="0.25">
      <c r="A15" s="17">
        <v>6</v>
      </c>
      <c r="B15" s="71" t="s">
        <v>56</v>
      </c>
      <c r="C15" s="133">
        <f t="shared" si="5"/>
        <v>42412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71"/>
      <c r="N15" s="71"/>
      <c r="O15" s="6">
        <f t="shared" si="3"/>
        <v>0</v>
      </c>
      <c r="P15" s="25">
        <f t="shared" si="7"/>
        <v>0</v>
      </c>
      <c r="Q15" s="25"/>
      <c r="R15" s="154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2" x14ac:dyDescent="0.25">
      <c r="A16" s="17">
        <v>6</v>
      </c>
      <c r="B16" s="71" t="s">
        <v>57</v>
      </c>
      <c r="C16" s="133">
        <f t="shared" si="5"/>
        <v>42413</v>
      </c>
      <c r="D16" s="6">
        <v>0.27083333333333331</v>
      </c>
      <c r="E16" s="6">
        <v>0.66666666666666663</v>
      </c>
      <c r="F16" s="8">
        <v>2.0833333333333301E-2</v>
      </c>
      <c r="G16" s="6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71"/>
      <c r="N16" s="71"/>
      <c r="O16" s="6">
        <f t="shared" si="3"/>
        <v>0</v>
      </c>
      <c r="P16" s="25">
        <f t="shared" si="7"/>
        <v>0</v>
      </c>
      <c r="Q16" s="25"/>
      <c r="R16" s="154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17">
        <v>7</v>
      </c>
      <c r="B17" s="71" t="s">
        <v>58</v>
      </c>
      <c r="C17" s="133">
        <f t="shared" si="5"/>
        <v>42414</v>
      </c>
      <c r="D17" s="6">
        <v>0.27083333333333331</v>
      </c>
      <c r="E17" s="6">
        <v>0.66666666666666663</v>
      </c>
      <c r="F17" s="8">
        <v>2.0833333333333301E-2</v>
      </c>
      <c r="G17" s="17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74"/>
      <c r="N17" s="74"/>
      <c r="O17" s="6">
        <f t="shared" si="3"/>
        <v>0</v>
      </c>
      <c r="P17" s="25">
        <f t="shared" si="7"/>
        <v>0</v>
      </c>
      <c r="Q17" s="25"/>
      <c r="R17" s="154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7</v>
      </c>
      <c r="B18" s="71" t="s">
        <v>60</v>
      </c>
      <c r="C18" s="133">
        <f t="shared" si="5"/>
        <v>42415</v>
      </c>
      <c r="D18" s="6">
        <v>0.27083333333333331</v>
      </c>
      <c r="E18" s="6">
        <v>0.66666666666666696</v>
      </c>
      <c r="F18" s="8">
        <v>2.0833333333333301E-2</v>
      </c>
      <c r="G18" s="17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71"/>
      <c r="N18" s="71"/>
      <c r="O18" s="6">
        <f t="shared" si="3"/>
        <v>0</v>
      </c>
      <c r="P18" s="25">
        <f t="shared" si="7"/>
        <v>0</v>
      </c>
      <c r="Q18" s="25"/>
      <c r="R18" s="154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7</v>
      </c>
      <c r="B19" s="71" t="s">
        <v>59</v>
      </c>
      <c r="C19" s="133">
        <f t="shared" si="5"/>
        <v>42416</v>
      </c>
      <c r="D19" s="6">
        <v>0.27083333333333331</v>
      </c>
      <c r="E19" s="6">
        <v>0.66666666666666696</v>
      </c>
      <c r="F19" s="8">
        <v>2.0833333333333301E-2</v>
      </c>
      <c r="G19" s="17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71"/>
      <c r="N19" s="71"/>
      <c r="O19" s="6">
        <f t="shared" si="3"/>
        <v>0</v>
      </c>
      <c r="P19" s="25">
        <f t="shared" si="7"/>
        <v>0</v>
      </c>
      <c r="Q19" s="25"/>
      <c r="R19" s="154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7</v>
      </c>
      <c r="B20" s="71" t="s">
        <v>61</v>
      </c>
      <c r="C20" s="133">
        <f t="shared" si="5"/>
        <v>42417</v>
      </c>
      <c r="D20" s="6">
        <v>0.27083333333333331</v>
      </c>
      <c r="E20" s="6">
        <v>0.66666666666666696</v>
      </c>
      <c r="F20" s="8">
        <v>2.0833333333333301E-2</v>
      </c>
      <c r="G20" s="6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71"/>
      <c r="N20" s="71"/>
      <c r="O20" s="6">
        <f t="shared" si="3"/>
        <v>0</v>
      </c>
      <c r="P20" s="25">
        <f t="shared" si="7"/>
        <v>0</v>
      </c>
      <c r="Q20" s="25"/>
      <c r="R20" s="154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17">
        <v>7</v>
      </c>
      <c r="B21" s="71" t="s">
        <v>62</v>
      </c>
      <c r="C21" s="133">
        <f t="shared" si="5"/>
        <v>42418</v>
      </c>
      <c r="D21" s="6">
        <v>0.27083333333333331</v>
      </c>
      <c r="E21" s="6">
        <v>0.66666666666666696</v>
      </c>
      <c r="F21" s="8">
        <v>2.0833333333333301E-2</v>
      </c>
      <c r="G21" s="6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71"/>
      <c r="N21" s="71"/>
      <c r="O21" s="6">
        <f t="shared" si="3"/>
        <v>0</v>
      </c>
      <c r="P21" s="25">
        <f t="shared" si="7"/>
        <v>0</v>
      </c>
      <c r="Q21" s="25"/>
      <c r="R21" s="154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7</v>
      </c>
      <c r="B22" s="71" t="s">
        <v>56</v>
      </c>
      <c r="C22" s="133">
        <f t="shared" si="5"/>
        <v>42419</v>
      </c>
      <c r="D22" s="6">
        <v>0.27083333333333331</v>
      </c>
      <c r="E22" s="6">
        <v>0.66666666666666663</v>
      </c>
      <c r="F22" s="8">
        <v>2.0833333333333301E-2</v>
      </c>
      <c r="G22" s="6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71"/>
      <c r="N22" s="71"/>
      <c r="O22" s="6">
        <f t="shared" si="3"/>
        <v>0</v>
      </c>
      <c r="P22" s="25">
        <f t="shared" si="7"/>
        <v>0</v>
      </c>
      <c r="Q22" s="25"/>
      <c r="R22" s="154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7</v>
      </c>
      <c r="B23" s="71" t="s">
        <v>57</v>
      </c>
      <c r="C23" s="133">
        <f t="shared" si="5"/>
        <v>42420</v>
      </c>
      <c r="D23" s="6">
        <v>0.27083333333333331</v>
      </c>
      <c r="E23" s="6">
        <v>0.66666666666666663</v>
      </c>
      <c r="F23" s="8">
        <v>2.0833333333333301E-2</v>
      </c>
      <c r="G23" s="6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71"/>
      <c r="N23" s="71"/>
      <c r="O23" s="6">
        <f t="shared" si="3"/>
        <v>0</v>
      </c>
      <c r="P23" s="25">
        <f t="shared" si="7"/>
        <v>0</v>
      </c>
      <c r="Q23" s="25"/>
      <c r="R23" s="154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8</v>
      </c>
      <c r="B24" s="71" t="s">
        <v>58</v>
      </c>
      <c r="C24" s="133">
        <f t="shared" si="5"/>
        <v>42421</v>
      </c>
      <c r="D24" s="6">
        <v>0.27083333333333331</v>
      </c>
      <c r="E24" s="6">
        <v>0.66666666666666663</v>
      </c>
      <c r="F24" s="8">
        <v>2.0833333333333301E-2</v>
      </c>
      <c r="G24" s="6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71"/>
      <c r="N24" s="71"/>
      <c r="O24" s="6">
        <f t="shared" si="3"/>
        <v>0</v>
      </c>
      <c r="P24" s="25">
        <f t="shared" si="7"/>
        <v>0</v>
      </c>
      <c r="Q24" s="25"/>
      <c r="R24" s="154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8</v>
      </c>
      <c r="B25" s="71" t="s">
        <v>60</v>
      </c>
      <c r="C25" s="133">
        <f t="shared" si="5"/>
        <v>42422</v>
      </c>
      <c r="D25" s="6">
        <v>0.27083333333333331</v>
      </c>
      <c r="E25" s="6">
        <v>0.66666666666666696</v>
      </c>
      <c r="F25" s="8">
        <v>2.0833333333333301E-2</v>
      </c>
      <c r="G25" s="17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71"/>
      <c r="N25" s="71"/>
      <c r="O25" s="6">
        <f t="shared" si="3"/>
        <v>0</v>
      </c>
      <c r="P25" s="25">
        <f t="shared" si="7"/>
        <v>0</v>
      </c>
      <c r="Q25" s="25"/>
      <c r="R25" s="154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8</v>
      </c>
      <c r="B26" s="71" t="s">
        <v>59</v>
      </c>
      <c r="C26" s="133">
        <f t="shared" si="5"/>
        <v>42423</v>
      </c>
      <c r="D26" s="6">
        <v>0.27083333333333331</v>
      </c>
      <c r="E26" s="6">
        <v>0.66666666666666696</v>
      </c>
      <c r="F26" s="8">
        <v>2.0833333333333301E-2</v>
      </c>
      <c r="G26" s="17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71"/>
      <c r="N26" s="71"/>
      <c r="O26" s="6">
        <f t="shared" si="3"/>
        <v>0</v>
      </c>
      <c r="P26" s="25">
        <f t="shared" si="7"/>
        <v>0</v>
      </c>
      <c r="Q26" s="25"/>
      <c r="R26" s="154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8</v>
      </c>
      <c r="B27" s="71" t="s">
        <v>61</v>
      </c>
      <c r="C27" s="133">
        <f t="shared" si="5"/>
        <v>42424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224"/>
      <c r="N27" s="224"/>
      <c r="O27" s="6">
        <f t="shared" si="3"/>
        <v>0</v>
      </c>
      <c r="P27" s="25">
        <f t="shared" si="7"/>
        <v>0</v>
      </c>
      <c r="Q27" s="25"/>
      <c r="R27" s="154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8</v>
      </c>
      <c r="B28" s="71" t="s">
        <v>62</v>
      </c>
      <c r="C28" s="133">
        <f t="shared" si="5"/>
        <v>42425</v>
      </c>
      <c r="D28" s="6">
        <v>0.27083333333333331</v>
      </c>
      <c r="E28" s="6">
        <v>0.66666666666666696</v>
      </c>
      <c r="F28" s="8">
        <v>2.0833333333333301E-2</v>
      </c>
      <c r="G28" s="6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224"/>
      <c r="N28" s="224"/>
      <c r="O28" s="6">
        <f t="shared" si="3"/>
        <v>0</v>
      </c>
      <c r="P28" s="25">
        <f t="shared" si="7"/>
        <v>0</v>
      </c>
      <c r="Q28" s="25"/>
      <c r="R28" s="154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8</v>
      </c>
      <c r="B29" s="71" t="s">
        <v>56</v>
      </c>
      <c r="C29" s="133">
        <f t="shared" si="5"/>
        <v>42426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224"/>
      <c r="N29" s="224"/>
      <c r="O29" s="6">
        <f t="shared" si="3"/>
        <v>0</v>
      </c>
      <c r="P29" s="25">
        <f t="shared" si="7"/>
        <v>0</v>
      </c>
      <c r="Q29" s="25"/>
      <c r="R29" s="154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8</v>
      </c>
      <c r="B30" s="71" t="s">
        <v>57</v>
      </c>
      <c r="C30" s="133">
        <f t="shared" si="5"/>
        <v>42427</v>
      </c>
      <c r="D30" s="6">
        <v>0.27083333333333331</v>
      </c>
      <c r="E30" s="6">
        <v>0.66666666666666663</v>
      </c>
      <c r="F30" s="8">
        <v>2.0833333333333301E-2</v>
      </c>
      <c r="G30" s="6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224"/>
      <c r="N30" s="224"/>
      <c r="O30" s="6">
        <f t="shared" si="3"/>
        <v>0</v>
      </c>
      <c r="P30" s="25">
        <f t="shared" si="7"/>
        <v>0</v>
      </c>
      <c r="Q30" s="25"/>
      <c r="R30" s="154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/>
      <c r="B31" s="71"/>
      <c r="C31" s="133"/>
      <c r="D31" s="6">
        <v>0.27083333333333331</v>
      </c>
      <c r="E31" s="6">
        <v>0.66666666666666663</v>
      </c>
      <c r="F31" s="8">
        <v>2.0833333333333301E-2</v>
      </c>
      <c r="G31" s="17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74"/>
      <c r="N31" s="74"/>
      <c r="O31" s="6">
        <f t="shared" si="3"/>
        <v>0</v>
      </c>
      <c r="P31" s="25">
        <f t="shared" si="7"/>
        <v>0</v>
      </c>
      <c r="Q31" s="221"/>
      <c r="R31" s="76">
        <f t="shared" si="4"/>
        <v>0</v>
      </c>
      <c r="S31" s="76">
        <f>TOTAAL!$J$4</f>
        <v>26</v>
      </c>
      <c r="T31" s="76">
        <f t="shared" si="6"/>
        <v>-26</v>
      </c>
      <c r="U31" s="167"/>
    </row>
    <row r="32" spans="1:21" x14ac:dyDescent="0.25">
      <c r="A32" s="4"/>
      <c r="B32" s="71"/>
      <c r="C32" s="5"/>
      <c r="D32" s="6">
        <v>0.27083333333333331</v>
      </c>
      <c r="E32" s="6">
        <v>0.66666666666666696</v>
      </c>
      <c r="F32" s="8">
        <v>2.0833333333333301E-2</v>
      </c>
      <c r="G32" s="4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224"/>
      <c r="N32" s="224"/>
      <c r="O32" s="6">
        <f t="shared" si="3"/>
        <v>0</v>
      </c>
      <c r="P32" s="25">
        <f t="shared" si="7"/>
        <v>0</v>
      </c>
      <c r="Q32" s="25"/>
      <c r="R32" s="154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26"/>
      <c r="B33" s="71"/>
      <c r="C33" s="5"/>
      <c r="D33" s="6">
        <v>0.27083333333333331</v>
      </c>
      <c r="E33" s="6">
        <v>0.66666666666666696</v>
      </c>
      <c r="F33" s="8">
        <v>2.0833333333333301E-2</v>
      </c>
      <c r="G33" s="26"/>
      <c r="H33" s="14"/>
      <c r="I33" s="42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225"/>
      <c r="N33" s="225"/>
      <c r="O33" s="42">
        <f t="shared" si="3"/>
        <v>0</v>
      </c>
      <c r="P33" s="25">
        <f t="shared" si="7"/>
        <v>0</v>
      </c>
      <c r="Q33" s="223"/>
      <c r="R33" s="44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59" customFormat="1" x14ac:dyDescent="0.25">
      <c r="A34" s="217"/>
      <c r="B34" s="217"/>
      <c r="C34" s="217"/>
      <c r="D34" s="257" t="str">
        <f>Januari!D34</f>
        <v>TOTAAL</v>
      </c>
      <c r="E34" s="263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57"/>
      <c r="M34" s="57"/>
      <c r="N34" s="58"/>
      <c r="O34" s="50">
        <f>SUM(O3:O33)</f>
        <v>0</v>
      </c>
      <c r="P34" s="56"/>
      <c r="Q34" s="56"/>
      <c r="R34" s="21">
        <f>SUM(R3:R33)</f>
        <v>0</v>
      </c>
      <c r="S34" s="21">
        <f>SUM(S3:S33)</f>
        <v>806</v>
      </c>
      <c r="T34" s="83">
        <f>SUM(T3:T33)</f>
        <v>-806</v>
      </c>
      <c r="U34" s="218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66" t="str">
        <f>Januari!F35</f>
        <v>Pauze</v>
      </c>
      <c r="G35" s="214" t="str">
        <f>Januari!G35</f>
        <v>verlof</v>
      </c>
      <c r="H35" s="259" t="str">
        <f>Januari!H35</f>
        <v>± uren</v>
      </c>
      <c r="I35" s="260"/>
      <c r="J35" s="261">
        <f>SUM(J34+K34)</f>
        <v>0</v>
      </c>
      <c r="K35" s="262"/>
      <c r="L35" s="266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66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70" t="str">
        <f>Januari!S35</f>
        <v>Woon werk</v>
      </c>
      <c r="T35" s="211" t="str">
        <f>Januari!T35</f>
        <v>kilometers</v>
      </c>
      <c r="U35" s="199" t="str">
        <f>Januari!U35</f>
        <v>decl.</v>
      </c>
    </row>
    <row r="36" spans="1:21" x14ac:dyDescent="0.25">
      <c r="A36" s="257">
        <f>Januari!A36</f>
        <v>2021</v>
      </c>
      <c r="B36" s="258"/>
      <c r="C36" s="263"/>
      <c r="D36" s="268" t="str">
        <f>Januari!D36</f>
        <v>Gewerkt</v>
      </c>
      <c r="E36" s="269"/>
      <c r="F36" s="267"/>
      <c r="G36" s="69" t="str">
        <f>Januari!G36</f>
        <v xml:space="preserve">Uren </v>
      </c>
      <c r="H36" s="259" t="str">
        <f>Januari!H36</f>
        <v>Totaal ± uren</v>
      </c>
      <c r="I36" s="260"/>
      <c r="J36" s="261">
        <f>SUM(Januari!J35+J35)</f>
        <v>0</v>
      </c>
      <c r="K36" s="262"/>
      <c r="L36" s="267"/>
      <c r="M36" s="268" t="str">
        <f>Januari!M36</f>
        <v>Overuren</v>
      </c>
      <c r="N36" s="285"/>
      <c r="O36" s="267"/>
      <c r="P36" s="268" t="str">
        <f>Januari!P36</f>
        <v>Kilometerstand</v>
      </c>
      <c r="Q36" s="269"/>
      <c r="R36" s="216" t="str">
        <f>Januari!R36</f>
        <v>Km</v>
      </c>
      <c r="S36" s="271"/>
      <c r="T36" s="216" t="str">
        <f>Januari!T36</f>
        <v>Dienstreis</v>
      </c>
      <c r="U36" s="200" t="str">
        <f>Januari!U36</f>
        <v>Insite</v>
      </c>
    </row>
  </sheetData>
  <mergeCells count="21"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  <mergeCell ref="H36:I36"/>
    <mergeCell ref="J36:K36"/>
    <mergeCell ref="J35:K35"/>
    <mergeCell ref="H35:I35"/>
    <mergeCell ref="F35:F36"/>
  </mergeCells>
  <conditionalFormatting sqref="M3:O33 G3:I33 Q3:R33 A3:C33">
    <cfRule type="expression" dxfId="1051" priority="177">
      <formula>$B3="zo"</formula>
    </cfRule>
    <cfRule type="expression" priority="178">
      <formula>$B3="zo"</formula>
    </cfRule>
    <cfRule type="expression" dxfId="1050" priority="179">
      <formula>$B3="za"</formula>
    </cfRule>
  </conditionalFormatting>
  <conditionalFormatting sqref="T3:T33">
    <cfRule type="expression" dxfId="1049" priority="171">
      <formula>$B3="zo"</formula>
    </cfRule>
    <cfRule type="expression" dxfId="1048" priority="172">
      <formula>$B3="za"</formula>
    </cfRule>
  </conditionalFormatting>
  <conditionalFormatting sqref="U3:U33">
    <cfRule type="expression" dxfId="1047" priority="169">
      <formula>$B3="zo"</formula>
    </cfRule>
    <cfRule type="expression" dxfId="1046" priority="170">
      <formula>$B3="za"</formula>
    </cfRule>
  </conditionalFormatting>
  <conditionalFormatting sqref="U34">
    <cfRule type="expression" dxfId="1045" priority="167">
      <formula>$B34="zo"</formula>
    </cfRule>
    <cfRule type="expression" dxfId="1044" priority="168">
      <formula>$B34="za"</formula>
    </cfRule>
  </conditionalFormatting>
  <conditionalFormatting sqref="J3:J33">
    <cfRule type="expression" dxfId="1043" priority="165">
      <formula>$B3="zo"</formula>
    </cfRule>
    <cfRule type="expression" dxfId="1042" priority="166">
      <formula>$B3="za"</formula>
    </cfRule>
  </conditionalFormatting>
  <conditionalFormatting sqref="K3:K33">
    <cfRule type="expression" dxfId="1041" priority="163">
      <formula>$B3="zo"</formula>
    </cfRule>
    <cfRule type="expression" dxfId="1040" priority="164">
      <formula>$B3="za"</formula>
    </cfRule>
  </conditionalFormatting>
  <conditionalFormatting sqref="S3:S33">
    <cfRule type="expression" dxfId="1039" priority="161">
      <formula>$B3="zo"</formula>
    </cfRule>
    <cfRule type="expression" dxfId="1038" priority="162">
      <formula>$B3="za"</formula>
    </cfRule>
  </conditionalFormatting>
  <conditionalFormatting sqref="D3:E3">
    <cfRule type="expression" dxfId="1037" priority="79">
      <formula>$B3="zo"</formula>
    </cfRule>
    <cfRule type="expression" dxfId="1036" priority="80">
      <formula>$B3="za"</formula>
    </cfRule>
  </conditionalFormatting>
  <conditionalFormatting sqref="F3">
    <cfRule type="expression" dxfId="1035" priority="77">
      <formula>$B3="zo"</formula>
    </cfRule>
    <cfRule type="expression" dxfId="1034" priority="78">
      <formula>$B3="za"</formula>
    </cfRule>
  </conditionalFormatting>
  <conditionalFormatting sqref="D4:E7">
    <cfRule type="expression" dxfId="1033" priority="75">
      <formula>$B4="zo"</formula>
    </cfRule>
    <cfRule type="expression" dxfId="1032" priority="76">
      <formula>$B4="za"</formula>
    </cfRule>
  </conditionalFormatting>
  <conditionalFormatting sqref="F4">
    <cfRule type="expression" dxfId="1031" priority="73">
      <formula>$B4="zo"</formula>
    </cfRule>
    <cfRule type="expression" dxfId="1030" priority="74">
      <formula>$B4="za"</formula>
    </cfRule>
  </conditionalFormatting>
  <conditionalFormatting sqref="F5:F7">
    <cfRule type="expression" dxfId="1029" priority="71">
      <formula>$B5="zo"</formula>
    </cfRule>
    <cfRule type="expression" dxfId="1028" priority="72">
      <formula>$B5="za"</formula>
    </cfRule>
  </conditionalFormatting>
  <conditionalFormatting sqref="D8:E8">
    <cfRule type="expression" dxfId="1027" priority="69">
      <formula>$B8="zo"</formula>
    </cfRule>
    <cfRule type="expression" dxfId="1026" priority="70">
      <formula>$B8="za"</formula>
    </cfRule>
  </conditionalFormatting>
  <conditionalFormatting sqref="F8">
    <cfRule type="expression" dxfId="1025" priority="67">
      <formula>$B8="zo"</formula>
    </cfRule>
    <cfRule type="expression" dxfId="1024" priority="68">
      <formula>$B8="za"</formula>
    </cfRule>
  </conditionalFormatting>
  <conditionalFormatting sqref="D9:E11">
    <cfRule type="expression" dxfId="1023" priority="65">
      <formula>$B9="zo"</formula>
    </cfRule>
    <cfRule type="expression" dxfId="1022" priority="66">
      <formula>$B9="za"</formula>
    </cfRule>
  </conditionalFormatting>
  <conditionalFormatting sqref="F9">
    <cfRule type="expression" dxfId="1021" priority="63">
      <formula>$B9="zo"</formula>
    </cfRule>
    <cfRule type="expression" dxfId="1020" priority="64">
      <formula>$B9="za"</formula>
    </cfRule>
  </conditionalFormatting>
  <conditionalFormatting sqref="F10">
    <cfRule type="expression" dxfId="1019" priority="61">
      <formula>$B10="zo"</formula>
    </cfRule>
    <cfRule type="expression" dxfId="1018" priority="62">
      <formula>$B10="za"</formula>
    </cfRule>
  </conditionalFormatting>
  <conditionalFormatting sqref="F11">
    <cfRule type="expression" dxfId="1017" priority="59">
      <formula>$B11="zo"</formula>
    </cfRule>
    <cfRule type="expression" dxfId="1016" priority="60">
      <formula>$B11="za"</formula>
    </cfRule>
  </conditionalFormatting>
  <conditionalFormatting sqref="D12:E14">
    <cfRule type="expression" dxfId="1015" priority="57">
      <formula>$B12="zo"</formula>
    </cfRule>
    <cfRule type="expression" dxfId="1014" priority="58">
      <formula>$B12="za"</formula>
    </cfRule>
  </conditionalFormatting>
  <conditionalFormatting sqref="F12:F14">
    <cfRule type="expression" dxfId="1013" priority="55">
      <formula>$B12="zo"</formula>
    </cfRule>
    <cfRule type="expression" dxfId="1012" priority="56">
      <formula>$B12="za"</formula>
    </cfRule>
  </conditionalFormatting>
  <conditionalFormatting sqref="D15:E15">
    <cfRule type="expression" dxfId="1011" priority="53">
      <formula>$B15="zo"</formula>
    </cfRule>
    <cfRule type="expression" dxfId="1010" priority="54">
      <formula>$B15="za"</formula>
    </cfRule>
  </conditionalFormatting>
  <conditionalFormatting sqref="F15">
    <cfRule type="expression" dxfId="1009" priority="51">
      <formula>$B15="zo"</formula>
    </cfRule>
    <cfRule type="expression" dxfId="1008" priority="52">
      <formula>$B15="za"</formula>
    </cfRule>
  </conditionalFormatting>
  <conditionalFormatting sqref="D16:E18">
    <cfRule type="expression" dxfId="1007" priority="49">
      <formula>$B16="zo"</formula>
    </cfRule>
    <cfRule type="expression" dxfId="1006" priority="50">
      <formula>$B16="za"</formula>
    </cfRule>
  </conditionalFormatting>
  <conditionalFormatting sqref="F16">
    <cfRule type="expression" dxfId="1005" priority="47">
      <formula>$B16="zo"</formula>
    </cfRule>
    <cfRule type="expression" dxfId="1004" priority="48">
      <formula>$B16="za"</formula>
    </cfRule>
  </conditionalFormatting>
  <conditionalFormatting sqref="F17">
    <cfRule type="expression" dxfId="1003" priority="45">
      <formula>$B17="zo"</formula>
    </cfRule>
    <cfRule type="expression" dxfId="1002" priority="46">
      <formula>$B17="za"</formula>
    </cfRule>
  </conditionalFormatting>
  <conditionalFormatting sqref="F18">
    <cfRule type="expression" dxfId="1001" priority="43">
      <formula>$B18="zo"</formula>
    </cfRule>
    <cfRule type="expression" dxfId="1000" priority="44">
      <formula>$B18="za"</formula>
    </cfRule>
  </conditionalFormatting>
  <conditionalFormatting sqref="D19:E21">
    <cfRule type="expression" dxfId="999" priority="41">
      <formula>$B19="zo"</formula>
    </cfRule>
    <cfRule type="expression" dxfId="998" priority="42">
      <formula>$B19="za"</formula>
    </cfRule>
  </conditionalFormatting>
  <conditionalFormatting sqref="F19:F21">
    <cfRule type="expression" dxfId="997" priority="39">
      <formula>$B19="zo"</formula>
    </cfRule>
    <cfRule type="expression" dxfId="996" priority="40">
      <formula>$B19="za"</formula>
    </cfRule>
  </conditionalFormatting>
  <conditionalFormatting sqref="D22:E22">
    <cfRule type="expression" dxfId="995" priority="37">
      <formula>$B22="zo"</formula>
    </cfRule>
    <cfRule type="expression" dxfId="994" priority="38">
      <formula>$B22="za"</formula>
    </cfRule>
  </conditionalFormatting>
  <conditionalFormatting sqref="F22">
    <cfRule type="expression" dxfId="993" priority="35">
      <formula>$B22="zo"</formula>
    </cfRule>
    <cfRule type="expression" dxfId="992" priority="36">
      <formula>$B22="za"</formula>
    </cfRule>
  </conditionalFormatting>
  <conditionalFormatting sqref="D23:E25">
    <cfRule type="expression" dxfId="991" priority="33">
      <formula>$B23="zo"</formula>
    </cfRule>
    <cfRule type="expression" dxfId="990" priority="34">
      <formula>$B23="za"</formula>
    </cfRule>
  </conditionalFormatting>
  <conditionalFormatting sqref="F23">
    <cfRule type="expression" dxfId="989" priority="31">
      <formula>$B23="zo"</formula>
    </cfRule>
    <cfRule type="expression" dxfId="988" priority="32">
      <formula>$B23="za"</formula>
    </cfRule>
  </conditionalFormatting>
  <conditionalFormatting sqref="F24">
    <cfRule type="expression" dxfId="987" priority="29">
      <formula>$B24="zo"</formula>
    </cfRule>
    <cfRule type="expression" dxfId="986" priority="30">
      <formula>$B24="za"</formula>
    </cfRule>
  </conditionalFormatting>
  <conditionalFormatting sqref="F25">
    <cfRule type="expression" dxfId="985" priority="27">
      <formula>$B25="zo"</formula>
    </cfRule>
    <cfRule type="expression" dxfId="984" priority="28">
      <formula>$B25="za"</formula>
    </cfRule>
  </conditionalFormatting>
  <conditionalFormatting sqref="D26:E28">
    <cfRule type="expression" dxfId="983" priority="25">
      <formula>$B26="zo"</formula>
    </cfRule>
    <cfRule type="expression" dxfId="982" priority="26">
      <formula>$B26="za"</formula>
    </cfRule>
  </conditionalFormatting>
  <conditionalFormatting sqref="F26:F28">
    <cfRule type="expression" dxfId="981" priority="23">
      <formula>$B26="zo"</formula>
    </cfRule>
    <cfRule type="expression" dxfId="980" priority="24">
      <formula>$B26="za"</formula>
    </cfRule>
  </conditionalFormatting>
  <conditionalFormatting sqref="D29:E29">
    <cfRule type="expression" dxfId="979" priority="21">
      <formula>$B29="zo"</formula>
    </cfRule>
    <cfRule type="expression" dxfId="978" priority="22">
      <formula>$B29="za"</formula>
    </cfRule>
  </conditionalFormatting>
  <conditionalFormatting sqref="F29">
    <cfRule type="expression" dxfId="977" priority="19">
      <formula>$B29="zo"</formula>
    </cfRule>
    <cfRule type="expression" dxfId="976" priority="20">
      <formula>$B29="za"</formula>
    </cfRule>
  </conditionalFormatting>
  <conditionalFormatting sqref="D30:E32">
    <cfRule type="expression" dxfId="975" priority="17">
      <formula>$B30="zo"</formula>
    </cfRule>
    <cfRule type="expression" dxfId="974" priority="18">
      <formula>$B30="za"</formula>
    </cfRule>
  </conditionalFormatting>
  <conditionalFormatting sqref="F30">
    <cfRule type="expression" dxfId="973" priority="15">
      <formula>$B30="zo"</formula>
    </cfRule>
    <cfRule type="expression" dxfId="972" priority="16">
      <formula>$B30="za"</formula>
    </cfRule>
  </conditionalFormatting>
  <conditionalFormatting sqref="F31">
    <cfRule type="expression" dxfId="971" priority="13">
      <formula>$B31="zo"</formula>
    </cfRule>
    <cfRule type="expression" dxfId="970" priority="14">
      <formula>$B31="za"</formula>
    </cfRule>
  </conditionalFormatting>
  <conditionalFormatting sqref="F32">
    <cfRule type="expression" dxfId="969" priority="11">
      <formula>$B32="zo"</formula>
    </cfRule>
    <cfRule type="expression" dxfId="968" priority="12">
      <formula>$B32="za"</formula>
    </cfRule>
  </conditionalFormatting>
  <conditionalFormatting sqref="D33:E33">
    <cfRule type="expression" dxfId="967" priority="9">
      <formula>$B33="zo"</formula>
    </cfRule>
    <cfRule type="expression" dxfId="966" priority="10">
      <formula>$B33="za"</formula>
    </cfRule>
  </conditionalFormatting>
  <conditionalFormatting sqref="F33">
    <cfRule type="expression" dxfId="965" priority="7">
      <formula>$B33="zo"</formula>
    </cfRule>
    <cfRule type="expression" dxfId="964" priority="8">
      <formula>$B33="za"</formula>
    </cfRule>
  </conditionalFormatting>
  <conditionalFormatting sqref="P3">
    <cfRule type="expression" dxfId="963" priority="5">
      <formula>$B3="zo"</formula>
    </cfRule>
    <cfRule type="expression" dxfId="962" priority="6">
      <formula>$B3="za"</formula>
    </cfRule>
  </conditionalFormatting>
  <conditionalFormatting sqref="P4:P33">
    <cfRule type="expression" dxfId="961" priority="3">
      <formula>$B4="zo"</formula>
    </cfRule>
    <cfRule type="expression" dxfId="960" priority="4">
      <formula>$B4="za"</formula>
    </cfRule>
  </conditionalFormatting>
  <conditionalFormatting sqref="L3:L33">
    <cfRule type="expression" dxfId="959" priority="1">
      <formula>$B3="zo"</formula>
    </cfRule>
    <cfRule type="expression" dxfId="958" priority="2">
      <formula>$B3="za"</formula>
    </cfRule>
  </conditionalFormatting>
  <pageMargins left="0.23622047244094491" right="0.23622047244094491" top="0.74803149606299213" bottom="0.35433070866141736" header="0.31496062992125984" footer="0.31496062992125984"/>
  <pageSetup paperSize="9" scale="7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343E-E756-4A44-B7C4-CE7270FAFB93}">
  <dimension ref="A1:U36"/>
  <sheetViews>
    <sheetView workbookViewId="0">
      <pane ySplit="1" topLeftCell="A23" activePane="bottomLeft" state="frozen"/>
      <selection pane="bottomLeft" sqref="A1:C1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10" customWidth="1"/>
    <col min="9" max="9" width="6.42578125" style="10" customWidth="1"/>
    <col min="10" max="11" width="6" style="10" customWidth="1"/>
    <col min="12" max="12" width="32.7109375" style="10" customWidth="1"/>
    <col min="13" max="15" width="6" style="10" customWidth="1"/>
    <col min="16" max="17" width="8.7109375" style="10" customWidth="1"/>
    <col min="18" max="19" width="6.7109375" style="10" customWidth="1"/>
    <col min="20" max="20" width="9.7109375" style="23" customWidth="1"/>
    <col min="21" max="21" width="5.140625" style="23" customWidth="1"/>
    <col min="22" max="16384" width="9.140625" style="10"/>
  </cols>
  <sheetData>
    <row r="1" spans="1:21" x14ac:dyDescent="0.25">
      <c r="A1" s="259">
        <f>Januari!A1</f>
        <v>2021</v>
      </c>
      <c r="B1" s="288"/>
      <c r="C1" s="260"/>
      <c r="D1" s="286" t="str">
        <f>Januari!D1</f>
        <v>Gewerkt</v>
      </c>
      <c r="E1" s="287"/>
      <c r="F1" s="276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6" t="str">
        <f>Januari!L1</f>
        <v>Bijzonderheden</v>
      </c>
      <c r="M1" s="286" t="str">
        <f>Januari!M1</f>
        <v>Overuren</v>
      </c>
      <c r="N1" s="287"/>
      <c r="O1" s="276" t="str">
        <f>Januari!O1</f>
        <v>Totaal</v>
      </c>
      <c r="P1" s="286" t="str">
        <f>Januari!P1</f>
        <v>Kilometerstand</v>
      </c>
      <c r="Q1" s="287"/>
      <c r="R1" s="37" t="str">
        <f>Januari!R1</f>
        <v>Km</v>
      </c>
      <c r="S1" s="280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7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7"/>
      <c r="M2" s="40" t="str">
        <f>Januari!M2</f>
        <v>begin</v>
      </c>
      <c r="N2" s="2" t="str">
        <f>Januari!N2</f>
        <v>einde</v>
      </c>
      <c r="O2" s="277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1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9</v>
      </c>
      <c r="B3" s="71" t="s">
        <v>58</v>
      </c>
      <c r="C3" s="133">
        <f>DATE(YEAR(Januari!C3),MONTH(Januari!C3)+2,DAY(Januari!C3))</f>
        <v>42429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54"/>
      <c r="Q3" s="154"/>
      <c r="R3" s="154">
        <f>SUM(Q3-P3)</f>
        <v>0</v>
      </c>
      <c r="S3" s="76">
        <f>TOTAAL!$J$4</f>
        <v>26</v>
      </c>
      <c r="T3" s="76">
        <f>SUM(R3-S3)</f>
        <v>-26</v>
      </c>
      <c r="U3" s="167"/>
    </row>
    <row r="4" spans="1:21" x14ac:dyDescent="0.25">
      <c r="A4" s="17">
        <v>9</v>
      </c>
      <c r="B4" s="71" t="s">
        <v>60</v>
      </c>
      <c r="C4" s="133">
        <f>DATE(YEAR($C$3),MONTH($C$3),DAY(C3)+1)</f>
        <v>42430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54">
        <f t="shared" ref="R4:R33" si="4">SUM(Q4-P4)</f>
        <v>0</v>
      </c>
      <c r="S4" s="76">
        <f>TOTAAL!$J$4</f>
        <v>26</v>
      </c>
      <c r="T4" s="76">
        <f>SUM(R4-S4)</f>
        <v>-26</v>
      </c>
      <c r="U4" s="167"/>
    </row>
    <row r="5" spans="1:21" x14ac:dyDescent="0.25">
      <c r="A5" s="17">
        <v>9</v>
      </c>
      <c r="B5" s="71" t="s">
        <v>59</v>
      </c>
      <c r="C5" s="133">
        <f t="shared" ref="C5:C33" si="5">DATE(YEAR($C$3),MONTH($C$3),DAY(C4)+1)</f>
        <v>42431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54">
        <f t="shared" si="4"/>
        <v>0</v>
      </c>
      <c r="S5" s="76">
        <f>TOTAAL!$J$4</f>
        <v>26</v>
      </c>
      <c r="T5" s="76">
        <f t="shared" ref="T5:T33" si="6">SUM(R5-S5)</f>
        <v>-26</v>
      </c>
      <c r="U5" s="167"/>
    </row>
    <row r="6" spans="1:21" x14ac:dyDescent="0.25">
      <c r="A6" s="17">
        <v>9</v>
      </c>
      <c r="B6" s="71" t="s">
        <v>61</v>
      </c>
      <c r="C6" s="133">
        <f t="shared" si="5"/>
        <v>42432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17"/>
      <c r="N6" s="17"/>
      <c r="O6" s="6">
        <f t="shared" si="3"/>
        <v>0</v>
      </c>
      <c r="P6" s="25">
        <f t="shared" ref="P6:P33" si="7">Q5</f>
        <v>0</v>
      </c>
      <c r="Q6" s="25"/>
      <c r="R6" s="154">
        <f t="shared" si="4"/>
        <v>0</v>
      </c>
      <c r="S6" s="76">
        <f>TOTAAL!$J$4</f>
        <v>26</v>
      </c>
      <c r="T6" s="76">
        <f t="shared" si="6"/>
        <v>-26</v>
      </c>
      <c r="U6" s="167"/>
    </row>
    <row r="7" spans="1:21" x14ac:dyDescent="0.25">
      <c r="A7" s="17">
        <v>9</v>
      </c>
      <c r="B7" s="71" t="s">
        <v>62</v>
      </c>
      <c r="C7" s="133">
        <f t="shared" si="5"/>
        <v>42433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54">
        <f t="shared" si="4"/>
        <v>0</v>
      </c>
      <c r="S7" s="76">
        <f>TOTAAL!$J$4</f>
        <v>26</v>
      </c>
      <c r="T7" s="76">
        <f t="shared" si="6"/>
        <v>-26</v>
      </c>
      <c r="U7" s="167"/>
    </row>
    <row r="8" spans="1:21" x14ac:dyDescent="0.25">
      <c r="A8" s="17">
        <v>9</v>
      </c>
      <c r="B8" s="71" t="s">
        <v>56</v>
      </c>
      <c r="C8" s="133">
        <f t="shared" si="5"/>
        <v>42434</v>
      </c>
      <c r="D8" s="6">
        <v>0.27083333333333331</v>
      </c>
      <c r="E8" s="6">
        <v>0.66666666666666663</v>
      </c>
      <c r="F8" s="8">
        <v>2.0833333333333301E-2</v>
      </c>
      <c r="G8" s="6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6">
        <f t="shared" si="3"/>
        <v>0</v>
      </c>
      <c r="P8" s="25">
        <f t="shared" si="7"/>
        <v>0</v>
      </c>
      <c r="Q8" s="25"/>
      <c r="R8" s="154">
        <f t="shared" si="4"/>
        <v>0</v>
      </c>
      <c r="S8" s="76">
        <f>TOTAAL!$J$4</f>
        <v>26</v>
      </c>
      <c r="T8" s="76">
        <f t="shared" si="6"/>
        <v>-26</v>
      </c>
      <c r="U8" s="167"/>
    </row>
    <row r="9" spans="1:21" x14ac:dyDescent="0.25">
      <c r="A9" s="17">
        <v>9</v>
      </c>
      <c r="B9" s="71" t="s">
        <v>57</v>
      </c>
      <c r="C9" s="133">
        <f t="shared" si="5"/>
        <v>42435</v>
      </c>
      <c r="D9" s="6">
        <v>0.27083333333333331</v>
      </c>
      <c r="E9" s="6">
        <v>0.66666666666666663</v>
      </c>
      <c r="F9" s="8">
        <v>2.0833333333333301E-2</v>
      </c>
      <c r="G9" s="6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54">
        <f t="shared" si="4"/>
        <v>0</v>
      </c>
      <c r="S9" s="76">
        <f>TOTAAL!$J$4</f>
        <v>26</v>
      </c>
      <c r="T9" s="76">
        <f t="shared" si="6"/>
        <v>-26</v>
      </c>
      <c r="U9" s="167"/>
    </row>
    <row r="10" spans="1:21" x14ac:dyDescent="0.25">
      <c r="A10" s="17">
        <v>10</v>
      </c>
      <c r="B10" s="71" t="s">
        <v>58</v>
      </c>
      <c r="C10" s="133">
        <f t="shared" si="5"/>
        <v>42436</v>
      </c>
      <c r="D10" s="6">
        <v>0.27083333333333331</v>
      </c>
      <c r="E10" s="6">
        <v>0.66666666666666663</v>
      </c>
      <c r="F10" s="8">
        <v>2.0833333333333301E-2</v>
      </c>
      <c r="G10" s="6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54">
        <f t="shared" si="4"/>
        <v>0</v>
      </c>
      <c r="S10" s="76">
        <f>TOTAAL!$J$4</f>
        <v>26</v>
      </c>
      <c r="T10" s="76">
        <f t="shared" si="6"/>
        <v>-26</v>
      </c>
      <c r="U10" s="167"/>
    </row>
    <row r="11" spans="1:21" x14ac:dyDescent="0.25">
      <c r="A11" s="17">
        <v>10</v>
      </c>
      <c r="B11" s="71" t="s">
        <v>60</v>
      </c>
      <c r="C11" s="133">
        <f t="shared" si="5"/>
        <v>42437</v>
      </c>
      <c r="D11" s="6">
        <v>0.27083333333333331</v>
      </c>
      <c r="E11" s="6">
        <v>0.66666666666666696</v>
      </c>
      <c r="F11" s="8">
        <v>2.0833333333333301E-2</v>
      </c>
      <c r="G11" s="17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54">
        <f t="shared" si="4"/>
        <v>0</v>
      </c>
      <c r="S11" s="76">
        <f>TOTAAL!$J$4</f>
        <v>26</v>
      </c>
      <c r="T11" s="76">
        <f t="shared" si="6"/>
        <v>-26</v>
      </c>
      <c r="U11" s="167"/>
    </row>
    <row r="12" spans="1:21" x14ac:dyDescent="0.25">
      <c r="A12" s="17">
        <v>10</v>
      </c>
      <c r="B12" s="71" t="s">
        <v>59</v>
      </c>
      <c r="C12" s="133">
        <f t="shared" si="5"/>
        <v>42438</v>
      </c>
      <c r="D12" s="6">
        <v>0.27083333333333331</v>
      </c>
      <c r="E12" s="6">
        <v>0.66666666666666696</v>
      </c>
      <c r="F12" s="8">
        <v>2.0833333333333301E-2</v>
      </c>
      <c r="G12" s="17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54">
        <f t="shared" si="4"/>
        <v>0</v>
      </c>
      <c r="S12" s="76">
        <f>TOTAAL!$J$4</f>
        <v>26</v>
      </c>
      <c r="T12" s="76">
        <f t="shared" si="6"/>
        <v>-26</v>
      </c>
      <c r="U12" s="167"/>
    </row>
    <row r="13" spans="1:21" x14ac:dyDescent="0.25">
      <c r="A13" s="17">
        <v>10</v>
      </c>
      <c r="B13" s="71" t="s">
        <v>61</v>
      </c>
      <c r="C13" s="133">
        <f t="shared" si="5"/>
        <v>42439</v>
      </c>
      <c r="D13" s="6">
        <v>0.27083333333333331</v>
      </c>
      <c r="E13" s="6">
        <v>0.66666666666666696</v>
      </c>
      <c r="F13" s="8">
        <v>2.0833333333333301E-2</v>
      </c>
      <c r="G13" s="6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54">
        <f t="shared" si="4"/>
        <v>0</v>
      </c>
      <c r="S13" s="76">
        <f>TOTAAL!$J$4</f>
        <v>26</v>
      </c>
      <c r="T13" s="76">
        <f t="shared" si="6"/>
        <v>-26</v>
      </c>
      <c r="U13" s="167"/>
    </row>
    <row r="14" spans="1:21" x14ac:dyDescent="0.25">
      <c r="A14" s="17">
        <v>10</v>
      </c>
      <c r="B14" s="71" t="s">
        <v>62</v>
      </c>
      <c r="C14" s="133">
        <f t="shared" si="5"/>
        <v>42440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54">
        <f t="shared" si="4"/>
        <v>0</v>
      </c>
      <c r="S14" s="76">
        <f>TOTAAL!$J$4</f>
        <v>26</v>
      </c>
      <c r="T14" s="76">
        <f t="shared" si="6"/>
        <v>-26</v>
      </c>
      <c r="U14" s="167"/>
    </row>
    <row r="15" spans="1:21" x14ac:dyDescent="0.25">
      <c r="A15" s="17">
        <v>10</v>
      </c>
      <c r="B15" s="71" t="s">
        <v>56</v>
      </c>
      <c r="C15" s="133">
        <f t="shared" si="5"/>
        <v>42441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54">
        <f t="shared" si="4"/>
        <v>0</v>
      </c>
      <c r="S15" s="76">
        <f>TOTAAL!$J$4</f>
        <v>26</v>
      </c>
      <c r="T15" s="76">
        <f t="shared" si="6"/>
        <v>-26</v>
      </c>
      <c r="U15" s="167"/>
    </row>
    <row r="16" spans="1:21" x14ac:dyDescent="0.25">
      <c r="A16" s="17">
        <v>10</v>
      </c>
      <c r="B16" s="71" t="s">
        <v>57</v>
      </c>
      <c r="C16" s="133">
        <f t="shared" si="5"/>
        <v>42442</v>
      </c>
      <c r="D16" s="6">
        <v>0.27083333333333331</v>
      </c>
      <c r="E16" s="6">
        <v>0.66666666666666663</v>
      </c>
      <c r="F16" s="8">
        <v>2.0833333333333301E-2</v>
      </c>
      <c r="G16" s="6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6"/>
      <c r="N16" s="6"/>
      <c r="O16" s="6">
        <f t="shared" si="3"/>
        <v>0</v>
      </c>
      <c r="P16" s="25">
        <f t="shared" si="7"/>
        <v>0</v>
      </c>
      <c r="Q16" s="25"/>
      <c r="R16" s="154">
        <f t="shared" si="4"/>
        <v>0</v>
      </c>
      <c r="S16" s="76">
        <f>TOTAAL!$J$4</f>
        <v>26</v>
      </c>
      <c r="T16" s="76">
        <f t="shared" si="6"/>
        <v>-26</v>
      </c>
      <c r="U16" s="167"/>
    </row>
    <row r="17" spans="1:21" x14ac:dyDescent="0.25">
      <c r="A17" s="17">
        <v>11</v>
      </c>
      <c r="B17" s="71" t="s">
        <v>58</v>
      </c>
      <c r="C17" s="133">
        <f t="shared" si="5"/>
        <v>42443</v>
      </c>
      <c r="D17" s="6">
        <v>0.27083333333333331</v>
      </c>
      <c r="E17" s="6">
        <v>0.66666666666666663</v>
      </c>
      <c r="F17" s="8">
        <v>2.0833333333333301E-2</v>
      </c>
      <c r="G17" s="17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54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11</v>
      </c>
      <c r="B18" s="71" t="s">
        <v>60</v>
      </c>
      <c r="C18" s="133">
        <f t="shared" si="5"/>
        <v>42444</v>
      </c>
      <c r="D18" s="6">
        <v>0.27083333333333331</v>
      </c>
      <c r="E18" s="6">
        <v>0.66666666666666696</v>
      </c>
      <c r="F18" s="8">
        <v>2.0833333333333301E-2</v>
      </c>
      <c r="G18" s="17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54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11</v>
      </c>
      <c r="B19" s="71" t="s">
        <v>59</v>
      </c>
      <c r="C19" s="133">
        <f t="shared" si="5"/>
        <v>42445</v>
      </c>
      <c r="D19" s="6">
        <v>0.27083333333333331</v>
      </c>
      <c r="E19" s="6">
        <v>0.66666666666666696</v>
      </c>
      <c r="F19" s="8">
        <v>2.0833333333333301E-2</v>
      </c>
      <c r="G19" s="17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54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11</v>
      </c>
      <c r="B20" s="71" t="s">
        <v>61</v>
      </c>
      <c r="C20" s="133">
        <f t="shared" si="5"/>
        <v>42446</v>
      </c>
      <c r="D20" s="6">
        <v>0.27083333333333331</v>
      </c>
      <c r="E20" s="6">
        <v>0.66666666666666696</v>
      </c>
      <c r="F20" s="8">
        <v>2.0833333333333301E-2</v>
      </c>
      <c r="G20" s="6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54">
        <f t="shared" si="4"/>
        <v>0</v>
      </c>
      <c r="S20" s="76">
        <f>TOTAAL!$J$4</f>
        <v>26</v>
      </c>
      <c r="T20" s="76">
        <f t="shared" si="6"/>
        <v>-26</v>
      </c>
      <c r="U20" s="161"/>
    </row>
    <row r="21" spans="1:21" x14ac:dyDescent="0.25">
      <c r="A21" s="17">
        <v>11</v>
      </c>
      <c r="B21" s="71" t="s">
        <v>62</v>
      </c>
      <c r="C21" s="133">
        <f t="shared" si="5"/>
        <v>42447</v>
      </c>
      <c r="D21" s="6">
        <v>0.27083333333333331</v>
      </c>
      <c r="E21" s="6">
        <v>0.66666666666666696</v>
      </c>
      <c r="F21" s="8">
        <v>2.0833333333333301E-2</v>
      </c>
      <c r="G21" s="6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54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11</v>
      </c>
      <c r="B22" s="71" t="s">
        <v>56</v>
      </c>
      <c r="C22" s="133">
        <f t="shared" si="5"/>
        <v>42448</v>
      </c>
      <c r="D22" s="6">
        <v>0.27083333333333331</v>
      </c>
      <c r="E22" s="6">
        <v>0.66666666666666663</v>
      </c>
      <c r="F22" s="8">
        <v>2.0833333333333301E-2</v>
      </c>
      <c r="G22" s="6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54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11</v>
      </c>
      <c r="B23" s="71" t="s">
        <v>57</v>
      </c>
      <c r="C23" s="133">
        <f t="shared" si="5"/>
        <v>42449</v>
      </c>
      <c r="D23" s="6">
        <v>0.27083333333333331</v>
      </c>
      <c r="E23" s="6">
        <v>0.66666666666666663</v>
      </c>
      <c r="F23" s="8">
        <v>2.0833333333333301E-2</v>
      </c>
      <c r="G23" s="6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54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12</v>
      </c>
      <c r="B24" s="71" t="s">
        <v>58</v>
      </c>
      <c r="C24" s="133">
        <f t="shared" si="5"/>
        <v>42450</v>
      </c>
      <c r="D24" s="6">
        <v>0.27083333333333331</v>
      </c>
      <c r="E24" s="6">
        <v>0.66666666666666663</v>
      </c>
      <c r="F24" s="8">
        <v>2.0833333333333301E-2</v>
      </c>
      <c r="G24" s="6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54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12</v>
      </c>
      <c r="B25" s="71" t="s">
        <v>60</v>
      </c>
      <c r="C25" s="133">
        <f t="shared" si="5"/>
        <v>42451</v>
      </c>
      <c r="D25" s="6">
        <v>0.27083333333333331</v>
      </c>
      <c r="E25" s="6">
        <v>0.66666666666666696</v>
      </c>
      <c r="F25" s="8">
        <v>2.0833333333333301E-2</v>
      </c>
      <c r="G25" s="17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54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12</v>
      </c>
      <c r="B26" s="71" t="s">
        <v>59</v>
      </c>
      <c r="C26" s="133">
        <f t="shared" si="5"/>
        <v>42452</v>
      </c>
      <c r="D26" s="6">
        <v>0.27083333333333331</v>
      </c>
      <c r="E26" s="6">
        <v>0.66666666666666696</v>
      </c>
      <c r="F26" s="8">
        <v>2.0833333333333301E-2</v>
      </c>
      <c r="G26" s="17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54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12</v>
      </c>
      <c r="B27" s="71" t="s">
        <v>61</v>
      </c>
      <c r="C27" s="133">
        <f t="shared" si="5"/>
        <v>42453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35"/>
      <c r="N27" s="135"/>
      <c r="O27" s="6">
        <f t="shared" si="3"/>
        <v>0</v>
      </c>
      <c r="P27" s="25">
        <f t="shared" si="7"/>
        <v>0</v>
      </c>
      <c r="Q27" s="25"/>
      <c r="R27" s="154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12</v>
      </c>
      <c r="B28" s="71" t="s">
        <v>62</v>
      </c>
      <c r="C28" s="133">
        <f t="shared" si="5"/>
        <v>42454</v>
      </c>
      <c r="D28" s="6">
        <v>0.27083333333333331</v>
      </c>
      <c r="E28" s="6">
        <v>0.66666666666666696</v>
      </c>
      <c r="F28" s="8">
        <v>2.0833333333333301E-2</v>
      </c>
      <c r="G28" s="6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35"/>
      <c r="N28" s="135"/>
      <c r="O28" s="6">
        <f t="shared" si="3"/>
        <v>0</v>
      </c>
      <c r="P28" s="25">
        <f t="shared" si="7"/>
        <v>0</v>
      </c>
      <c r="Q28" s="25"/>
      <c r="R28" s="154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12</v>
      </c>
      <c r="B29" s="71" t="s">
        <v>56</v>
      </c>
      <c r="C29" s="133">
        <f t="shared" si="5"/>
        <v>42455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35"/>
      <c r="N29" s="135"/>
      <c r="O29" s="6">
        <f t="shared" si="3"/>
        <v>0</v>
      </c>
      <c r="P29" s="25">
        <f t="shared" si="7"/>
        <v>0</v>
      </c>
      <c r="Q29" s="25"/>
      <c r="R29" s="154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12</v>
      </c>
      <c r="B30" s="71" t="s">
        <v>57</v>
      </c>
      <c r="C30" s="133">
        <f t="shared" si="5"/>
        <v>42456</v>
      </c>
      <c r="D30" s="6">
        <v>0.27083333333333331</v>
      </c>
      <c r="E30" s="6">
        <v>0.66666666666666663</v>
      </c>
      <c r="F30" s="8">
        <v>2.0833333333333301E-2</v>
      </c>
      <c r="G30" s="6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35"/>
      <c r="N30" s="135"/>
      <c r="O30" s="6">
        <f t="shared" si="3"/>
        <v>0</v>
      </c>
      <c r="P30" s="25">
        <f t="shared" si="7"/>
        <v>0</v>
      </c>
      <c r="Q30" s="25"/>
      <c r="R30" s="154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>
        <v>13</v>
      </c>
      <c r="B31" s="71" t="s">
        <v>58</v>
      </c>
      <c r="C31" s="133">
        <f t="shared" si="5"/>
        <v>42457</v>
      </c>
      <c r="D31" s="6">
        <v>0.27083333333333331</v>
      </c>
      <c r="E31" s="6">
        <v>0.66666666666666663</v>
      </c>
      <c r="F31" s="8">
        <v>2.0833333333333301E-2</v>
      </c>
      <c r="G31" s="6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35"/>
      <c r="N31" s="135"/>
      <c r="O31" s="6">
        <f t="shared" si="3"/>
        <v>0</v>
      </c>
      <c r="P31" s="25">
        <f t="shared" si="7"/>
        <v>0</v>
      </c>
      <c r="Q31" s="25"/>
      <c r="R31" s="154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17">
        <v>13</v>
      </c>
      <c r="B32" s="71" t="s">
        <v>60</v>
      </c>
      <c r="C32" s="133">
        <f t="shared" si="5"/>
        <v>42458</v>
      </c>
      <c r="D32" s="6">
        <v>0.27083333333333331</v>
      </c>
      <c r="E32" s="6">
        <v>0.66666666666666696</v>
      </c>
      <c r="F32" s="8">
        <v>2.0833333333333301E-2</v>
      </c>
      <c r="G32" s="17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35"/>
      <c r="N32" s="135"/>
      <c r="O32" s="6">
        <f t="shared" si="3"/>
        <v>0</v>
      </c>
      <c r="P32" s="25">
        <f t="shared" si="7"/>
        <v>0</v>
      </c>
      <c r="Q32" s="25"/>
      <c r="R32" s="154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17">
        <v>13</v>
      </c>
      <c r="B33" s="71" t="s">
        <v>59</v>
      </c>
      <c r="C33" s="133">
        <f t="shared" si="5"/>
        <v>42459</v>
      </c>
      <c r="D33" s="6">
        <v>0.27083333333333331</v>
      </c>
      <c r="E33" s="6">
        <v>0.66666666666666696</v>
      </c>
      <c r="F33" s="8">
        <v>2.0833333333333301E-2</v>
      </c>
      <c r="G33" s="17"/>
      <c r="H33" s="6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135"/>
      <c r="N33" s="135"/>
      <c r="O33" s="6">
        <f t="shared" si="3"/>
        <v>0</v>
      </c>
      <c r="P33" s="25">
        <f t="shared" si="7"/>
        <v>0</v>
      </c>
      <c r="Q33" s="25"/>
      <c r="R33" s="154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59" customFormat="1" x14ac:dyDescent="0.25">
      <c r="A34" s="217"/>
      <c r="B34" s="217"/>
      <c r="C34" s="217"/>
      <c r="D34" s="257" t="str">
        <f>Januari!D34</f>
        <v>TOTAAL</v>
      </c>
      <c r="E34" s="263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57"/>
      <c r="M34" s="57"/>
      <c r="N34" s="58"/>
      <c r="O34" s="50">
        <f>SUM(O3:O33)</f>
        <v>0</v>
      </c>
      <c r="P34" s="56"/>
      <c r="Q34" s="56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66" t="str">
        <f>Januari!F35</f>
        <v>Pauze</v>
      </c>
      <c r="G35" s="214" t="str">
        <f>Januari!G35</f>
        <v>verlof</v>
      </c>
      <c r="H35" s="259" t="str">
        <f>Januari!H35</f>
        <v>± uren</v>
      </c>
      <c r="I35" s="260"/>
      <c r="J35" s="261">
        <f>SUM(J34+K34)</f>
        <v>0</v>
      </c>
      <c r="K35" s="262"/>
      <c r="L35" s="266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66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70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57">
        <f>Januari!A36</f>
        <v>2021</v>
      </c>
      <c r="B36" s="258"/>
      <c r="C36" s="263"/>
      <c r="D36" s="268" t="str">
        <f>Januari!D36</f>
        <v>Gewerkt</v>
      </c>
      <c r="E36" s="269"/>
      <c r="F36" s="267"/>
      <c r="G36" s="69" t="str">
        <f>Januari!G36</f>
        <v xml:space="preserve">Uren </v>
      </c>
      <c r="H36" s="259" t="str">
        <f>Januari!H36</f>
        <v>Totaal ± uren</v>
      </c>
      <c r="I36" s="260"/>
      <c r="J36" s="261">
        <f>SUM(Januari!J35+Februari!J35+J35)</f>
        <v>0</v>
      </c>
      <c r="K36" s="262"/>
      <c r="L36" s="267"/>
      <c r="M36" s="268" t="str">
        <f>Januari!M36</f>
        <v>Overuren</v>
      </c>
      <c r="N36" s="285"/>
      <c r="O36" s="267"/>
      <c r="P36" s="268" t="str">
        <f>Januari!P36</f>
        <v>Kilometerstand</v>
      </c>
      <c r="Q36" s="269"/>
      <c r="R36" s="216" t="str">
        <f>Januari!R36</f>
        <v>Km</v>
      </c>
      <c r="S36" s="271"/>
      <c r="T36" s="69" t="str">
        <f>Januari!T36</f>
        <v>Dienstreis</v>
      </c>
      <c r="U36" s="200" t="str">
        <f>Januari!U36</f>
        <v>Insite</v>
      </c>
    </row>
  </sheetData>
  <mergeCells count="21"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  <mergeCell ref="H36:I36"/>
    <mergeCell ref="J36:K36"/>
    <mergeCell ref="J35:K35"/>
    <mergeCell ref="H35:I35"/>
    <mergeCell ref="F35:F36"/>
  </mergeCells>
  <conditionalFormatting sqref="A3:C3 C4:C33 M3:O33 G3:I33 Q3:R33 B5 B7 B9 B11 B13 B15 B17 B19 B21 B23 B25 B27 B29 B31 B33 A4:A33">
    <cfRule type="expression" dxfId="957" priority="169">
      <formula>$B3="zo"</formula>
    </cfRule>
    <cfRule type="expression" dxfId="956" priority="170">
      <formula>$B3="za"</formula>
    </cfRule>
  </conditionalFormatting>
  <conditionalFormatting sqref="B4 B6 B8 B10 B12 B14 B16 B18 B20 B22 B24 B26 B28 B30 B32">
    <cfRule type="expression" dxfId="955" priority="167">
      <formula>$B4="zo"</formula>
    </cfRule>
    <cfRule type="expression" dxfId="954" priority="168">
      <formula>$B4="za"</formula>
    </cfRule>
  </conditionalFormatting>
  <conditionalFormatting sqref="T3:T33">
    <cfRule type="expression" dxfId="953" priority="163">
      <formula>$B3="zo"</formula>
    </cfRule>
    <cfRule type="expression" dxfId="952" priority="164">
      <formula>$B3="za"</formula>
    </cfRule>
  </conditionalFormatting>
  <conditionalFormatting sqref="U17:U33">
    <cfRule type="expression" dxfId="951" priority="161">
      <formula>$B17="zo"</formula>
    </cfRule>
    <cfRule type="expression" dxfId="950" priority="162">
      <formula>$B17="za"</formula>
    </cfRule>
  </conditionalFormatting>
  <conditionalFormatting sqref="U3:U16">
    <cfRule type="expression" dxfId="949" priority="157">
      <formula>$B3="zo"</formula>
    </cfRule>
    <cfRule type="expression" dxfId="948" priority="158">
      <formula>$B3="za"</formula>
    </cfRule>
  </conditionalFormatting>
  <conditionalFormatting sqref="J3:J33">
    <cfRule type="expression" dxfId="947" priority="155">
      <formula>$B3="zo"</formula>
    </cfRule>
    <cfRule type="expression" dxfId="946" priority="156">
      <formula>$B3="za"</formula>
    </cfRule>
  </conditionalFormatting>
  <conditionalFormatting sqref="K3:K33">
    <cfRule type="expression" dxfId="945" priority="153">
      <formula>$B3="zo"</formula>
    </cfRule>
    <cfRule type="expression" dxfId="944" priority="154">
      <formula>$B3="za"</formula>
    </cfRule>
  </conditionalFormatting>
  <conditionalFormatting sqref="S3:S33">
    <cfRule type="expression" dxfId="943" priority="151">
      <formula>$B3="zo"</formula>
    </cfRule>
    <cfRule type="expression" dxfId="942" priority="152">
      <formula>$B3="za"</formula>
    </cfRule>
  </conditionalFormatting>
  <conditionalFormatting sqref="D3:E3">
    <cfRule type="expression" dxfId="941" priority="81">
      <formula>$B3="zo"</formula>
    </cfRule>
    <cfRule type="expression" dxfId="940" priority="82">
      <formula>$B3="za"</formula>
    </cfRule>
  </conditionalFormatting>
  <conditionalFormatting sqref="F3">
    <cfRule type="expression" dxfId="939" priority="79">
      <formula>$B3="zo"</formula>
    </cfRule>
    <cfRule type="expression" dxfId="938" priority="80">
      <formula>$B3="za"</formula>
    </cfRule>
  </conditionalFormatting>
  <conditionalFormatting sqref="D4:E7">
    <cfRule type="expression" dxfId="937" priority="77">
      <formula>$B4="zo"</formula>
    </cfRule>
    <cfRule type="expression" dxfId="936" priority="78">
      <formula>$B4="za"</formula>
    </cfRule>
  </conditionalFormatting>
  <conditionalFormatting sqref="F4">
    <cfRule type="expression" dxfId="935" priority="75">
      <formula>$B4="zo"</formula>
    </cfRule>
    <cfRule type="expression" dxfId="934" priority="76">
      <formula>$B4="za"</formula>
    </cfRule>
  </conditionalFormatting>
  <conditionalFormatting sqref="F5:F7">
    <cfRule type="expression" dxfId="933" priority="73">
      <formula>$B5="zo"</formula>
    </cfRule>
    <cfRule type="expression" dxfId="932" priority="74">
      <formula>$B5="za"</formula>
    </cfRule>
  </conditionalFormatting>
  <conditionalFormatting sqref="D8:E8">
    <cfRule type="expression" dxfId="931" priority="71">
      <formula>$B8="zo"</formula>
    </cfRule>
    <cfRule type="expression" dxfId="930" priority="72">
      <formula>$B8="za"</formula>
    </cfRule>
  </conditionalFormatting>
  <conditionalFormatting sqref="F8">
    <cfRule type="expression" dxfId="929" priority="69">
      <formula>$B8="zo"</formula>
    </cfRule>
    <cfRule type="expression" dxfId="928" priority="70">
      <formula>$B8="za"</formula>
    </cfRule>
  </conditionalFormatting>
  <conditionalFormatting sqref="D9:E11">
    <cfRule type="expression" dxfId="927" priority="67">
      <formula>$B9="zo"</formula>
    </cfRule>
    <cfRule type="expression" dxfId="926" priority="68">
      <formula>$B9="za"</formula>
    </cfRule>
  </conditionalFormatting>
  <conditionalFormatting sqref="F9">
    <cfRule type="expression" dxfId="925" priority="65">
      <formula>$B9="zo"</formula>
    </cfRule>
    <cfRule type="expression" dxfId="924" priority="66">
      <formula>$B9="za"</formula>
    </cfRule>
  </conditionalFormatting>
  <conditionalFormatting sqref="F10">
    <cfRule type="expression" dxfId="923" priority="63">
      <formula>$B10="zo"</formula>
    </cfRule>
    <cfRule type="expression" dxfId="922" priority="64">
      <formula>$B10="za"</formula>
    </cfRule>
  </conditionalFormatting>
  <conditionalFormatting sqref="F11">
    <cfRule type="expression" dxfId="921" priority="61">
      <formula>$B11="zo"</formula>
    </cfRule>
    <cfRule type="expression" dxfId="920" priority="62">
      <formula>$B11="za"</formula>
    </cfRule>
  </conditionalFormatting>
  <conditionalFormatting sqref="D12:E14">
    <cfRule type="expression" dxfId="919" priority="59">
      <formula>$B12="zo"</formula>
    </cfRule>
    <cfRule type="expression" dxfId="918" priority="60">
      <formula>$B12="za"</formula>
    </cfRule>
  </conditionalFormatting>
  <conditionalFormatting sqref="F12:F14">
    <cfRule type="expression" dxfId="917" priority="57">
      <formula>$B12="zo"</formula>
    </cfRule>
    <cfRule type="expression" dxfId="916" priority="58">
      <formula>$B12="za"</formula>
    </cfRule>
  </conditionalFormatting>
  <conditionalFormatting sqref="D15:E15">
    <cfRule type="expression" dxfId="915" priority="55">
      <formula>$B15="zo"</formula>
    </cfRule>
    <cfRule type="expression" dxfId="914" priority="56">
      <formula>$B15="za"</formula>
    </cfRule>
  </conditionalFormatting>
  <conditionalFormatting sqref="F15">
    <cfRule type="expression" dxfId="913" priority="53">
      <formula>$B15="zo"</formula>
    </cfRule>
    <cfRule type="expression" dxfId="912" priority="54">
      <formula>$B15="za"</formula>
    </cfRule>
  </conditionalFormatting>
  <conditionalFormatting sqref="D16:E18">
    <cfRule type="expression" dxfId="911" priority="51">
      <formula>$B16="zo"</formula>
    </cfRule>
    <cfRule type="expression" dxfId="910" priority="52">
      <formula>$B16="za"</formula>
    </cfRule>
  </conditionalFormatting>
  <conditionalFormatting sqref="F16">
    <cfRule type="expression" dxfId="909" priority="49">
      <formula>$B16="zo"</formula>
    </cfRule>
    <cfRule type="expression" dxfId="908" priority="50">
      <formula>$B16="za"</formula>
    </cfRule>
  </conditionalFormatting>
  <conditionalFormatting sqref="F17">
    <cfRule type="expression" dxfId="907" priority="47">
      <formula>$B17="zo"</formula>
    </cfRule>
    <cfRule type="expression" dxfId="906" priority="48">
      <formula>$B17="za"</formula>
    </cfRule>
  </conditionalFormatting>
  <conditionalFormatting sqref="F18">
    <cfRule type="expression" dxfId="905" priority="45">
      <formula>$B18="zo"</formula>
    </cfRule>
    <cfRule type="expression" dxfId="904" priority="46">
      <formula>$B18="za"</formula>
    </cfRule>
  </conditionalFormatting>
  <conditionalFormatting sqref="D19:E21">
    <cfRule type="expression" dxfId="903" priority="43">
      <formula>$B19="zo"</formula>
    </cfRule>
    <cfRule type="expression" dxfId="902" priority="44">
      <formula>$B19="za"</formula>
    </cfRule>
  </conditionalFormatting>
  <conditionalFormatting sqref="F19:F21">
    <cfRule type="expression" dxfId="901" priority="41">
      <formula>$B19="zo"</formula>
    </cfRule>
    <cfRule type="expression" dxfId="900" priority="42">
      <formula>$B19="za"</formula>
    </cfRule>
  </conditionalFormatting>
  <conditionalFormatting sqref="D22:E22">
    <cfRule type="expression" dxfId="899" priority="39">
      <formula>$B22="zo"</formula>
    </cfRule>
    <cfRule type="expression" dxfId="898" priority="40">
      <formula>$B22="za"</formula>
    </cfRule>
  </conditionalFormatting>
  <conditionalFormatting sqref="F22">
    <cfRule type="expression" dxfId="897" priority="37">
      <formula>$B22="zo"</formula>
    </cfRule>
    <cfRule type="expression" dxfId="896" priority="38">
      <formula>$B22="za"</formula>
    </cfRule>
  </conditionalFormatting>
  <conditionalFormatting sqref="D23:E25">
    <cfRule type="expression" dxfId="895" priority="35">
      <formula>$B23="zo"</formula>
    </cfRule>
    <cfRule type="expression" dxfId="894" priority="36">
      <formula>$B23="za"</formula>
    </cfRule>
  </conditionalFormatting>
  <conditionalFormatting sqref="F23">
    <cfRule type="expression" dxfId="893" priority="33">
      <formula>$B23="zo"</formula>
    </cfRule>
    <cfRule type="expression" dxfId="892" priority="34">
      <formula>$B23="za"</formula>
    </cfRule>
  </conditionalFormatting>
  <conditionalFormatting sqref="F24">
    <cfRule type="expression" dxfId="891" priority="31">
      <formula>$B24="zo"</formula>
    </cfRule>
    <cfRule type="expression" dxfId="890" priority="32">
      <formula>$B24="za"</formula>
    </cfRule>
  </conditionalFormatting>
  <conditionalFormatting sqref="F25">
    <cfRule type="expression" dxfId="889" priority="29">
      <formula>$B25="zo"</formula>
    </cfRule>
    <cfRule type="expression" dxfId="888" priority="30">
      <formula>$B25="za"</formula>
    </cfRule>
  </conditionalFormatting>
  <conditionalFormatting sqref="D26:E28">
    <cfRule type="expression" dxfId="887" priority="27">
      <formula>$B26="zo"</formula>
    </cfRule>
    <cfRule type="expression" dxfId="886" priority="28">
      <formula>$B26="za"</formula>
    </cfRule>
  </conditionalFormatting>
  <conditionalFormatting sqref="F26:F28">
    <cfRule type="expression" dxfId="885" priority="25">
      <formula>$B26="zo"</formula>
    </cfRule>
    <cfRule type="expression" dxfId="884" priority="26">
      <formula>$B26="za"</formula>
    </cfRule>
  </conditionalFormatting>
  <conditionalFormatting sqref="D29:E29">
    <cfRule type="expression" dxfId="883" priority="23">
      <formula>$B29="zo"</formula>
    </cfRule>
    <cfRule type="expression" dxfId="882" priority="24">
      <formula>$B29="za"</formula>
    </cfRule>
  </conditionalFormatting>
  <conditionalFormatting sqref="F29">
    <cfRule type="expression" dxfId="881" priority="21">
      <formula>$B29="zo"</formula>
    </cfRule>
    <cfRule type="expression" dxfId="880" priority="22">
      <formula>$B29="za"</formula>
    </cfRule>
  </conditionalFormatting>
  <conditionalFormatting sqref="D30:E32">
    <cfRule type="expression" dxfId="879" priority="19">
      <formula>$B30="zo"</formula>
    </cfRule>
    <cfRule type="expression" dxfId="878" priority="20">
      <formula>$B30="za"</formula>
    </cfRule>
  </conditionalFormatting>
  <conditionalFormatting sqref="F30">
    <cfRule type="expression" dxfId="877" priority="17">
      <formula>$B30="zo"</formula>
    </cfRule>
    <cfRule type="expression" dxfId="876" priority="18">
      <formula>$B30="za"</formula>
    </cfRule>
  </conditionalFormatting>
  <conditionalFormatting sqref="F31">
    <cfRule type="expression" dxfId="875" priority="15">
      <formula>$B31="zo"</formula>
    </cfRule>
    <cfRule type="expression" dxfId="874" priority="16">
      <formula>$B31="za"</formula>
    </cfRule>
  </conditionalFormatting>
  <conditionalFormatting sqref="F32">
    <cfRule type="expression" dxfId="873" priority="13">
      <formula>$B32="zo"</formula>
    </cfRule>
    <cfRule type="expression" dxfId="872" priority="14">
      <formula>$B32="za"</formula>
    </cfRule>
  </conditionalFormatting>
  <conditionalFormatting sqref="D33:E33">
    <cfRule type="expression" dxfId="871" priority="11">
      <formula>$B33="zo"</formula>
    </cfRule>
    <cfRule type="expression" dxfId="870" priority="12">
      <formula>$B33="za"</formula>
    </cfRule>
  </conditionalFormatting>
  <conditionalFormatting sqref="F33">
    <cfRule type="expression" dxfId="869" priority="9">
      <formula>$B33="zo"</formula>
    </cfRule>
    <cfRule type="expression" dxfId="868" priority="10">
      <formula>$B33="za"</formula>
    </cfRule>
  </conditionalFormatting>
  <conditionalFormatting sqref="P3">
    <cfRule type="expression" dxfId="867" priority="7">
      <formula>$B3="zo"</formula>
    </cfRule>
    <cfRule type="expression" dxfId="866" priority="8">
      <formula>$B3="za"</formula>
    </cfRule>
  </conditionalFormatting>
  <conditionalFormatting sqref="P4:P33">
    <cfRule type="expression" dxfId="865" priority="5">
      <formula>$B4="zo"</formula>
    </cfRule>
    <cfRule type="expression" dxfId="864" priority="6">
      <formula>$B4="za"</formula>
    </cfRule>
  </conditionalFormatting>
  <conditionalFormatting sqref="L3:L33">
    <cfRule type="expression" dxfId="863" priority="3">
      <formula>$B3="zo"</formula>
    </cfRule>
    <cfRule type="expression" dxfId="862" priority="4">
      <formula>$B3="za"</formula>
    </cfRule>
  </conditionalFormatting>
  <conditionalFormatting sqref="U34">
    <cfRule type="expression" dxfId="861" priority="1">
      <formula>$B34="zo"</formula>
    </cfRule>
    <cfRule type="expression" dxfId="860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B695-9F09-462C-8E88-7DD7B4FFED7F}">
  <dimension ref="A1:U36"/>
  <sheetViews>
    <sheetView workbookViewId="0">
      <pane ySplit="1" topLeftCell="A2" activePane="bottomLeft" state="frozen"/>
      <selection pane="bottomLeft" activeCell="A37" sqref="A37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22" customWidth="1"/>
    <col min="9" max="9" width="6.42578125" style="22" customWidth="1"/>
    <col min="10" max="11" width="6" style="22" customWidth="1"/>
    <col min="12" max="12" width="32.7109375" style="22" customWidth="1"/>
    <col min="13" max="15" width="6" style="22" customWidth="1"/>
    <col min="16" max="17" width="8.7109375" style="22" customWidth="1"/>
    <col min="18" max="19" width="6.7109375" style="22" customWidth="1"/>
    <col min="20" max="20" width="9.7109375" style="23" customWidth="1"/>
    <col min="21" max="21" width="5.140625" style="23" customWidth="1"/>
    <col min="22" max="16384" width="9.140625" style="22"/>
  </cols>
  <sheetData>
    <row r="1" spans="1:21" x14ac:dyDescent="0.25">
      <c r="A1" s="259">
        <f>Januari!A1</f>
        <v>2021</v>
      </c>
      <c r="B1" s="288"/>
      <c r="C1" s="260"/>
      <c r="D1" s="286" t="str">
        <f>Januari!D1</f>
        <v>Gewerkt</v>
      </c>
      <c r="E1" s="287"/>
      <c r="F1" s="276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6" t="str">
        <f>Januari!L1</f>
        <v>Bijzonderheden</v>
      </c>
      <c r="M1" s="286" t="str">
        <f>Januari!M1</f>
        <v>Overuren</v>
      </c>
      <c r="N1" s="287"/>
      <c r="O1" s="276" t="str">
        <f>Januari!O1</f>
        <v>Totaal</v>
      </c>
      <c r="P1" s="286" t="str">
        <f>Januari!P1</f>
        <v>Kilometerstand</v>
      </c>
      <c r="Q1" s="287"/>
      <c r="R1" s="37" t="str">
        <f>Januari!R1</f>
        <v>Km</v>
      </c>
      <c r="S1" s="280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7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7"/>
      <c r="M2" s="40" t="str">
        <f>Januari!M2</f>
        <v>begin</v>
      </c>
      <c r="N2" s="2" t="str">
        <f>Januari!N2</f>
        <v>einde</v>
      </c>
      <c r="O2" s="277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1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13</v>
      </c>
      <c r="B3" s="71" t="s">
        <v>61</v>
      </c>
      <c r="C3" s="5">
        <f>DATE(YEAR(Januari!C3),MONTH(Januari!C3)+3,DAY(Januari!C3))</f>
        <v>42460</v>
      </c>
      <c r="D3" s="6">
        <v>0.27083333333333331</v>
      </c>
      <c r="E3" s="6">
        <v>0.66666666666666663</v>
      </c>
      <c r="F3" s="8">
        <v>2.0833333333333301E-2</v>
      </c>
      <c r="G3" s="27"/>
      <c r="H3" s="27"/>
      <c r="I3" s="6">
        <f t="shared" ref="I3:I33" si="0"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8"/>
      <c r="N3" s="8"/>
      <c r="O3" s="8">
        <f>SUM(N3-M3)</f>
        <v>0</v>
      </c>
      <c r="P3" s="154">
        <f>Maart!Q33</f>
        <v>0</v>
      </c>
      <c r="Q3" s="172"/>
      <c r="R3" s="28">
        <f>SUM(Q3-P3)</f>
        <v>0</v>
      </c>
      <c r="S3" s="76">
        <f>TOTAAL!$J$4</f>
        <v>26</v>
      </c>
      <c r="T3" s="76">
        <f>SUM(R3-S3)</f>
        <v>-26</v>
      </c>
      <c r="U3" s="167"/>
    </row>
    <row r="4" spans="1:21" x14ac:dyDescent="0.25">
      <c r="A4" s="17">
        <v>13</v>
      </c>
      <c r="B4" s="71" t="s">
        <v>62</v>
      </c>
      <c r="C4" s="5">
        <f>DATE(YEAR($C$3),MONTH($C$3),DAY(C3)+1)</f>
        <v>42461</v>
      </c>
      <c r="D4" s="6">
        <v>0.27083333333333331</v>
      </c>
      <c r="E4" s="6">
        <v>0.66666666666666663</v>
      </c>
      <c r="F4" s="8">
        <v>2.0833333333333301E-2</v>
      </c>
      <c r="G4" s="8"/>
      <c r="H4" s="8"/>
      <c r="I4" s="6">
        <f t="shared" si="0"/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4"/>
      <c r="N4" s="4"/>
      <c r="O4" s="8">
        <f t="shared" ref="O4:O33" si="3">SUM(N4-M4)</f>
        <v>0</v>
      </c>
      <c r="P4" s="25">
        <f>Q3</f>
        <v>0</v>
      </c>
      <c r="Q4" s="9"/>
      <c r="R4" s="28">
        <f t="shared" ref="R4:R33" si="4">SUM(Q4-P4)</f>
        <v>0</v>
      </c>
      <c r="S4" s="76">
        <f>TOTAAL!$J$4</f>
        <v>26</v>
      </c>
      <c r="T4" s="76">
        <f>SUM(R4-S4)</f>
        <v>-26</v>
      </c>
      <c r="U4" s="9"/>
    </row>
    <row r="5" spans="1:21" x14ac:dyDescent="0.25">
      <c r="A5" s="17">
        <v>13</v>
      </c>
      <c r="B5" s="71" t="s">
        <v>56</v>
      </c>
      <c r="C5" s="5">
        <f t="shared" ref="C5:C32" si="5">DATE(YEAR($C$3),MONTH($C$3),DAY(C4)+1)</f>
        <v>42462</v>
      </c>
      <c r="D5" s="6">
        <v>0.27083333333333331</v>
      </c>
      <c r="E5" s="6">
        <v>0.66666666666666663</v>
      </c>
      <c r="F5" s="8">
        <v>2.0833333333333301E-2</v>
      </c>
      <c r="G5" s="8"/>
      <c r="H5" s="8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4"/>
      <c r="N5" s="4"/>
      <c r="O5" s="8">
        <f t="shared" si="3"/>
        <v>0</v>
      </c>
      <c r="P5" s="25">
        <f>Q4</f>
        <v>0</v>
      </c>
      <c r="Q5" s="9"/>
      <c r="R5" s="28">
        <f t="shared" si="4"/>
        <v>0</v>
      </c>
      <c r="S5" s="76">
        <f>TOTAAL!$J$4</f>
        <v>26</v>
      </c>
      <c r="T5" s="76">
        <f t="shared" ref="T5:T33" si="6">SUM(R5-S5)</f>
        <v>-26</v>
      </c>
      <c r="U5" s="167"/>
    </row>
    <row r="6" spans="1:21" x14ac:dyDescent="0.25">
      <c r="A6" s="17">
        <v>13</v>
      </c>
      <c r="B6" s="71" t="s">
        <v>57</v>
      </c>
      <c r="C6" s="133">
        <f t="shared" si="5"/>
        <v>42463</v>
      </c>
      <c r="D6" s="6">
        <v>0.27083333333333331</v>
      </c>
      <c r="E6" s="6">
        <v>0.66666666666666663</v>
      </c>
      <c r="F6" s="8">
        <v>2.0833333333333301E-2</v>
      </c>
      <c r="G6" s="8"/>
      <c r="H6" s="8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8"/>
      <c r="N6" s="8"/>
      <c r="O6" s="6">
        <f t="shared" si="3"/>
        <v>0</v>
      </c>
      <c r="P6" s="25">
        <f t="shared" ref="P6:P33" si="7">Q5</f>
        <v>0</v>
      </c>
      <c r="Q6" s="9"/>
      <c r="R6" s="132">
        <f t="shared" si="4"/>
        <v>0</v>
      </c>
      <c r="S6" s="76">
        <f>TOTAAL!$J$4</f>
        <v>26</v>
      </c>
      <c r="T6" s="76">
        <f t="shared" si="6"/>
        <v>-26</v>
      </c>
      <c r="U6" s="167"/>
    </row>
    <row r="7" spans="1:21" x14ac:dyDescent="0.25">
      <c r="A7" s="17">
        <v>14</v>
      </c>
      <c r="B7" s="71" t="s">
        <v>58</v>
      </c>
      <c r="C7" s="133">
        <f t="shared" si="5"/>
        <v>42464</v>
      </c>
      <c r="D7" s="6">
        <v>0.27083333333333331</v>
      </c>
      <c r="E7" s="6">
        <v>0.66666666666666663</v>
      </c>
      <c r="F7" s="8">
        <v>2.0833333333333301E-2</v>
      </c>
      <c r="G7" s="8"/>
      <c r="H7" s="8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4"/>
      <c r="N7" s="4"/>
      <c r="O7" s="6">
        <f t="shared" si="3"/>
        <v>0</v>
      </c>
      <c r="P7" s="25">
        <f t="shared" si="7"/>
        <v>0</v>
      </c>
      <c r="Q7" s="9"/>
      <c r="R7" s="132">
        <f t="shared" si="4"/>
        <v>0</v>
      </c>
      <c r="S7" s="76">
        <f>TOTAAL!$J$4</f>
        <v>26</v>
      </c>
      <c r="T7" s="76">
        <f t="shared" si="6"/>
        <v>-26</v>
      </c>
      <c r="U7" s="167"/>
    </row>
    <row r="8" spans="1:21" x14ac:dyDescent="0.25">
      <c r="A8" s="17">
        <v>14</v>
      </c>
      <c r="B8" s="71" t="s">
        <v>60</v>
      </c>
      <c r="C8" s="133">
        <f t="shared" si="5"/>
        <v>42465</v>
      </c>
      <c r="D8" s="6">
        <v>0.27083333333333331</v>
      </c>
      <c r="E8" s="6">
        <v>0.66666666666666663</v>
      </c>
      <c r="F8" s="8">
        <v>2.0833333333333301E-2</v>
      </c>
      <c r="G8" s="4"/>
      <c r="H8" s="8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4"/>
      <c r="N8" s="4"/>
      <c r="O8" s="6">
        <f t="shared" si="3"/>
        <v>0</v>
      </c>
      <c r="P8" s="25">
        <f t="shared" si="7"/>
        <v>0</v>
      </c>
      <c r="Q8" s="9"/>
      <c r="R8" s="132">
        <f t="shared" si="4"/>
        <v>0</v>
      </c>
      <c r="S8" s="76">
        <f>TOTAAL!$J$4</f>
        <v>26</v>
      </c>
      <c r="T8" s="76">
        <f t="shared" si="6"/>
        <v>-26</v>
      </c>
      <c r="U8" s="167"/>
    </row>
    <row r="9" spans="1:21" x14ac:dyDescent="0.25">
      <c r="A9" s="17">
        <v>14</v>
      </c>
      <c r="B9" s="71" t="s">
        <v>59</v>
      </c>
      <c r="C9" s="133">
        <f t="shared" si="5"/>
        <v>42466</v>
      </c>
      <c r="D9" s="6">
        <v>0.27083333333333331</v>
      </c>
      <c r="E9" s="6">
        <v>0.66666666666666663</v>
      </c>
      <c r="F9" s="8">
        <v>2.0833333333333301E-2</v>
      </c>
      <c r="G9" s="4"/>
      <c r="H9" s="8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4"/>
      <c r="N9" s="4"/>
      <c r="O9" s="6">
        <f t="shared" si="3"/>
        <v>0</v>
      </c>
      <c r="P9" s="25">
        <f t="shared" si="7"/>
        <v>0</v>
      </c>
      <c r="Q9" s="9"/>
      <c r="R9" s="132">
        <f t="shared" si="4"/>
        <v>0</v>
      </c>
      <c r="S9" s="76">
        <f>TOTAAL!$J$4</f>
        <v>26</v>
      </c>
      <c r="T9" s="76">
        <f t="shared" si="6"/>
        <v>-26</v>
      </c>
      <c r="U9" s="167"/>
    </row>
    <row r="10" spans="1:21" x14ac:dyDescent="0.25">
      <c r="A10" s="17">
        <v>14</v>
      </c>
      <c r="B10" s="71" t="s">
        <v>61</v>
      </c>
      <c r="C10" s="133">
        <f t="shared" si="5"/>
        <v>42467</v>
      </c>
      <c r="D10" s="6">
        <v>0.27083333333333331</v>
      </c>
      <c r="E10" s="6">
        <v>0.66666666666666663</v>
      </c>
      <c r="F10" s="8">
        <v>2.0833333333333301E-2</v>
      </c>
      <c r="G10" s="8"/>
      <c r="H10" s="8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4"/>
      <c r="N10" s="4"/>
      <c r="O10" s="6">
        <f t="shared" si="3"/>
        <v>0</v>
      </c>
      <c r="P10" s="25">
        <f t="shared" si="7"/>
        <v>0</v>
      </c>
      <c r="Q10" s="9"/>
      <c r="R10" s="132">
        <f t="shared" si="4"/>
        <v>0</v>
      </c>
      <c r="S10" s="76">
        <f>TOTAAL!$J$4</f>
        <v>26</v>
      </c>
      <c r="T10" s="76">
        <f t="shared" si="6"/>
        <v>-26</v>
      </c>
      <c r="U10" s="167"/>
    </row>
    <row r="11" spans="1:21" x14ac:dyDescent="0.25">
      <c r="A11" s="17">
        <v>14</v>
      </c>
      <c r="B11" s="71" t="s">
        <v>62</v>
      </c>
      <c r="C11" s="133">
        <f t="shared" si="5"/>
        <v>42468</v>
      </c>
      <c r="D11" s="6">
        <v>0.27083333333333331</v>
      </c>
      <c r="E11" s="6">
        <v>0.66666666666666696</v>
      </c>
      <c r="F11" s="8">
        <v>2.0833333333333301E-2</v>
      </c>
      <c r="G11" s="8"/>
      <c r="H11" s="8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4"/>
      <c r="N11" s="4"/>
      <c r="O11" s="6">
        <f t="shared" si="3"/>
        <v>0</v>
      </c>
      <c r="P11" s="25">
        <f t="shared" si="7"/>
        <v>0</v>
      </c>
      <c r="Q11" s="9"/>
      <c r="R11" s="132">
        <f t="shared" si="4"/>
        <v>0</v>
      </c>
      <c r="S11" s="76">
        <f>TOTAAL!$J$4</f>
        <v>26</v>
      </c>
      <c r="T11" s="76">
        <f t="shared" si="6"/>
        <v>-26</v>
      </c>
      <c r="U11" s="167"/>
    </row>
    <row r="12" spans="1:21" x14ac:dyDescent="0.25">
      <c r="A12" s="17">
        <v>14</v>
      </c>
      <c r="B12" s="71" t="s">
        <v>56</v>
      </c>
      <c r="C12" s="141">
        <f t="shared" si="5"/>
        <v>42469</v>
      </c>
      <c r="D12" s="6">
        <v>0.27083333333333331</v>
      </c>
      <c r="E12" s="6">
        <v>0.66666666666666696</v>
      </c>
      <c r="F12" s="8">
        <v>2.0833333333333301E-2</v>
      </c>
      <c r="G12" s="6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42">
        <f t="shared" si="4"/>
        <v>0</v>
      </c>
      <c r="S12" s="76">
        <f>TOTAAL!$J$4</f>
        <v>26</v>
      </c>
      <c r="T12" s="76">
        <f t="shared" si="6"/>
        <v>-26</v>
      </c>
      <c r="U12" s="167"/>
    </row>
    <row r="13" spans="1:21" x14ac:dyDescent="0.25">
      <c r="A13" s="17">
        <v>14</v>
      </c>
      <c r="B13" s="71" t="s">
        <v>57</v>
      </c>
      <c r="C13" s="133">
        <f t="shared" si="5"/>
        <v>42470</v>
      </c>
      <c r="D13" s="6">
        <v>0.27083333333333331</v>
      </c>
      <c r="E13" s="6">
        <v>0.66666666666666696</v>
      </c>
      <c r="F13" s="8">
        <v>2.0833333333333301E-2</v>
      </c>
      <c r="G13" s="8"/>
      <c r="H13" s="8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6"/>
      <c r="N13" s="6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7"/>
    </row>
    <row r="14" spans="1:21" x14ac:dyDescent="0.25">
      <c r="A14" s="17">
        <v>15</v>
      </c>
      <c r="B14" s="71" t="s">
        <v>58</v>
      </c>
      <c r="C14" s="133">
        <f t="shared" si="5"/>
        <v>42471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7"/>
    </row>
    <row r="15" spans="1:21" x14ac:dyDescent="0.25">
      <c r="A15" s="17">
        <v>15</v>
      </c>
      <c r="B15" s="71" t="s">
        <v>60</v>
      </c>
      <c r="C15" s="141">
        <f t="shared" si="5"/>
        <v>42472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42">
        <f t="shared" si="4"/>
        <v>0</v>
      </c>
      <c r="S15" s="76">
        <f>TOTAAL!$J$4</f>
        <v>26</v>
      </c>
      <c r="T15" s="76">
        <f t="shared" si="6"/>
        <v>-26</v>
      </c>
      <c r="U15" s="167"/>
    </row>
    <row r="16" spans="1:21" x14ac:dyDescent="0.25">
      <c r="A16" s="17">
        <v>15</v>
      </c>
      <c r="B16" s="71" t="s">
        <v>59</v>
      </c>
      <c r="C16" s="133">
        <f t="shared" si="5"/>
        <v>42473</v>
      </c>
      <c r="D16" s="6">
        <v>0.27083333333333331</v>
      </c>
      <c r="E16" s="6">
        <v>0.66666666666666663</v>
      </c>
      <c r="F16" s="8">
        <v>2.0833333333333301E-2</v>
      </c>
      <c r="G16" s="4"/>
      <c r="H16" s="8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4"/>
      <c r="N16" s="4"/>
      <c r="O16" s="6">
        <f t="shared" si="3"/>
        <v>0</v>
      </c>
      <c r="P16" s="25">
        <f t="shared" si="7"/>
        <v>0</v>
      </c>
      <c r="Q16" s="9"/>
      <c r="R16" s="132">
        <f t="shared" si="4"/>
        <v>0</v>
      </c>
      <c r="S16" s="76">
        <f>TOTAAL!$J$4</f>
        <v>26</v>
      </c>
      <c r="T16" s="76">
        <f t="shared" si="6"/>
        <v>-26</v>
      </c>
      <c r="U16" s="167"/>
    </row>
    <row r="17" spans="1:21" x14ac:dyDescent="0.25">
      <c r="A17" s="17">
        <v>15</v>
      </c>
      <c r="B17" s="71" t="s">
        <v>61</v>
      </c>
      <c r="C17" s="133">
        <f t="shared" si="5"/>
        <v>42474</v>
      </c>
      <c r="D17" s="6">
        <v>0.27083333333333331</v>
      </c>
      <c r="E17" s="6">
        <v>0.66666666666666663</v>
      </c>
      <c r="F17" s="8">
        <v>2.0833333333333301E-2</v>
      </c>
      <c r="G17" s="4"/>
      <c r="H17" s="8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4"/>
      <c r="N17" s="4"/>
      <c r="O17" s="6">
        <f t="shared" si="3"/>
        <v>0</v>
      </c>
      <c r="P17" s="25">
        <f t="shared" si="7"/>
        <v>0</v>
      </c>
      <c r="Q17" s="9"/>
      <c r="R17" s="154">
        <f t="shared" si="4"/>
        <v>0</v>
      </c>
      <c r="S17" s="76">
        <f>TOTAAL!$J$4</f>
        <v>26</v>
      </c>
      <c r="T17" s="76">
        <f t="shared" si="6"/>
        <v>-26</v>
      </c>
      <c r="U17" s="167"/>
    </row>
    <row r="18" spans="1:21" x14ac:dyDescent="0.25">
      <c r="A18" s="17">
        <v>15</v>
      </c>
      <c r="B18" s="71" t="s">
        <v>62</v>
      </c>
      <c r="C18" s="133">
        <f t="shared" si="5"/>
        <v>42475</v>
      </c>
      <c r="D18" s="6">
        <v>0.27083333333333331</v>
      </c>
      <c r="E18" s="6">
        <v>0.66666666666666696</v>
      </c>
      <c r="F18" s="8">
        <v>2.0833333333333301E-2</v>
      </c>
      <c r="G18" s="6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4"/>
      <c r="N18" s="4"/>
      <c r="O18" s="6">
        <f t="shared" si="3"/>
        <v>0</v>
      </c>
      <c r="P18" s="25">
        <f t="shared" si="7"/>
        <v>0</v>
      </c>
      <c r="Q18" s="9"/>
      <c r="R18" s="132">
        <f t="shared" si="4"/>
        <v>0</v>
      </c>
      <c r="S18" s="76">
        <f>TOTAAL!$J$4</f>
        <v>26</v>
      </c>
      <c r="T18" s="76">
        <f t="shared" si="6"/>
        <v>-26</v>
      </c>
      <c r="U18" s="167"/>
    </row>
    <row r="19" spans="1:21" x14ac:dyDescent="0.25">
      <c r="A19" s="17">
        <v>15</v>
      </c>
      <c r="B19" s="71" t="s">
        <v>56</v>
      </c>
      <c r="C19" s="133">
        <f t="shared" si="5"/>
        <v>42476</v>
      </c>
      <c r="D19" s="6">
        <v>0.27083333333333331</v>
      </c>
      <c r="E19" s="6">
        <v>0.66666666666666696</v>
      </c>
      <c r="F19" s="8">
        <v>2.0833333333333301E-2</v>
      </c>
      <c r="G19" s="6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4"/>
      <c r="N19" s="4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7"/>
    </row>
    <row r="20" spans="1:21" x14ac:dyDescent="0.25">
      <c r="A20" s="17">
        <v>15</v>
      </c>
      <c r="B20" s="71" t="s">
        <v>57</v>
      </c>
      <c r="C20" s="133">
        <f t="shared" si="5"/>
        <v>42477</v>
      </c>
      <c r="D20" s="6">
        <v>0.27083333333333331</v>
      </c>
      <c r="E20" s="6">
        <v>0.66666666666666696</v>
      </c>
      <c r="F20" s="8">
        <v>2.0833333333333301E-2</v>
      </c>
      <c r="G20" s="6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4"/>
      <c r="N20" s="4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7"/>
    </row>
    <row r="21" spans="1:21" x14ac:dyDescent="0.25">
      <c r="A21" s="17">
        <v>16</v>
      </c>
      <c r="B21" s="71" t="s">
        <v>58</v>
      </c>
      <c r="C21" s="133">
        <f t="shared" si="5"/>
        <v>42478</v>
      </c>
      <c r="D21" s="6">
        <v>0.27083333333333331</v>
      </c>
      <c r="E21" s="6">
        <v>0.66666666666666696</v>
      </c>
      <c r="F21" s="8">
        <v>2.0833333333333301E-2</v>
      </c>
      <c r="G21" s="6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8"/>
      <c r="N21" s="8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7"/>
    </row>
    <row r="22" spans="1:21" x14ac:dyDescent="0.25">
      <c r="A22" s="17">
        <v>16</v>
      </c>
      <c r="B22" s="71" t="s">
        <v>60</v>
      </c>
      <c r="C22" s="133">
        <f t="shared" si="5"/>
        <v>42479</v>
      </c>
      <c r="D22" s="6">
        <v>0.27083333333333331</v>
      </c>
      <c r="E22" s="6">
        <v>0.66666666666666663</v>
      </c>
      <c r="F22" s="8">
        <v>2.0833333333333301E-2</v>
      </c>
      <c r="G22" s="17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4"/>
      <c r="N22" s="4"/>
      <c r="O22" s="6">
        <f t="shared" si="3"/>
        <v>0</v>
      </c>
      <c r="P22" s="25">
        <f t="shared" si="7"/>
        <v>0</v>
      </c>
      <c r="Q22" s="9"/>
      <c r="R22" s="132">
        <f t="shared" si="4"/>
        <v>0</v>
      </c>
      <c r="S22" s="76">
        <f>TOTAAL!$J$4</f>
        <v>26</v>
      </c>
      <c r="T22" s="76">
        <f t="shared" si="6"/>
        <v>-26</v>
      </c>
      <c r="U22" s="167"/>
    </row>
    <row r="23" spans="1:21" x14ac:dyDescent="0.25">
      <c r="A23" s="17">
        <v>16</v>
      </c>
      <c r="B23" s="71" t="s">
        <v>59</v>
      </c>
      <c r="C23" s="133">
        <f t="shared" si="5"/>
        <v>42480</v>
      </c>
      <c r="D23" s="6">
        <v>0.27083333333333331</v>
      </c>
      <c r="E23" s="6">
        <v>0.66666666666666663</v>
      </c>
      <c r="F23" s="8">
        <v>2.0833333333333301E-2</v>
      </c>
      <c r="G23" s="17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4"/>
      <c r="N23" s="4"/>
      <c r="O23" s="6">
        <f t="shared" si="3"/>
        <v>0</v>
      </c>
      <c r="P23" s="25">
        <f t="shared" si="7"/>
        <v>0</v>
      </c>
      <c r="Q23" s="9"/>
      <c r="R23" s="132">
        <f t="shared" si="4"/>
        <v>0</v>
      </c>
      <c r="S23" s="76">
        <f>TOTAAL!$J$4</f>
        <v>26</v>
      </c>
      <c r="T23" s="76">
        <f t="shared" si="6"/>
        <v>-26</v>
      </c>
      <c r="U23" s="167"/>
    </row>
    <row r="24" spans="1:21" x14ac:dyDescent="0.25">
      <c r="A24" s="17">
        <v>16</v>
      </c>
      <c r="B24" s="71" t="s">
        <v>61</v>
      </c>
      <c r="C24" s="133">
        <f t="shared" si="5"/>
        <v>42481</v>
      </c>
      <c r="D24" s="6">
        <v>0.27083333333333331</v>
      </c>
      <c r="E24" s="6">
        <v>0.66666666666666663</v>
      </c>
      <c r="F24" s="8">
        <v>2.0833333333333301E-2</v>
      </c>
      <c r="G24" s="17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4"/>
      <c r="N24" s="4"/>
      <c r="O24" s="6">
        <f t="shared" si="3"/>
        <v>0</v>
      </c>
      <c r="P24" s="25">
        <f t="shared" si="7"/>
        <v>0</v>
      </c>
      <c r="Q24" s="9"/>
      <c r="R24" s="132">
        <f t="shared" si="4"/>
        <v>0</v>
      </c>
      <c r="S24" s="76">
        <f>TOTAAL!$J$4</f>
        <v>26</v>
      </c>
      <c r="T24" s="76">
        <f t="shared" si="6"/>
        <v>-26</v>
      </c>
      <c r="U24" s="167"/>
    </row>
    <row r="25" spans="1:21" x14ac:dyDescent="0.25">
      <c r="A25" s="17">
        <v>16</v>
      </c>
      <c r="B25" s="71" t="s">
        <v>62</v>
      </c>
      <c r="C25" s="133">
        <f t="shared" si="5"/>
        <v>42482</v>
      </c>
      <c r="D25" s="6">
        <v>0.27083333333333331</v>
      </c>
      <c r="E25" s="6">
        <v>0.66666666666666696</v>
      </c>
      <c r="F25" s="8">
        <v>2.0833333333333301E-2</v>
      </c>
      <c r="G25" s="6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4"/>
      <c r="N25" s="4"/>
      <c r="O25" s="6">
        <f t="shared" si="3"/>
        <v>0</v>
      </c>
      <c r="P25" s="25">
        <f t="shared" si="7"/>
        <v>0</v>
      </c>
      <c r="Q25" s="9"/>
      <c r="R25" s="132">
        <f t="shared" si="4"/>
        <v>0</v>
      </c>
      <c r="S25" s="76">
        <f>TOTAAL!$J$4</f>
        <v>26</v>
      </c>
      <c r="T25" s="76">
        <f t="shared" si="6"/>
        <v>-26</v>
      </c>
      <c r="U25" s="167"/>
    </row>
    <row r="26" spans="1:21" x14ac:dyDescent="0.25">
      <c r="A26" s="17">
        <v>16</v>
      </c>
      <c r="B26" s="71" t="s">
        <v>56</v>
      </c>
      <c r="C26" s="133">
        <f t="shared" si="5"/>
        <v>42483</v>
      </c>
      <c r="D26" s="6">
        <v>0.27083333333333331</v>
      </c>
      <c r="E26" s="6">
        <v>0.66666666666666696</v>
      </c>
      <c r="F26" s="8">
        <v>2.0833333333333301E-2</v>
      </c>
      <c r="G26" s="6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4"/>
      <c r="N26" s="4"/>
      <c r="O26" s="6">
        <f t="shared" si="3"/>
        <v>0</v>
      </c>
      <c r="P26" s="25">
        <f t="shared" si="7"/>
        <v>0</v>
      </c>
      <c r="Q26" s="9"/>
      <c r="R26" s="132">
        <f t="shared" si="4"/>
        <v>0</v>
      </c>
      <c r="S26" s="76">
        <f>TOTAAL!$J$4</f>
        <v>26</v>
      </c>
      <c r="T26" s="76">
        <f t="shared" si="6"/>
        <v>-26</v>
      </c>
      <c r="U26" s="167"/>
    </row>
    <row r="27" spans="1:21" x14ac:dyDescent="0.25">
      <c r="A27" s="17">
        <v>16</v>
      </c>
      <c r="B27" s="71" t="s">
        <v>57</v>
      </c>
      <c r="C27" s="133">
        <f t="shared" si="5"/>
        <v>42484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8"/>
      <c r="N27" s="8"/>
      <c r="O27" s="6">
        <f t="shared" si="3"/>
        <v>0</v>
      </c>
      <c r="P27" s="25">
        <f t="shared" si="7"/>
        <v>0</v>
      </c>
      <c r="Q27" s="9"/>
      <c r="R27" s="132">
        <f t="shared" si="4"/>
        <v>0</v>
      </c>
      <c r="S27" s="76">
        <f>TOTAAL!$J$4</f>
        <v>26</v>
      </c>
      <c r="T27" s="76">
        <f t="shared" si="6"/>
        <v>-26</v>
      </c>
      <c r="U27" s="167"/>
    </row>
    <row r="28" spans="1:21" x14ac:dyDescent="0.25">
      <c r="A28" s="17">
        <v>17</v>
      </c>
      <c r="B28" s="71" t="s">
        <v>58</v>
      </c>
      <c r="C28" s="133">
        <f t="shared" si="5"/>
        <v>42485</v>
      </c>
      <c r="D28" s="6">
        <v>0.27083333333333331</v>
      </c>
      <c r="E28" s="6">
        <v>0.66666666666666696</v>
      </c>
      <c r="F28" s="8">
        <v>2.0833333333333301E-2</v>
      </c>
      <c r="G28" s="17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4"/>
      <c r="N28" s="4"/>
      <c r="O28" s="6">
        <f t="shared" si="3"/>
        <v>0</v>
      </c>
      <c r="P28" s="25">
        <f t="shared" si="7"/>
        <v>0</v>
      </c>
      <c r="Q28" s="9"/>
      <c r="R28" s="132">
        <f t="shared" si="4"/>
        <v>0</v>
      </c>
      <c r="S28" s="76">
        <f>TOTAAL!$J$4</f>
        <v>26</v>
      </c>
      <c r="T28" s="76">
        <f t="shared" si="6"/>
        <v>-26</v>
      </c>
      <c r="U28" s="167"/>
    </row>
    <row r="29" spans="1:21" x14ac:dyDescent="0.25">
      <c r="A29" s="17">
        <v>17</v>
      </c>
      <c r="B29" s="71" t="s">
        <v>60</v>
      </c>
      <c r="C29" s="141">
        <f t="shared" si="5"/>
        <v>42486</v>
      </c>
      <c r="D29" s="6">
        <v>0.27083333333333331</v>
      </c>
      <c r="E29" s="6">
        <v>0.66666666666666663</v>
      </c>
      <c r="F29" s="8">
        <v>2.0833333333333301E-2</v>
      </c>
      <c r="G29" s="17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7"/>
      <c r="N29" s="17"/>
      <c r="O29" s="6">
        <f t="shared" si="3"/>
        <v>0</v>
      </c>
      <c r="P29" s="25">
        <f t="shared" si="7"/>
        <v>0</v>
      </c>
      <c r="Q29" s="25"/>
      <c r="R29" s="142">
        <f t="shared" si="4"/>
        <v>0</v>
      </c>
      <c r="S29" s="76">
        <f>TOTAAL!$J$4</f>
        <v>26</v>
      </c>
      <c r="T29" s="76">
        <f t="shared" si="6"/>
        <v>-26</v>
      </c>
      <c r="U29" s="167"/>
    </row>
    <row r="30" spans="1:21" x14ac:dyDescent="0.25">
      <c r="A30" s="17">
        <v>17</v>
      </c>
      <c r="B30" s="71" t="s">
        <v>59</v>
      </c>
      <c r="C30" s="5">
        <f t="shared" si="5"/>
        <v>42487</v>
      </c>
      <c r="D30" s="6">
        <v>0.27083333333333331</v>
      </c>
      <c r="E30" s="6">
        <v>0.66666666666666663</v>
      </c>
      <c r="F30" s="8">
        <v>2.0833333333333301E-2</v>
      </c>
      <c r="G30" s="4"/>
      <c r="H30" s="8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4"/>
      <c r="N30" s="4"/>
      <c r="O30" s="8">
        <f t="shared" si="3"/>
        <v>0</v>
      </c>
      <c r="P30" s="25">
        <f t="shared" si="7"/>
        <v>0</v>
      </c>
      <c r="Q30" s="9"/>
      <c r="R30" s="28">
        <f t="shared" si="4"/>
        <v>0</v>
      </c>
      <c r="S30" s="76">
        <f>TOTAAL!$J$4</f>
        <v>26</v>
      </c>
      <c r="T30" s="76">
        <f t="shared" si="6"/>
        <v>-26</v>
      </c>
      <c r="U30" s="167"/>
    </row>
    <row r="31" spans="1:21" x14ac:dyDescent="0.25">
      <c r="A31" s="17">
        <v>17</v>
      </c>
      <c r="B31" s="71" t="s">
        <v>61</v>
      </c>
      <c r="C31" s="5">
        <f t="shared" si="5"/>
        <v>42488</v>
      </c>
      <c r="D31" s="6">
        <v>0.27083333333333331</v>
      </c>
      <c r="E31" s="6">
        <v>0.66666666666666663</v>
      </c>
      <c r="F31" s="8">
        <v>2.0833333333333301E-2</v>
      </c>
      <c r="G31" s="8"/>
      <c r="H31" s="8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4"/>
      <c r="N31" s="4"/>
      <c r="O31" s="8">
        <f t="shared" si="3"/>
        <v>0</v>
      </c>
      <c r="P31" s="25">
        <f t="shared" si="7"/>
        <v>0</v>
      </c>
      <c r="Q31" s="9"/>
      <c r="R31" s="28">
        <f t="shared" si="4"/>
        <v>0</v>
      </c>
      <c r="S31" s="76">
        <f>TOTAAL!$J$4</f>
        <v>26</v>
      </c>
      <c r="T31" s="76">
        <f t="shared" si="6"/>
        <v>-26</v>
      </c>
      <c r="U31" s="167"/>
    </row>
    <row r="32" spans="1:21" x14ac:dyDescent="0.25">
      <c r="A32" s="17">
        <v>17</v>
      </c>
      <c r="B32" s="71" t="s">
        <v>62</v>
      </c>
      <c r="C32" s="5">
        <f t="shared" si="5"/>
        <v>42489</v>
      </c>
      <c r="D32" s="6">
        <v>0.27083333333333331</v>
      </c>
      <c r="E32" s="6">
        <v>0.66666666666666696</v>
      </c>
      <c r="F32" s="8">
        <v>2.0833333333333301E-2</v>
      </c>
      <c r="G32" s="8"/>
      <c r="H32" s="8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4"/>
      <c r="N32" s="4"/>
      <c r="O32" s="8">
        <f t="shared" si="3"/>
        <v>0</v>
      </c>
      <c r="P32" s="25">
        <f t="shared" si="7"/>
        <v>0</v>
      </c>
      <c r="Q32" s="9"/>
      <c r="R32" s="28">
        <f t="shared" si="4"/>
        <v>0</v>
      </c>
      <c r="S32" s="76">
        <f>TOTAAL!$J$4</f>
        <v>26</v>
      </c>
      <c r="T32" s="76">
        <f t="shared" si="6"/>
        <v>-26</v>
      </c>
      <c r="U32" s="167"/>
    </row>
    <row r="33" spans="1:21" x14ac:dyDescent="0.25">
      <c r="A33" s="4"/>
      <c r="B33" s="71"/>
      <c r="C33" s="5"/>
      <c r="D33" s="6">
        <v>0.27083333333333331</v>
      </c>
      <c r="E33" s="6">
        <v>0.66666666666666696</v>
      </c>
      <c r="F33" s="8">
        <v>2.0833333333333301E-2</v>
      </c>
      <c r="G33" s="4"/>
      <c r="H33" s="8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4"/>
      <c r="N33" s="4"/>
      <c r="O33" s="8">
        <f t="shared" si="3"/>
        <v>0</v>
      </c>
      <c r="P33" s="25">
        <f t="shared" si="7"/>
        <v>0</v>
      </c>
      <c r="Q33" s="9"/>
      <c r="R33" s="28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23" customFormat="1" x14ac:dyDescent="0.25">
      <c r="A34" s="217"/>
      <c r="B34" s="217"/>
      <c r="C34" s="217"/>
      <c r="D34" s="257" t="str">
        <f>Januari!D34</f>
        <v>TOTAAL</v>
      </c>
      <c r="E34" s="263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50"/>
      <c r="M34" s="50"/>
      <c r="N34" s="50"/>
      <c r="O34" s="50">
        <f>SUM(O3:O33)</f>
        <v>0</v>
      </c>
      <c r="P34" s="15"/>
      <c r="Q34" s="15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66" t="str">
        <f>Januari!F35</f>
        <v>Pauze</v>
      </c>
      <c r="G35" s="214" t="str">
        <f>Januari!G35</f>
        <v>verlof</v>
      </c>
      <c r="H35" s="259" t="str">
        <f>Januari!H35</f>
        <v>± uren</v>
      </c>
      <c r="I35" s="260"/>
      <c r="J35" s="261">
        <f>SUM(J34+K34)</f>
        <v>0</v>
      </c>
      <c r="K35" s="262"/>
      <c r="L35" s="266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66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70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57">
        <f>Januari!A36</f>
        <v>2021</v>
      </c>
      <c r="B36" s="258"/>
      <c r="C36" s="263"/>
      <c r="D36" s="268" t="str">
        <f>Januari!D36</f>
        <v>Gewerkt</v>
      </c>
      <c r="E36" s="269"/>
      <c r="F36" s="267"/>
      <c r="G36" s="69" t="str">
        <f>Januari!G36</f>
        <v xml:space="preserve">Uren </v>
      </c>
      <c r="H36" s="259" t="str">
        <f>Januari!H36</f>
        <v>Totaal ± uren</v>
      </c>
      <c r="I36" s="260"/>
      <c r="J36" s="261">
        <f>SUM(Januari!J35+Februari!J35+Maart!J35+J35)</f>
        <v>0</v>
      </c>
      <c r="K36" s="262"/>
      <c r="L36" s="267"/>
      <c r="M36" s="268" t="str">
        <f>Januari!M36</f>
        <v>Overuren</v>
      </c>
      <c r="N36" s="285"/>
      <c r="O36" s="267"/>
      <c r="P36" s="268" t="str">
        <f>Januari!P36</f>
        <v>Kilometerstand</v>
      </c>
      <c r="Q36" s="269"/>
      <c r="R36" s="216" t="str">
        <f>Januari!R36</f>
        <v>Km</v>
      </c>
      <c r="S36" s="271"/>
      <c r="T36" s="69" t="str">
        <f>Januari!T36</f>
        <v>Dienstreis</v>
      </c>
      <c r="U36" s="200" t="str">
        <f>Januari!U36</f>
        <v>Insite</v>
      </c>
    </row>
  </sheetData>
  <mergeCells count="21"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  <mergeCell ref="H36:I36"/>
    <mergeCell ref="J36:K36"/>
    <mergeCell ref="J35:K35"/>
    <mergeCell ref="H35:I35"/>
    <mergeCell ref="F35:F36"/>
  </mergeCells>
  <conditionalFormatting sqref="I3:I17 O3:O33 R22:R33 G18:I33 Q19:R21 R3:R18 C3:C33 A3:A33">
    <cfRule type="expression" dxfId="859" priority="205">
      <formula>$B3="zo"</formula>
    </cfRule>
    <cfRule type="expression" dxfId="858" priority="206">
      <formula>$B3="za"</formula>
    </cfRule>
  </conditionalFormatting>
  <conditionalFormatting sqref="B3:B33">
    <cfRule type="expression" dxfId="857" priority="203">
      <formula>$B3="zo"</formula>
    </cfRule>
    <cfRule type="expression" dxfId="856" priority="204">
      <formula>$B3="za"</formula>
    </cfRule>
  </conditionalFormatting>
  <conditionalFormatting sqref="T3:T33">
    <cfRule type="expression" dxfId="855" priority="199">
      <formula>$B3="zo"</formula>
    </cfRule>
    <cfRule type="expression" dxfId="854" priority="200">
      <formula>$B3="za"</formula>
    </cfRule>
  </conditionalFormatting>
  <conditionalFormatting sqref="U33">
    <cfRule type="expression" dxfId="853" priority="197">
      <formula>$B33="zo"</formula>
    </cfRule>
    <cfRule type="expression" dxfId="852" priority="198">
      <formula>$B33="za"</formula>
    </cfRule>
  </conditionalFormatting>
  <conditionalFormatting sqref="G3:H17">
    <cfRule type="expression" dxfId="851" priority="193">
      <formula>$B3="zo"</formula>
    </cfRule>
    <cfRule type="expression" dxfId="850" priority="194">
      <formula>$B3="za"</formula>
    </cfRule>
  </conditionalFormatting>
  <conditionalFormatting sqref="M3:N21">
    <cfRule type="expression" dxfId="849" priority="191">
      <formula>$B3="zo"</formula>
    </cfRule>
    <cfRule type="expression" dxfId="848" priority="192">
      <formula>$B3="za"</formula>
    </cfRule>
  </conditionalFormatting>
  <conditionalFormatting sqref="Q3:Q15">
    <cfRule type="expression" dxfId="847" priority="189">
      <formula>$B3="zo"</formula>
    </cfRule>
    <cfRule type="expression" dxfId="846" priority="190">
      <formula>$B3="za"</formula>
    </cfRule>
  </conditionalFormatting>
  <conditionalFormatting sqref="U4">
    <cfRule type="expression" dxfId="845" priority="183">
      <formula>$B4="zo"</formula>
    </cfRule>
    <cfRule type="expression" dxfId="844" priority="184">
      <formula>$B4="za"</formula>
    </cfRule>
  </conditionalFormatting>
  <conditionalFormatting sqref="Q16:Q18">
    <cfRule type="expression" dxfId="843" priority="177">
      <formula>$B16="zo"</formula>
    </cfRule>
    <cfRule type="expression" dxfId="842" priority="178">
      <formula>$B16="za"</formula>
    </cfRule>
  </conditionalFormatting>
  <conditionalFormatting sqref="M22:N33">
    <cfRule type="expression" dxfId="841" priority="163">
      <formula>$B22="zo"</formula>
    </cfRule>
    <cfRule type="expression" dxfId="840" priority="164">
      <formula>$B22="za"</formula>
    </cfRule>
  </conditionalFormatting>
  <conditionalFormatting sqref="Q22:Q33">
    <cfRule type="expression" dxfId="839" priority="161">
      <formula>$B22="zo"</formula>
    </cfRule>
    <cfRule type="expression" dxfId="838" priority="162">
      <formula>$B22="za"</formula>
    </cfRule>
  </conditionalFormatting>
  <conditionalFormatting sqref="U5:U32">
    <cfRule type="expression" dxfId="837" priority="157">
      <formula>$B5="zo"</formula>
    </cfRule>
    <cfRule type="expression" dxfId="836" priority="158">
      <formula>$B5="za"</formula>
    </cfRule>
  </conditionalFormatting>
  <conditionalFormatting sqref="U3">
    <cfRule type="expression" dxfId="835" priority="155">
      <formula>$B3="zo"</formula>
    </cfRule>
    <cfRule type="expression" dxfId="834" priority="156">
      <formula>$B3="za"</formula>
    </cfRule>
  </conditionalFormatting>
  <conditionalFormatting sqref="J3:J33">
    <cfRule type="expression" dxfId="833" priority="153">
      <formula>$B3="zo"</formula>
    </cfRule>
    <cfRule type="expression" dxfId="832" priority="154">
      <formula>$B3="za"</formula>
    </cfRule>
  </conditionalFormatting>
  <conditionalFormatting sqref="K3:K33">
    <cfRule type="expression" dxfId="831" priority="151">
      <formula>$B3="zo"</formula>
    </cfRule>
    <cfRule type="expression" dxfId="830" priority="152">
      <formula>$B3="za"</formula>
    </cfRule>
  </conditionalFormatting>
  <conditionalFormatting sqref="S3:S33">
    <cfRule type="expression" dxfId="829" priority="149">
      <formula>$B3="zo"</formula>
    </cfRule>
    <cfRule type="expression" dxfId="828" priority="150">
      <formula>$B3="za"</formula>
    </cfRule>
  </conditionalFormatting>
  <conditionalFormatting sqref="D3:E3">
    <cfRule type="expression" dxfId="827" priority="83">
      <formula>$B3="zo"</formula>
    </cfRule>
    <cfRule type="expression" dxfId="826" priority="84">
      <formula>$B3="za"</formula>
    </cfRule>
  </conditionalFormatting>
  <conditionalFormatting sqref="F3">
    <cfRule type="expression" dxfId="825" priority="81">
      <formula>$B3="zo"</formula>
    </cfRule>
    <cfRule type="expression" dxfId="824" priority="82">
      <formula>$B3="za"</formula>
    </cfRule>
  </conditionalFormatting>
  <conditionalFormatting sqref="D4:E7">
    <cfRule type="expression" dxfId="823" priority="79">
      <formula>$B4="zo"</formula>
    </cfRule>
    <cfRule type="expression" dxfId="822" priority="80">
      <formula>$B4="za"</formula>
    </cfRule>
  </conditionalFormatting>
  <conditionalFormatting sqref="F4">
    <cfRule type="expression" dxfId="821" priority="77">
      <formula>$B4="zo"</formula>
    </cfRule>
    <cfRule type="expression" dxfId="820" priority="78">
      <formula>$B4="za"</formula>
    </cfRule>
  </conditionalFormatting>
  <conditionalFormatting sqref="F5:F7">
    <cfRule type="expression" dxfId="819" priority="75">
      <formula>$B5="zo"</formula>
    </cfRule>
    <cfRule type="expression" dxfId="818" priority="76">
      <formula>$B5="za"</formula>
    </cfRule>
  </conditionalFormatting>
  <conditionalFormatting sqref="D8:E8">
    <cfRule type="expression" dxfId="817" priority="73">
      <formula>$B8="zo"</formula>
    </cfRule>
    <cfRule type="expression" dxfId="816" priority="74">
      <formula>$B8="za"</formula>
    </cfRule>
  </conditionalFormatting>
  <conditionalFormatting sqref="F8">
    <cfRule type="expression" dxfId="815" priority="71">
      <formula>$B8="zo"</formula>
    </cfRule>
    <cfRule type="expression" dxfId="814" priority="72">
      <formula>$B8="za"</formula>
    </cfRule>
  </conditionalFormatting>
  <conditionalFormatting sqref="D9:E11">
    <cfRule type="expression" dxfId="813" priority="69">
      <formula>$B9="zo"</formula>
    </cfRule>
    <cfRule type="expression" dxfId="812" priority="70">
      <formula>$B9="za"</formula>
    </cfRule>
  </conditionalFormatting>
  <conditionalFormatting sqref="F9">
    <cfRule type="expression" dxfId="811" priority="67">
      <formula>$B9="zo"</formula>
    </cfRule>
    <cfRule type="expression" dxfId="810" priority="68">
      <formula>$B9="za"</formula>
    </cfRule>
  </conditionalFormatting>
  <conditionalFormatting sqref="F10">
    <cfRule type="expression" dxfId="809" priority="65">
      <formula>$B10="zo"</formula>
    </cfRule>
    <cfRule type="expression" dxfId="808" priority="66">
      <formula>$B10="za"</formula>
    </cfRule>
  </conditionalFormatting>
  <conditionalFormatting sqref="F11">
    <cfRule type="expression" dxfId="807" priority="63">
      <formula>$B11="zo"</formula>
    </cfRule>
    <cfRule type="expression" dxfId="806" priority="64">
      <formula>$B11="za"</formula>
    </cfRule>
  </conditionalFormatting>
  <conditionalFormatting sqref="D12:E14">
    <cfRule type="expression" dxfId="805" priority="61">
      <formula>$B12="zo"</formula>
    </cfRule>
    <cfRule type="expression" dxfId="804" priority="62">
      <formula>$B12="za"</formula>
    </cfRule>
  </conditionalFormatting>
  <conditionalFormatting sqref="F12:F14">
    <cfRule type="expression" dxfId="803" priority="59">
      <formula>$B12="zo"</formula>
    </cfRule>
    <cfRule type="expression" dxfId="802" priority="60">
      <formula>$B12="za"</formula>
    </cfRule>
  </conditionalFormatting>
  <conditionalFormatting sqref="D15:E15">
    <cfRule type="expression" dxfId="801" priority="57">
      <formula>$B15="zo"</formula>
    </cfRule>
    <cfRule type="expression" dxfId="800" priority="58">
      <formula>$B15="za"</formula>
    </cfRule>
  </conditionalFormatting>
  <conditionalFormatting sqref="F15">
    <cfRule type="expression" dxfId="799" priority="55">
      <formula>$B15="zo"</formula>
    </cfRule>
    <cfRule type="expression" dxfId="798" priority="56">
      <formula>$B15="za"</formula>
    </cfRule>
  </conditionalFormatting>
  <conditionalFormatting sqref="D16:E18">
    <cfRule type="expression" dxfId="797" priority="53">
      <formula>$B16="zo"</formula>
    </cfRule>
    <cfRule type="expression" dxfId="796" priority="54">
      <formula>$B16="za"</formula>
    </cfRule>
  </conditionalFormatting>
  <conditionalFormatting sqref="F16">
    <cfRule type="expression" dxfId="795" priority="51">
      <formula>$B16="zo"</formula>
    </cfRule>
    <cfRule type="expression" dxfId="794" priority="52">
      <formula>$B16="za"</formula>
    </cfRule>
  </conditionalFormatting>
  <conditionalFormatting sqref="F17">
    <cfRule type="expression" dxfId="793" priority="49">
      <formula>$B17="zo"</formula>
    </cfRule>
    <cfRule type="expression" dxfId="792" priority="50">
      <formula>$B17="za"</formula>
    </cfRule>
  </conditionalFormatting>
  <conditionalFormatting sqref="F18">
    <cfRule type="expression" dxfId="791" priority="47">
      <formula>$B18="zo"</formula>
    </cfRule>
    <cfRule type="expression" dxfId="790" priority="48">
      <formula>$B18="za"</formula>
    </cfRule>
  </conditionalFormatting>
  <conditionalFormatting sqref="D19:E21">
    <cfRule type="expression" dxfId="789" priority="45">
      <formula>$B19="zo"</formula>
    </cfRule>
    <cfRule type="expression" dxfId="788" priority="46">
      <formula>$B19="za"</formula>
    </cfRule>
  </conditionalFormatting>
  <conditionalFormatting sqref="F19:F21">
    <cfRule type="expression" dxfId="787" priority="43">
      <formula>$B19="zo"</formula>
    </cfRule>
    <cfRule type="expression" dxfId="786" priority="44">
      <formula>$B19="za"</formula>
    </cfRule>
  </conditionalFormatting>
  <conditionalFormatting sqref="D22:E22">
    <cfRule type="expression" dxfId="785" priority="41">
      <formula>$B22="zo"</formula>
    </cfRule>
    <cfRule type="expression" dxfId="784" priority="42">
      <formula>$B22="za"</formula>
    </cfRule>
  </conditionalFormatting>
  <conditionalFormatting sqref="F22">
    <cfRule type="expression" dxfId="783" priority="39">
      <formula>$B22="zo"</formula>
    </cfRule>
    <cfRule type="expression" dxfId="782" priority="40">
      <formula>$B22="za"</formula>
    </cfRule>
  </conditionalFormatting>
  <conditionalFormatting sqref="D23:E25">
    <cfRule type="expression" dxfId="781" priority="37">
      <formula>$B23="zo"</formula>
    </cfRule>
    <cfRule type="expression" dxfId="780" priority="38">
      <formula>$B23="za"</formula>
    </cfRule>
  </conditionalFormatting>
  <conditionalFormatting sqref="F23">
    <cfRule type="expression" dxfId="779" priority="35">
      <formula>$B23="zo"</formula>
    </cfRule>
    <cfRule type="expression" dxfId="778" priority="36">
      <formula>$B23="za"</formula>
    </cfRule>
  </conditionalFormatting>
  <conditionalFormatting sqref="F24">
    <cfRule type="expression" dxfId="777" priority="33">
      <formula>$B24="zo"</formula>
    </cfRule>
    <cfRule type="expression" dxfId="776" priority="34">
      <formula>$B24="za"</formula>
    </cfRule>
  </conditionalFormatting>
  <conditionalFormatting sqref="F25">
    <cfRule type="expression" dxfId="775" priority="31">
      <formula>$B25="zo"</formula>
    </cfRule>
    <cfRule type="expression" dxfId="774" priority="32">
      <formula>$B25="za"</formula>
    </cfRule>
  </conditionalFormatting>
  <conditionalFormatting sqref="D26:E28">
    <cfRule type="expression" dxfId="773" priority="29">
      <formula>$B26="zo"</formula>
    </cfRule>
    <cfRule type="expression" dxfId="772" priority="30">
      <formula>$B26="za"</formula>
    </cfRule>
  </conditionalFormatting>
  <conditionalFormatting sqref="F26:F28">
    <cfRule type="expression" dxfId="771" priority="27">
      <formula>$B26="zo"</formula>
    </cfRule>
    <cfRule type="expression" dxfId="770" priority="28">
      <formula>$B26="za"</formula>
    </cfRule>
  </conditionalFormatting>
  <conditionalFormatting sqref="D29:E29">
    <cfRule type="expression" dxfId="769" priority="25">
      <formula>$B29="zo"</formula>
    </cfRule>
    <cfRule type="expression" dxfId="768" priority="26">
      <formula>$B29="za"</formula>
    </cfRule>
  </conditionalFormatting>
  <conditionalFormatting sqref="F29">
    <cfRule type="expression" dxfId="767" priority="23">
      <formula>$B29="zo"</formula>
    </cfRule>
    <cfRule type="expression" dxfId="766" priority="24">
      <formula>$B29="za"</formula>
    </cfRule>
  </conditionalFormatting>
  <conditionalFormatting sqref="D30:E32">
    <cfRule type="expression" dxfId="765" priority="21">
      <formula>$B30="zo"</formula>
    </cfRule>
    <cfRule type="expression" dxfId="764" priority="22">
      <formula>$B30="za"</formula>
    </cfRule>
  </conditionalFormatting>
  <conditionalFormatting sqref="F30">
    <cfRule type="expression" dxfId="763" priority="19">
      <formula>$B30="zo"</formula>
    </cfRule>
    <cfRule type="expression" dxfId="762" priority="20">
      <formula>$B30="za"</formula>
    </cfRule>
  </conditionalFormatting>
  <conditionalFormatting sqref="F31">
    <cfRule type="expression" dxfId="761" priority="17">
      <formula>$B31="zo"</formula>
    </cfRule>
    <cfRule type="expression" dxfId="760" priority="18">
      <formula>$B31="za"</formula>
    </cfRule>
  </conditionalFormatting>
  <conditionalFormatting sqref="F32">
    <cfRule type="expression" dxfId="759" priority="15">
      <formula>$B32="zo"</formula>
    </cfRule>
    <cfRule type="expression" dxfId="758" priority="16">
      <formula>$B32="za"</formula>
    </cfRule>
  </conditionalFormatting>
  <conditionalFormatting sqref="D33:E33">
    <cfRule type="expression" dxfId="757" priority="13">
      <formula>$B33="zo"</formula>
    </cfRule>
    <cfRule type="expression" dxfId="756" priority="14">
      <formula>$B33="za"</formula>
    </cfRule>
  </conditionalFormatting>
  <conditionalFormatting sqref="F33">
    <cfRule type="expression" dxfId="755" priority="11">
      <formula>$B33="zo"</formula>
    </cfRule>
    <cfRule type="expression" dxfId="754" priority="12">
      <formula>$B33="za"</formula>
    </cfRule>
  </conditionalFormatting>
  <conditionalFormatting sqref="P3">
    <cfRule type="expression" dxfId="753" priority="9">
      <formula>$B3="zo"</formula>
    </cfRule>
    <cfRule type="expression" dxfId="752" priority="10">
      <formula>$B3="za"</formula>
    </cfRule>
  </conditionalFormatting>
  <conditionalFormatting sqref="P4:P33">
    <cfRule type="expression" dxfId="751" priority="7">
      <formula>$B4="zo"</formula>
    </cfRule>
    <cfRule type="expression" dxfId="750" priority="8">
      <formula>$B4="za"</formula>
    </cfRule>
  </conditionalFormatting>
  <conditionalFormatting sqref="L3:L33">
    <cfRule type="expression" dxfId="749" priority="5">
      <formula>$B3="zo"</formula>
    </cfRule>
    <cfRule type="expression" dxfId="748" priority="6">
      <formula>$B3="za"</formula>
    </cfRule>
  </conditionalFormatting>
  <conditionalFormatting sqref="U34">
    <cfRule type="expression" dxfId="747" priority="1">
      <formula>$B34="zo"</formula>
    </cfRule>
    <cfRule type="expression" dxfId="746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2DD8-5CBF-45B1-9ACC-10610082AEC6}">
  <dimension ref="A1:U36"/>
  <sheetViews>
    <sheetView zoomScaleNormal="100" workbookViewId="0">
      <pane ySplit="1" topLeftCell="A2" activePane="bottomLeft" state="frozen"/>
      <selection pane="bottomLeft" activeCell="B38" sqref="B38"/>
    </sheetView>
  </sheetViews>
  <sheetFormatPr defaultRowHeight="15" x14ac:dyDescent="0.25"/>
  <cols>
    <col min="1" max="2" width="3.42578125" style="22" customWidth="1"/>
    <col min="3" max="3" width="6.85546875" style="22" customWidth="1"/>
    <col min="4" max="8" width="6" style="22" customWidth="1"/>
    <col min="9" max="9" width="6.42578125" style="22" customWidth="1"/>
    <col min="10" max="11" width="6" style="22" customWidth="1"/>
    <col min="12" max="12" width="32.7109375" style="22" customWidth="1"/>
    <col min="13" max="15" width="6" style="22" customWidth="1"/>
    <col min="16" max="17" width="8.7109375" style="22" customWidth="1"/>
    <col min="18" max="19" width="6.7109375" style="22" customWidth="1"/>
    <col min="20" max="20" width="9.7109375" style="23" customWidth="1"/>
    <col min="21" max="21" width="5.140625" style="23" customWidth="1"/>
    <col min="22" max="16384" width="9.140625" style="22"/>
  </cols>
  <sheetData>
    <row r="1" spans="1:21" x14ac:dyDescent="0.25">
      <c r="A1" s="259">
        <f>Januari!A1</f>
        <v>2021</v>
      </c>
      <c r="B1" s="288"/>
      <c r="C1" s="260"/>
      <c r="D1" s="286" t="str">
        <f>Januari!D1</f>
        <v>Gewerkt</v>
      </c>
      <c r="E1" s="287"/>
      <c r="F1" s="276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6" t="str">
        <f>Januari!L1</f>
        <v>Bijzonderheden</v>
      </c>
      <c r="M1" s="286" t="str">
        <f>Januari!M1</f>
        <v>Overuren</v>
      </c>
      <c r="N1" s="287"/>
      <c r="O1" s="276" t="str">
        <f>Januari!O1</f>
        <v>Totaal</v>
      </c>
      <c r="P1" s="286" t="str">
        <f>Januari!P1</f>
        <v>Kilometerstand</v>
      </c>
      <c r="Q1" s="287"/>
      <c r="R1" s="37" t="str">
        <f>Januari!R1</f>
        <v>Km</v>
      </c>
      <c r="S1" s="280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7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7"/>
      <c r="M2" s="40" t="str">
        <f>Januari!M2</f>
        <v>begin</v>
      </c>
      <c r="N2" s="2" t="str">
        <f>Januari!N2</f>
        <v>einde</v>
      </c>
      <c r="O2" s="277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1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17</v>
      </c>
      <c r="B3" s="71" t="s">
        <v>56</v>
      </c>
      <c r="C3" s="133">
        <f>DATE(YEAR(Januari!C3),MONTH(Januari!C3)+4,DAY(Januari!C3))</f>
        <v>42490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54">
        <f>April!Q32</f>
        <v>0</v>
      </c>
      <c r="Q3" s="132"/>
      <c r="R3" s="132">
        <f>SUM(Q3-P3)</f>
        <v>0</v>
      </c>
      <c r="S3" s="76">
        <f>TOTAAL!$J$4</f>
        <v>26</v>
      </c>
      <c r="T3" s="76">
        <f>SUM(R3-S3)</f>
        <v>-26</v>
      </c>
      <c r="U3" s="167"/>
    </row>
    <row r="4" spans="1:21" x14ac:dyDescent="0.25">
      <c r="A4" s="17">
        <v>17</v>
      </c>
      <c r="B4" s="71" t="s">
        <v>57</v>
      </c>
      <c r="C4" s="133">
        <f>DATE(YEAR($C$3),MONTH($C$3),DAY(C3)+1)</f>
        <v>42491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32">
        <f t="shared" ref="R4:R33" si="4">SUM(Q4-P4)</f>
        <v>0</v>
      </c>
      <c r="S4" s="76">
        <f>TOTAAL!$J$4</f>
        <v>26</v>
      </c>
      <c r="T4" s="76">
        <f>SUM(R4-S4)</f>
        <v>-26</v>
      </c>
      <c r="U4" s="167"/>
    </row>
    <row r="5" spans="1:21" x14ac:dyDescent="0.25">
      <c r="A5" s="17">
        <v>18</v>
      </c>
      <c r="B5" s="71" t="s">
        <v>58</v>
      </c>
      <c r="C5" s="133">
        <f t="shared" ref="C5:C33" si="5">DATE(YEAR($C$3),MONTH($C$3),DAY(C4)+1)</f>
        <v>42492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32">
        <f t="shared" si="4"/>
        <v>0</v>
      </c>
      <c r="S5" s="76">
        <f>TOTAAL!$J$4</f>
        <v>26</v>
      </c>
      <c r="T5" s="76">
        <f t="shared" ref="T5:T33" si="6">SUM(R5-S5)</f>
        <v>-26</v>
      </c>
      <c r="U5" s="167"/>
    </row>
    <row r="6" spans="1:21" x14ac:dyDescent="0.25">
      <c r="A6" s="17">
        <v>18</v>
      </c>
      <c r="B6" s="71" t="s">
        <v>60</v>
      </c>
      <c r="C6" s="5">
        <f t="shared" si="5"/>
        <v>42493</v>
      </c>
      <c r="D6" s="6">
        <v>0.27083333333333331</v>
      </c>
      <c r="E6" s="6">
        <v>0.66666666666666663</v>
      </c>
      <c r="F6" s="8">
        <v>2.0833333333333301E-2</v>
      </c>
      <c r="G6" s="8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4"/>
      <c r="N6" s="4"/>
      <c r="O6" s="8">
        <f t="shared" si="3"/>
        <v>0</v>
      </c>
      <c r="P6" s="25">
        <f t="shared" ref="P6:P33" si="7">Q5</f>
        <v>0</v>
      </c>
      <c r="Q6" s="25"/>
      <c r="R6" s="28">
        <f t="shared" si="4"/>
        <v>0</v>
      </c>
      <c r="S6" s="76">
        <f>TOTAAL!$J$4</f>
        <v>26</v>
      </c>
      <c r="T6" s="76">
        <f t="shared" si="6"/>
        <v>-26</v>
      </c>
      <c r="U6" s="167"/>
    </row>
    <row r="7" spans="1:21" x14ac:dyDescent="0.25">
      <c r="A7" s="17">
        <v>18</v>
      </c>
      <c r="B7" s="71" t="s">
        <v>59</v>
      </c>
      <c r="C7" s="141">
        <f t="shared" si="5"/>
        <v>42494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42">
        <f t="shared" si="4"/>
        <v>0</v>
      </c>
      <c r="S7" s="76">
        <f>TOTAAL!$J$4</f>
        <v>26</v>
      </c>
      <c r="T7" s="76">
        <f t="shared" si="6"/>
        <v>-26</v>
      </c>
      <c r="U7" s="167"/>
    </row>
    <row r="8" spans="1:21" x14ac:dyDescent="0.25">
      <c r="A8" s="17">
        <v>18</v>
      </c>
      <c r="B8" s="71" t="s">
        <v>61</v>
      </c>
      <c r="C8" s="5">
        <f t="shared" si="5"/>
        <v>42495</v>
      </c>
      <c r="D8" s="6">
        <v>0.27083333333333331</v>
      </c>
      <c r="E8" s="6">
        <v>0.66666666666666663</v>
      </c>
      <c r="F8" s="8">
        <v>2.0833333333333301E-2</v>
      </c>
      <c r="G8" s="8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4"/>
      <c r="N8" s="4"/>
      <c r="O8" s="8">
        <f t="shared" si="3"/>
        <v>0</v>
      </c>
      <c r="P8" s="25">
        <f t="shared" si="7"/>
        <v>0</v>
      </c>
      <c r="Q8" s="25"/>
      <c r="R8" s="28">
        <f t="shared" si="4"/>
        <v>0</v>
      </c>
      <c r="S8" s="76">
        <f>TOTAAL!$J$4</f>
        <v>26</v>
      </c>
      <c r="T8" s="76">
        <f t="shared" si="6"/>
        <v>-26</v>
      </c>
      <c r="U8" s="167"/>
    </row>
    <row r="9" spans="1:21" x14ac:dyDescent="0.25">
      <c r="A9" s="17">
        <v>18</v>
      </c>
      <c r="B9" s="71" t="s">
        <v>62</v>
      </c>
      <c r="C9" s="5">
        <f t="shared" si="5"/>
        <v>42496</v>
      </c>
      <c r="D9" s="6">
        <v>0.27083333333333331</v>
      </c>
      <c r="E9" s="6">
        <v>0.66666666666666663</v>
      </c>
      <c r="F9" s="8">
        <v>2.0833333333333301E-2</v>
      </c>
      <c r="G9" s="8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4"/>
      <c r="N9" s="4"/>
      <c r="O9" s="8">
        <f t="shared" si="3"/>
        <v>0</v>
      </c>
      <c r="P9" s="25">
        <f t="shared" si="7"/>
        <v>0</v>
      </c>
      <c r="Q9" s="25"/>
      <c r="R9" s="28">
        <f t="shared" si="4"/>
        <v>0</v>
      </c>
      <c r="S9" s="76">
        <f>TOTAAL!$J$4</f>
        <v>26</v>
      </c>
      <c r="T9" s="76">
        <f t="shared" si="6"/>
        <v>-26</v>
      </c>
      <c r="U9" s="167"/>
    </row>
    <row r="10" spans="1:21" x14ac:dyDescent="0.25">
      <c r="A10" s="17">
        <v>18</v>
      </c>
      <c r="B10" s="71" t="s">
        <v>56</v>
      </c>
      <c r="C10" s="133">
        <f t="shared" si="5"/>
        <v>42497</v>
      </c>
      <c r="D10" s="6">
        <v>0.27083333333333331</v>
      </c>
      <c r="E10" s="6">
        <v>0.66666666666666663</v>
      </c>
      <c r="F10" s="8">
        <v>2.0833333333333301E-2</v>
      </c>
      <c r="G10" s="6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7"/>
    </row>
    <row r="11" spans="1:21" x14ac:dyDescent="0.25">
      <c r="A11" s="17">
        <v>18</v>
      </c>
      <c r="B11" s="71" t="s">
        <v>57</v>
      </c>
      <c r="C11" s="133">
        <f t="shared" si="5"/>
        <v>42498</v>
      </c>
      <c r="D11" s="6">
        <v>0.27083333333333331</v>
      </c>
      <c r="E11" s="6">
        <v>0.66666666666666696</v>
      </c>
      <c r="F11" s="8">
        <v>2.0833333333333301E-2</v>
      </c>
      <c r="G11" s="6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6"/>
      <c r="N11" s="6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7"/>
    </row>
    <row r="12" spans="1:21" x14ac:dyDescent="0.25">
      <c r="A12" s="17">
        <v>19</v>
      </c>
      <c r="B12" s="71" t="s">
        <v>58</v>
      </c>
      <c r="C12" s="133">
        <f t="shared" si="5"/>
        <v>42499</v>
      </c>
      <c r="D12" s="6">
        <v>0.27083333333333331</v>
      </c>
      <c r="E12" s="6">
        <v>0.66666666666666696</v>
      </c>
      <c r="F12" s="8">
        <v>2.0833333333333301E-2</v>
      </c>
      <c r="G12" s="6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7"/>
    </row>
    <row r="13" spans="1:21" x14ac:dyDescent="0.25">
      <c r="A13" s="17">
        <v>19</v>
      </c>
      <c r="B13" s="71" t="s">
        <v>60</v>
      </c>
      <c r="C13" s="133">
        <f t="shared" si="5"/>
        <v>42500</v>
      </c>
      <c r="D13" s="6">
        <v>0.27083333333333331</v>
      </c>
      <c r="E13" s="6">
        <v>0.66666666666666696</v>
      </c>
      <c r="F13" s="8">
        <v>2.0833333333333301E-2</v>
      </c>
      <c r="G13" s="17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7"/>
    </row>
    <row r="14" spans="1:21" x14ac:dyDescent="0.25">
      <c r="A14" s="17">
        <v>19</v>
      </c>
      <c r="B14" s="71" t="s">
        <v>59</v>
      </c>
      <c r="C14" s="133">
        <f t="shared" si="5"/>
        <v>42501</v>
      </c>
      <c r="D14" s="6">
        <v>0.27083333333333331</v>
      </c>
      <c r="E14" s="6">
        <v>0.66666666666666696</v>
      </c>
      <c r="F14" s="8">
        <v>2.0833333333333301E-2</v>
      </c>
      <c r="G14" s="17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7"/>
    </row>
    <row r="15" spans="1:21" x14ac:dyDescent="0.25">
      <c r="A15" s="17">
        <v>19</v>
      </c>
      <c r="B15" s="71" t="s">
        <v>61</v>
      </c>
      <c r="C15" s="133">
        <f t="shared" si="5"/>
        <v>42502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7"/>
    </row>
    <row r="16" spans="1:21" x14ac:dyDescent="0.25">
      <c r="A16" s="17">
        <v>19</v>
      </c>
      <c r="B16" s="71" t="s">
        <v>62</v>
      </c>
      <c r="C16" s="133">
        <f t="shared" si="5"/>
        <v>42503</v>
      </c>
      <c r="D16" s="6">
        <v>0.27083333333333331</v>
      </c>
      <c r="E16" s="6">
        <v>0.66666666666666663</v>
      </c>
      <c r="F16" s="8">
        <v>2.0833333333333301E-2</v>
      </c>
      <c r="G16" s="6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7"/>
    </row>
    <row r="17" spans="1:21" x14ac:dyDescent="0.25">
      <c r="A17" s="17">
        <v>19</v>
      </c>
      <c r="B17" s="71" t="s">
        <v>56</v>
      </c>
      <c r="C17" s="133">
        <f t="shared" si="5"/>
        <v>42504</v>
      </c>
      <c r="D17" s="6">
        <v>0.27083333333333331</v>
      </c>
      <c r="E17" s="6">
        <v>0.66666666666666663</v>
      </c>
      <c r="F17" s="8">
        <v>2.0833333333333301E-2</v>
      </c>
      <c r="G17" s="6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7"/>
    </row>
    <row r="18" spans="1:21" x14ac:dyDescent="0.25">
      <c r="A18" s="17">
        <v>19</v>
      </c>
      <c r="B18" s="71" t="s">
        <v>57</v>
      </c>
      <c r="C18" s="133">
        <f t="shared" si="5"/>
        <v>42505</v>
      </c>
      <c r="D18" s="6">
        <v>0.27083333333333331</v>
      </c>
      <c r="E18" s="6">
        <v>0.66666666666666696</v>
      </c>
      <c r="F18" s="8">
        <v>2.0833333333333301E-2</v>
      </c>
      <c r="G18" s="6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7"/>
    </row>
    <row r="19" spans="1:21" x14ac:dyDescent="0.25">
      <c r="A19" s="17">
        <v>20</v>
      </c>
      <c r="B19" s="71" t="s">
        <v>58</v>
      </c>
      <c r="C19" s="133">
        <f t="shared" si="5"/>
        <v>42506</v>
      </c>
      <c r="D19" s="6">
        <v>0.27083333333333331</v>
      </c>
      <c r="E19" s="6">
        <v>0.66666666666666696</v>
      </c>
      <c r="F19" s="8">
        <v>2.0833333333333301E-2</v>
      </c>
      <c r="G19" s="6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7"/>
    </row>
    <row r="20" spans="1:21" x14ac:dyDescent="0.25">
      <c r="A20" s="17">
        <v>20</v>
      </c>
      <c r="B20" s="71" t="s">
        <v>60</v>
      </c>
      <c r="C20" s="133">
        <f t="shared" si="5"/>
        <v>42507</v>
      </c>
      <c r="D20" s="6">
        <v>0.27083333333333331</v>
      </c>
      <c r="E20" s="6">
        <v>0.66666666666666696</v>
      </c>
      <c r="F20" s="8">
        <v>2.0833333333333301E-2</v>
      </c>
      <c r="G20" s="17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7"/>
    </row>
    <row r="21" spans="1:21" x14ac:dyDescent="0.25">
      <c r="A21" s="17">
        <v>20</v>
      </c>
      <c r="B21" s="71" t="s">
        <v>59</v>
      </c>
      <c r="C21" s="133">
        <f t="shared" si="5"/>
        <v>42508</v>
      </c>
      <c r="D21" s="6">
        <v>0.27083333333333331</v>
      </c>
      <c r="E21" s="6">
        <v>0.66666666666666696</v>
      </c>
      <c r="F21" s="8">
        <v>2.0833333333333301E-2</v>
      </c>
      <c r="G21" s="17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7"/>
    </row>
    <row r="22" spans="1:21" x14ac:dyDescent="0.25">
      <c r="A22" s="17">
        <v>20</v>
      </c>
      <c r="B22" s="71" t="s">
        <v>61</v>
      </c>
      <c r="C22" s="133">
        <f t="shared" si="5"/>
        <v>42509</v>
      </c>
      <c r="D22" s="6">
        <v>0.27083333333333331</v>
      </c>
      <c r="E22" s="6">
        <v>0.66666666666666663</v>
      </c>
      <c r="F22" s="8">
        <v>2.0833333333333301E-2</v>
      </c>
      <c r="G22" s="6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7"/>
    </row>
    <row r="23" spans="1:21" x14ac:dyDescent="0.25">
      <c r="A23" s="17">
        <v>20</v>
      </c>
      <c r="B23" s="71" t="s">
        <v>62</v>
      </c>
      <c r="C23" s="141">
        <f t="shared" si="5"/>
        <v>42510</v>
      </c>
      <c r="D23" s="6">
        <v>0.27083333333333331</v>
      </c>
      <c r="E23" s="6">
        <v>0.66666666666666663</v>
      </c>
      <c r="F23" s="8">
        <v>2.0833333333333301E-2</v>
      </c>
      <c r="G23" s="6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42">
        <f t="shared" si="4"/>
        <v>0</v>
      </c>
      <c r="S23" s="76">
        <f>TOTAAL!$J$4</f>
        <v>26</v>
      </c>
      <c r="T23" s="76">
        <f t="shared" si="6"/>
        <v>-26</v>
      </c>
      <c r="U23" s="167"/>
    </row>
    <row r="24" spans="1:21" x14ac:dyDescent="0.25">
      <c r="A24" s="17">
        <v>20</v>
      </c>
      <c r="B24" s="71" t="s">
        <v>56</v>
      </c>
      <c r="C24" s="133">
        <f t="shared" si="5"/>
        <v>42511</v>
      </c>
      <c r="D24" s="6">
        <v>0.27083333333333331</v>
      </c>
      <c r="E24" s="6">
        <v>0.66666666666666663</v>
      </c>
      <c r="F24" s="8">
        <v>2.0833333333333301E-2</v>
      </c>
      <c r="G24" s="17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7"/>
    </row>
    <row r="25" spans="1:21" x14ac:dyDescent="0.25">
      <c r="A25" s="17">
        <v>20</v>
      </c>
      <c r="B25" s="71" t="s">
        <v>57</v>
      </c>
      <c r="C25" s="133">
        <f t="shared" si="5"/>
        <v>42512</v>
      </c>
      <c r="D25" s="6">
        <v>0.27083333333333331</v>
      </c>
      <c r="E25" s="6">
        <v>0.66666666666666696</v>
      </c>
      <c r="F25" s="8">
        <v>2.0833333333333301E-2</v>
      </c>
      <c r="G25" s="6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6"/>
      <c r="N25" s="6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7"/>
    </row>
    <row r="26" spans="1:21" x14ac:dyDescent="0.25">
      <c r="A26" s="17">
        <v>21</v>
      </c>
      <c r="B26" s="71" t="s">
        <v>58</v>
      </c>
      <c r="C26" s="133">
        <f t="shared" si="5"/>
        <v>42513</v>
      </c>
      <c r="D26" s="6">
        <v>0.27083333333333331</v>
      </c>
      <c r="E26" s="6">
        <v>0.66666666666666696</v>
      </c>
      <c r="F26" s="8">
        <v>2.0833333333333301E-2</v>
      </c>
      <c r="G26" s="6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7"/>
    </row>
    <row r="27" spans="1:21" x14ac:dyDescent="0.25">
      <c r="A27" s="17">
        <v>21</v>
      </c>
      <c r="B27" s="71" t="s">
        <v>60</v>
      </c>
      <c r="C27" s="133">
        <f t="shared" si="5"/>
        <v>42514</v>
      </c>
      <c r="D27" s="6">
        <v>0.27083333333333331</v>
      </c>
      <c r="E27" s="6">
        <v>0.66666666666666696</v>
      </c>
      <c r="F27" s="8">
        <v>2.0833333333333301E-2</v>
      </c>
      <c r="G27" s="17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7"/>
      <c r="N27" s="17"/>
      <c r="O27" s="6">
        <f t="shared" si="3"/>
        <v>0</v>
      </c>
      <c r="P27" s="25">
        <f t="shared" si="7"/>
        <v>0</v>
      </c>
      <c r="Q27" s="25"/>
      <c r="R27" s="132">
        <f t="shared" si="4"/>
        <v>0</v>
      </c>
      <c r="S27" s="76">
        <f>TOTAAL!$J$4</f>
        <v>26</v>
      </c>
      <c r="T27" s="76">
        <f t="shared" si="6"/>
        <v>-26</v>
      </c>
      <c r="U27" s="167"/>
    </row>
    <row r="28" spans="1:21" x14ac:dyDescent="0.25">
      <c r="A28" s="17">
        <v>21</v>
      </c>
      <c r="B28" s="71" t="s">
        <v>59</v>
      </c>
      <c r="C28" s="133">
        <f t="shared" si="5"/>
        <v>42515</v>
      </c>
      <c r="D28" s="6">
        <v>0.27083333333333331</v>
      </c>
      <c r="E28" s="6">
        <v>0.66666666666666696</v>
      </c>
      <c r="F28" s="8">
        <v>2.0833333333333301E-2</v>
      </c>
      <c r="G28" s="17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7"/>
      <c r="N28" s="17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7"/>
    </row>
    <row r="29" spans="1:21" x14ac:dyDescent="0.25">
      <c r="A29" s="17">
        <v>21</v>
      </c>
      <c r="B29" s="71" t="s">
        <v>61</v>
      </c>
      <c r="C29" s="133">
        <f t="shared" si="5"/>
        <v>42516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7"/>
      <c r="N29" s="17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7"/>
    </row>
    <row r="30" spans="1:21" x14ac:dyDescent="0.25">
      <c r="A30" s="17">
        <v>21</v>
      </c>
      <c r="B30" s="71" t="s">
        <v>62</v>
      </c>
      <c r="C30" s="133">
        <f t="shared" si="5"/>
        <v>42517</v>
      </c>
      <c r="D30" s="6">
        <v>0.27083333333333331</v>
      </c>
      <c r="E30" s="6">
        <v>0.66666666666666663</v>
      </c>
      <c r="F30" s="8">
        <v>2.0833333333333301E-2</v>
      </c>
      <c r="G30" s="6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7"/>
      <c r="N30" s="17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7"/>
    </row>
    <row r="31" spans="1:21" x14ac:dyDescent="0.25">
      <c r="A31" s="17">
        <v>21</v>
      </c>
      <c r="B31" s="71" t="s">
        <v>56</v>
      </c>
      <c r="C31" s="133">
        <f t="shared" si="5"/>
        <v>42518</v>
      </c>
      <c r="D31" s="6">
        <v>0.27083333333333331</v>
      </c>
      <c r="E31" s="6">
        <v>0.66666666666666663</v>
      </c>
      <c r="F31" s="8">
        <v>2.0833333333333301E-2</v>
      </c>
      <c r="G31" s="6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7"/>
      <c r="N31" s="17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7"/>
    </row>
    <row r="32" spans="1:21" x14ac:dyDescent="0.25">
      <c r="A32" s="17">
        <v>21</v>
      </c>
      <c r="B32" s="71" t="s">
        <v>57</v>
      </c>
      <c r="C32" s="133">
        <f t="shared" si="5"/>
        <v>42519</v>
      </c>
      <c r="D32" s="6">
        <v>0.27083333333333331</v>
      </c>
      <c r="E32" s="6">
        <v>0.66666666666666696</v>
      </c>
      <c r="F32" s="8">
        <v>2.0833333333333301E-2</v>
      </c>
      <c r="G32" s="17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7"/>
      <c r="N32" s="17"/>
      <c r="O32" s="6">
        <f t="shared" si="3"/>
        <v>0</v>
      </c>
      <c r="P32" s="25">
        <f t="shared" si="7"/>
        <v>0</v>
      </c>
      <c r="Q32" s="25"/>
      <c r="R32" s="132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17">
        <v>22</v>
      </c>
      <c r="B33" s="71" t="s">
        <v>58</v>
      </c>
      <c r="C33" s="133">
        <f t="shared" si="5"/>
        <v>42520</v>
      </c>
      <c r="D33" s="6">
        <v>0.27083333333333331</v>
      </c>
      <c r="E33" s="6">
        <v>0.66666666666666696</v>
      </c>
      <c r="F33" s="8">
        <v>2.0833333333333301E-2</v>
      </c>
      <c r="G33" s="6"/>
      <c r="H33" s="6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17"/>
      <c r="N33" s="17"/>
      <c r="O33" s="6">
        <f t="shared" si="3"/>
        <v>0</v>
      </c>
      <c r="P33" s="25">
        <f t="shared" si="7"/>
        <v>0</v>
      </c>
      <c r="Q33" s="25"/>
      <c r="R33" s="132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23" customFormat="1" x14ac:dyDescent="0.25">
      <c r="A34" s="217"/>
      <c r="B34" s="217"/>
      <c r="C34" s="217"/>
      <c r="D34" s="257" t="str">
        <f>Januari!D34</f>
        <v>TOTAAL</v>
      </c>
      <c r="E34" s="263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193"/>
      <c r="M34" s="50"/>
      <c r="N34" s="50"/>
      <c r="O34" s="50">
        <f>SUM(O3:O33)</f>
        <v>0</v>
      </c>
      <c r="P34" s="15"/>
      <c r="Q34" s="15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66" t="str">
        <f>Januari!F35</f>
        <v>Pauze</v>
      </c>
      <c r="G35" s="214" t="str">
        <f>Januari!G35</f>
        <v>verlof</v>
      </c>
      <c r="H35" s="259" t="str">
        <f>Januari!H35</f>
        <v>± uren</v>
      </c>
      <c r="I35" s="260"/>
      <c r="J35" s="261">
        <f>SUM(J34+K34)</f>
        <v>0</v>
      </c>
      <c r="K35" s="262"/>
      <c r="L35" s="266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66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70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57">
        <f>Januari!A36</f>
        <v>2021</v>
      </c>
      <c r="B36" s="258"/>
      <c r="C36" s="263"/>
      <c r="D36" s="268" t="str">
        <f>Januari!D36</f>
        <v>Gewerkt</v>
      </c>
      <c r="E36" s="269"/>
      <c r="F36" s="267"/>
      <c r="G36" s="69" t="str">
        <f>Januari!G36</f>
        <v xml:space="preserve">Uren </v>
      </c>
      <c r="H36" s="259" t="str">
        <f>Januari!H36</f>
        <v>Totaal ± uren</v>
      </c>
      <c r="I36" s="260"/>
      <c r="J36" s="261">
        <f>SUM(Januari!J35+Februari!J35+Maart!J35+April!J35+J35)</f>
        <v>0</v>
      </c>
      <c r="K36" s="262"/>
      <c r="L36" s="267"/>
      <c r="M36" s="268" t="str">
        <f>Januari!M36</f>
        <v>Overuren</v>
      </c>
      <c r="N36" s="285"/>
      <c r="O36" s="267"/>
      <c r="P36" s="268" t="str">
        <f>Januari!P36</f>
        <v>Kilometerstand</v>
      </c>
      <c r="Q36" s="269"/>
      <c r="R36" s="216" t="str">
        <f>Januari!R36</f>
        <v>Km</v>
      </c>
      <c r="S36" s="271"/>
      <c r="T36" s="69" t="str">
        <f>Januari!T36</f>
        <v>Dienstreis</v>
      </c>
      <c r="U36" s="200" t="str">
        <f>Januari!U36</f>
        <v>Insite</v>
      </c>
    </row>
  </sheetData>
  <mergeCells count="21"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  <mergeCell ref="H36:I36"/>
    <mergeCell ref="J36:K36"/>
    <mergeCell ref="J35:K35"/>
    <mergeCell ref="H35:I35"/>
    <mergeCell ref="F35:F36"/>
  </mergeCells>
  <conditionalFormatting sqref="M3:O33 C3:C33 Q3:R33 G3:I33 A3:A33">
    <cfRule type="expression" dxfId="745" priority="197">
      <formula>$B3="zo"</formula>
    </cfRule>
    <cfRule type="expression" dxfId="744" priority="198">
      <formula>$B3="za"</formula>
    </cfRule>
  </conditionalFormatting>
  <conditionalFormatting sqref="B3:B33">
    <cfRule type="expression" dxfId="743" priority="195">
      <formula>$B3="zo"</formula>
    </cfRule>
    <cfRule type="expression" dxfId="742" priority="196">
      <formula>$B3="za"</formula>
    </cfRule>
  </conditionalFormatting>
  <conditionalFormatting sqref="T3:T33">
    <cfRule type="expression" dxfId="741" priority="191">
      <formula>$B3="zo"</formula>
    </cfRule>
    <cfRule type="expression" dxfId="740" priority="192">
      <formula>$B3="za"</formula>
    </cfRule>
  </conditionalFormatting>
  <conditionalFormatting sqref="U32:U33">
    <cfRule type="expression" dxfId="739" priority="189">
      <formula>$B32="zo"</formula>
    </cfRule>
    <cfRule type="expression" dxfId="738" priority="190">
      <formula>$B32="za"</formula>
    </cfRule>
  </conditionalFormatting>
  <conditionalFormatting sqref="U3:U31">
    <cfRule type="expression" dxfId="737" priority="155">
      <formula>$B3="zo"</formula>
    </cfRule>
    <cfRule type="expression" dxfId="736" priority="156">
      <formula>$B3="za"</formula>
    </cfRule>
  </conditionalFormatting>
  <conditionalFormatting sqref="J3:J33">
    <cfRule type="expression" dxfId="735" priority="153">
      <formula>$B3="zo"</formula>
    </cfRule>
    <cfRule type="expression" dxfId="734" priority="154">
      <formula>$B3="za"</formula>
    </cfRule>
  </conditionalFormatting>
  <conditionalFormatting sqref="K3:K33">
    <cfRule type="expression" dxfId="733" priority="151">
      <formula>$B3="zo"</formula>
    </cfRule>
    <cfRule type="expression" dxfId="732" priority="152">
      <formula>$B3="za"</formula>
    </cfRule>
  </conditionalFormatting>
  <conditionalFormatting sqref="S3:S33">
    <cfRule type="expression" dxfId="731" priority="149">
      <formula>$B3="zo"</formula>
    </cfRule>
    <cfRule type="expression" dxfId="730" priority="150">
      <formula>$B3="za"</formula>
    </cfRule>
  </conditionalFormatting>
  <conditionalFormatting sqref="D3:E3">
    <cfRule type="expression" dxfId="729" priority="83">
      <formula>$B3="zo"</formula>
    </cfRule>
    <cfRule type="expression" dxfId="728" priority="84">
      <formula>$B3="za"</formula>
    </cfRule>
  </conditionalFormatting>
  <conditionalFormatting sqref="F3">
    <cfRule type="expression" dxfId="727" priority="81">
      <formula>$B3="zo"</formula>
    </cfRule>
    <cfRule type="expression" dxfId="726" priority="82">
      <formula>$B3="za"</formula>
    </cfRule>
  </conditionalFormatting>
  <conditionalFormatting sqref="D4:E7">
    <cfRule type="expression" dxfId="725" priority="79">
      <formula>$B4="zo"</formula>
    </cfRule>
    <cfRule type="expression" dxfId="724" priority="80">
      <formula>$B4="za"</formula>
    </cfRule>
  </conditionalFormatting>
  <conditionalFormatting sqref="F4">
    <cfRule type="expression" dxfId="723" priority="77">
      <formula>$B4="zo"</formula>
    </cfRule>
    <cfRule type="expression" dxfId="722" priority="78">
      <formula>$B4="za"</formula>
    </cfRule>
  </conditionalFormatting>
  <conditionalFormatting sqref="F5:F7">
    <cfRule type="expression" dxfId="721" priority="75">
      <formula>$B5="zo"</formula>
    </cfRule>
    <cfRule type="expression" dxfId="720" priority="76">
      <formula>$B5="za"</formula>
    </cfRule>
  </conditionalFormatting>
  <conditionalFormatting sqref="D8:E8">
    <cfRule type="expression" dxfId="719" priority="73">
      <formula>$B8="zo"</formula>
    </cfRule>
    <cfRule type="expression" dxfId="718" priority="74">
      <formula>$B8="za"</formula>
    </cfRule>
  </conditionalFormatting>
  <conditionalFormatting sqref="F8">
    <cfRule type="expression" dxfId="717" priority="71">
      <formula>$B8="zo"</formula>
    </cfRule>
    <cfRule type="expression" dxfId="716" priority="72">
      <formula>$B8="za"</formula>
    </cfRule>
  </conditionalFormatting>
  <conditionalFormatting sqref="D9:E11">
    <cfRule type="expression" dxfId="715" priority="69">
      <formula>$B9="zo"</formula>
    </cfRule>
    <cfRule type="expression" dxfId="714" priority="70">
      <formula>$B9="za"</formula>
    </cfRule>
  </conditionalFormatting>
  <conditionalFormatting sqref="F9">
    <cfRule type="expression" dxfId="713" priority="67">
      <formula>$B9="zo"</formula>
    </cfRule>
    <cfRule type="expression" dxfId="712" priority="68">
      <formula>$B9="za"</formula>
    </cfRule>
  </conditionalFormatting>
  <conditionalFormatting sqref="F10">
    <cfRule type="expression" dxfId="711" priority="65">
      <formula>$B10="zo"</formula>
    </cfRule>
    <cfRule type="expression" dxfId="710" priority="66">
      <formula>$B10="za"</formula>
    </cfRule>
  </conditionalFormatting>
  <conditionalFormatting sqref="F11">
    <cfRule type="expression" dxfId="709" priority="63">
      <formula>$B11="zo"</formula>
    </cfRule>
    <cfRule type="expression" dxfId="708" priority="64">
      <formula>$B11="za"</formula>
    </cfRule>
  </conditionalFormatting>
  <conditionalFormatting sqref="D12:E14">
    <cfRule type="expression" dxfId="707" priority="61">
      <formula>$B12="zo"</formula>
    </cfRule>
    <cfRule type="expression" dxfId="706" priority="62">
      <formula>$B12="za"</formula>
    </cfRule>
  </conditionalFormatting>
  <conditionalFormatting sqref="F12:F14">
    <cfRule type="expression" dxfId="705" priority="59">
      <formula>$B12="zo"</formula>
    </cfRule>
    <cfRule type="expression" dxfId="704" priority="60">
      <formula>$B12="za"</formula>
    </cfRule>
  </conditionalFormatting>
  <conditionalFormatting sqref="D15:E15">
    <cfRule type="expression" dxfId="703" priority="57">
      <formula>$B15="zo"</formula>
    </cfRule>
    <cfRule type="expression" dxfId="702" priority="58">
      <formula>$B15="za"</formula>
    </cfRule>
  </conditionalFormatting>
  <conditionalFormatting sqref="F15">
    <cfRule type="expression" dxfId="701" priority="55">
      <formula>$B15="zo"</formula>
    </cfRule>
    <cfRule type="expression" dxfId="700" priority="56">
      <formula>$B15="za"</formula>
    </cfRule>
  </conditionalFormatting>
  <conditionalFormatting sqref="D16:E18">
    <cfRule type="expression" dxfId="699" priority="53">
      <formula>$B16="zo"</formula>
    </cfRule>
    <cfRule type="expression" dxfId="698" priority="54">
      <formula>$B16="za"</formula>
    </cfRule>
  </conditionalFormatting>
  <conditionalFormatting sqref="F16">
    <cfRule type="expression" dxfId="697" priority="51">
      <formula>$B16="zo"</formula>
    </cfRule>
    <cfRule type="expression" dxfId="696" priority="52">
      <formula>$B16="za"</formula>
    </cfRule>
  </conditionalFormatting>
  <conditionalFormatting sqref="F17">
    <cfRule type="expression" dxfId="695" priority="49">
      <formula>$B17="zo"</formula>
    </cfRule>
    <cfRule type="expression" dxfId="694" priority="50">
      <formula>$B17="za"</formula>
    </cfRule>
  </conditionalFormatting>
  <conditionalFormatting sqref="F18">
    <cfRule type="expression" dxfId="693" priority="47">
      <formula>$B18="zo"</formula>
    </cfRule>
    <cfRule type="expression" dxfId="692" priority="48">
      <formula>$B18="za"</formula>
    </cfRule>
  </conditionalFormatting>
  <conditionalFormatting sqref="D19:E21">
    <cfRule type="expression" dxfId="691" priority="45">
      <formula>$B19="zo"</formula>
    </cfRule>
    <cfRule type="expression" dxfId="690" priority="46">
      <formula>$B19="za"</formula>
    </cfRule>
  </conditionalFormatting>
  <conditionalFormatting sqref="F19:F21">
    <cfRule type="expression" dxfId="689" priority="43">
      <formula>$B19="zo"</formula>
    </cfRule>
    <cfRule type="expression" dxfId="688" priority="44">
      <formula>$B19="za"</formula>
    </cfRule>
  </conditionalFormatting>
  <conditionalFormatting sqref="D22:E22">
    <cfRule type="expression" dxfId="687" priority="41">
      <formula>$B22="zo"</formula>
    </cfRule>
    <cfRule type="expression" dxfId="686" priority="42">
      <formula>$B22="za"</formula>
    </cfRule>
  </conditionalFormatting>
  <conditionalFormatting sqref="F22">
    <cfRule type="expression" dxfId="685" priority="39">
      <formula>$B22="zo"</formula>
    </cfRule>
    <cfRule type="expression" dxfId="684" priority="40">
      <formula>$B22="za"</formula>
    </cfRule>
  </conditionalFormatting>
  <conditionalFormatting sqref="D23:E25">
    <cfRule type="expression" dxfId="683" priority="37">
      <formula>$B23="zo"</formula>
    </cfRule>
    <cfRule type="expression" dxfId="682" priority="38">
      <formula>$B23="za"</formula>
    </cfRule>
  </conditionalFormatting>
  <conditionalFormatting sqref="F23">
    <cfRule type="expression" dxfId="681" priority="35">
      <formula>$B23="zo"</formula>
    </cfRule>
    <cfRule type="expression" dxfId="680" priority="36">
      <formula>$B23="za"</formula>
    </cfRule>
  </conditionalFormatting>
  <conditionalFormatting sqref="F24">
    <cfRule type="expression" dxfId="679" priority="33">
      <formula>$B24="zo"</formula>
    </cfRule>
    <cfRule type="expression" dxfId="678" priority="34">
      <formula>$B24="za"</formula>
    </cfRule>
  </conditionalFormatting>
  <conditionalFormatting sqref="F25">
    <cfRule type="expression" dxfId="677" priority="31">
      <formula>$B25="zo"</formula>
    </cfRule>
    <cfRule type="expression" dxfId="676" priority="32">
      <formula>$B25="za"</formula>
    </cfRule>
  </conditionalFormatting>
  <conditionalFormatting sqref="D26:E28">
    <cfRule type="expression" dxfId="675" priority="29">
      <formula>$B26="zo"</formula>
    </cfRule>
    <cfRule type="expression" dxfId="674" priority="30">
      <formula>$B26="za"</formula>
    </cfRule>
  </conditionalFormatting>
  <conditionalFormatting sqref="F26:F28">
    <cfRule type="expression" dxfId="673" priority="27">
      <formula>$B26="zo"</formula>
    </cfRule>
    <cfRule type="expression" dxfId="672" priority="28">
      <formula>$B26="za"</formula>
    </cfRule>
  </conditionalFormatting>
  <conditionalFormatting sqref="D29:E29">
    <cfRule type="expression" dxfId="671" priority="25">
      <formula>$B29="zo"</formula>
    </cfRule>
    <cfRule type="expression" dxfId="670" priority="26">
      <formula>$B29="za"</formula>
    </cfRule>
  </conditionalFormatting>
  <conditionalFormatting sqref="F29">
    <cfRule type="expression" dxfId="669" priority="23">
      <formula>$B29="zo"</formula>
    </cfRule>
    <cfRule type="expression" dxfId="668" priority="24">
      <formula>$B29="za"</formula>
    </cfRule>
  </conditionalFormatting>
  <conditionalFormatting sqref="D30:E32">
    <cfRule type="expression" dxfId="667" priority="21">
      <formula>$B30="zo"</formula>
    </cfRule>
    <cfRule type="expression" dxfId="666" priority="22">
      <formula>$B30="za"</formula>
    </cfRule>
  </conditionalFormatting>
  <conditionalFormatting sqref="F30">
    <cfRule type="expression" dxfId="665" priority="19">
      <formula>$B30="zo"</formula>
    </cfRule>
    <cfRule type="expression" dxfId="664" priority="20">
      <formula>$B30="za"</formula>
    </cfRule>
  </conditionalFormatting>
  <conditionalFormatting sqref="F31">
    <cfRule type="expression" dxfId="663" priority="17">
      <formula>$B31="zo"</formula>
    </cfRule>
    <cfRule type="expression" dxfId="662" priority="18">
      <formula>$B31="za"</formula>
    </cfRule>
  </conditionalFormatting>
  <conditionalFormatting sqref="F32">
    <cfRule type="expression" dxfId="661" priority="15">
      <formula>$B32="zo"</formula>
    </cfRule>
    <cfRule type="expression" dxfId="660" priority="16">
      <formula>$B32="za"</formula>
    </cfRule>
  </conditionalFormatting>
  <conditionalFormatting sqref="D33:E33">
    <cfRule type="expression" dxfId="659" priority="13">
      <formula>$B33="zo"</formula>
    </cfRule>
    <cfRule type="expression" dxfId="658" priority="14">
      <formula>$B33="za"</formula>
    </cfRule>
  </conditionalFormatting>
  <conditionalFormatting sqref="F33">
    <cfRule type="expression" dxfId="657" priority="11">
      <formula>$B33="zo"</formula>
    </cfRule>
    <cfRule type="expression" dxfId="656" priority="12">
      <formula>$B33="za"</formula>
    </cfRule>
  </conditionalFormatting>
  <conditionalFormatting sqref="P3">
    <cfRule type="expression" dxfId="655" priority="9">
      <formula>$B3="zo"</formula>
    </cfRule>
    <cfRule type="expression" dxfId="654" priority="10">
      <formula>$B3="za"</formula>
    </cfRule>
  </conditionalFormatting>
  <conditionalFormatting sqref="P4:P33">
    <cfRule type="expression" dxfId="653" priority="7">
      <formula>$B4="zo"</formula>
    </cfRule>
    <cfRule type="expression" dxfId="652" priority="8">
      <formula>$B4="za"</formula>
    </cfRule>
  </conditionalFormatting>
  <conditionalFormatting sqref="L3:L33">
    <cfRule type="expression" dxfId="651" priority="5">
      <formula>$B3="zo"</formula>
    </cfRule>
    <cfRule type="expression" dxfId="650" priority="6">
      <formula>$B3="za"</formula>
    </cfRule>
  </conditionalFormatting>
  <conditionalFormatting sqref="U34">
    <cfRule type="expression" dxfId="649" priority="1">
      <formula>$B34="zo"</formula>
    </cfRule>
    <cfRule type="expression" dxfId="648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3A3B-B278-4910-8B15-D6F5715F155A}">
  <sheetPr>
    <pageSetUpPr fitToPage="1"/>
  </sheetPr>
  <dimension ref="A1:V36"/>
  <sheetViews>
    <sheetView workbookViewId="0">
      <pane ySplit="1" topLeftCell="A2" activePane="bottomLeft" state="frozen"/>
      <selection pane="bottomLeft" activeCell="B34" sqref="B34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10" customWidth="1"/>
    <col min="9" max="9" width="6.42578125" style="10" customWidth="1"/>
    <col min="10" max="11" width="6" style="10" customWidth="1"/>
    <col min="12" max="12" width="32.7109375" style="10" customWidth="1"/>
    <col min="13" max="15" width="6" style="10" customWidth="1"/>
    <col min="16" max="17" width="8.7109375" style="10" customWidth="1"/>
    <col min="18" max="19" width="6.7109375" style="10" customWidth="1"/>
    <col min="20" max="20" width="9.7109375" style="23" customWidth="1"/>
    <col min="21" max="21" width="5.140625" style="23" customWidth="1"/>
    <col min="22" max="22" width="9.140625" style="10" customWidth="1"/>
    <col min="23" max="16384" width="9.140625" style="10"/>
  </cols>
  <sheetData>
    <row r="1" spans="1:22" x14ac:dyDescent="0.25">
      <c r="A1" s="259">
        <f>Januari!A1</f>
        <v>2021</v>
      </c>
      <c r="B1" s="288"/>
      <c r="C1" s="260"/>
      <c r="D1" s="286" t="str">
        <f>Januari!D1</f>
        <v>Gewerkt</v>
      </c>
      <c r="E1" s="287"/>
      <c r="F1" s="276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6" t="str">
        <f>Januari!L1</f>
        <v>Bijzonderheden</v>
      </c>
      <c r="M1" s="286" t="str">
        <f>Januari!M1</f>
        <v>Overuren</v>
      </c>
      <c r="N1" s="287"/>
      <c r="O1" s="276" t="str">
        <f>Januari!O1</f>
        <v>Totaal</v>
      </c>
      <c r="P1" s="286" t="str">
        <f>Januari!P1</f>
        <v>Kilometerstand</v>
      </c>
      <c r="Q1" s="287"/>
      <c r="R1" s="37" t="str">
        <f>Januari!R1</f>
        <v>Km</v>
      </c>
      <c r="S1" s="280" t="str">
        <f>Januari!S1</f>
        <v>Woon werk</v>
      </c>
      <c r="T1" s="38" t="str">
        <f>Januari!T1</f>
        <v>Dienstreis</v>
      </c>
      <c r="U1" s="205" t="str">
        <f>Januari!U1</f>
        <v>Insite</v>
      </c>
      <c r="V1" s="59"/>
    </row>
    <row r="2" spans="1:22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7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7"/>
      <c r="M2" s="40" t="str">
        <f>Januari!M2</f>
        <v>begin</v>
      </c>
      <c r="N2" s="2" t="str">
        <f>Januari!N2</f>
        <v>einde</v>
      </c>
      <c r="O2" s="277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1"/>
      <c r="T2" s="39" t="str">
        <f>Januari!T2</f>
        <v>kilometers</v>
      </c>
      <c r="U2" s="206" t="str">
        <f>Januari!U2</f>
        <v>decl.</v>
      </c>
      <c r="V2" s="59"/>
    </row>
    <row r="3" spans="1:22" x14ac:dyDescent="0.25">
      <c r="A3" s="17">
        <v>22</v>
      </c>
      <c r="B3" s="71" t="s">
        <v>60</v>
      </c>
      <c r="C3" s="141">
        <f>DATE(YEAR(Januari!C3),MONTH(Januari!C3)+5,DAY(Januari!C3))</f>
        <v>42521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54">
        <f>Mei!Q33</f>
        <v>0</v>
      </c>
      <c r="Q3" s="142"/>
      <c r="R3" s="142">
        <f>SUM(Q3-P3)</f>
        <v>0</v>
      </c>
      <c r="S3" s="76">
        <f>TOTAAL!$J$4</f>
        <v>26</v>
      </c>
      <c r="T3" s="76">
        <f>SUM(R3-S3)</f>
        <v>-26</v>
      </c>
      <c r="U3" s="167"/>
      <c r="V3" s="195"/>
    </row>
    <row r="4" spans="1:22" x14ac:dyDescent="0.25">
      <c r="A4" s="17">
        <v>22</v>
      </c>
      <c r="B4" s="71" t="s">
        <v>59</v>
      </c>
      <c r="C4" s="5">
        <f>DATE(YEAR($C$3),MONTH($C$3),DAY(C3)+1)</f>
        <v>42522</v>
      </c>
      <c r="D4" s="6">
        <v>0.27083333333333331</v>
      </c>
      <c r="E4" s="6">
        <v>0.66666666666666663</v>
      </c>
      <c r="F4" s="8">
        <v>2.0833333333333301E-2</v>
      </c>
      <c r="G4" s="8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4"/>
      <c r="N4" s="4"/>
      <c r="O4" s="8">
        <f t="shared" ref="O4:O33" si="3">SUM(N4-M4)</f>
        <v>0</v>
      </c>
      <c r="P4" s="25">
        <f>Q3</f>
        <v>0</v>
      </c>
      <c r="Q4" s="25"/>
      <c r="R4" s="28">
        <f t="shared" ref="R4:R33" si="4">SUM(Q4-P4)</f>
        <v>0</v>
      </c>
      <c r="S4" s="76">
        <f>TOTAAL!$J$4</f>
        <v>26</v>
      </c>
      <c r="T4" s="76">
        <f>SUM(R4-S4)</f>
        <v>-26</v>
      </c>
      <c r="U4" s="167"/>
      <c r="V4" s="195"/>
    </row>
    <row r="5" spans="1:22" x14ac:dyDescent="0.25">
      <c r="A5" s="17">
        <v>22</v>
      </c>
      <c r="B5" s="71" t="s">
        <v>61</v>
      </c>
      <c r="C5" s="5">
        <f t="shared" ref="C5:C32" si="5">DATE(YEAR($C$3),MONTH($C$3),DAY(C4)+1)</f>
        <v>42523</v>
      </c>
      <c r="D5" s="6">
        <v>0.27083333333333331</v>
      </c>
      <c r="E5" s="6">
        <v>0.66666666666666663</v>
      </c>
      <c r="F5" s="8">
        <v>2.0833333333333301E-2</v>
      </c>
      <c r="G5" s="8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4"/>
      <c r="N5" s="4"/>
      <c r="O5" s="8">
        <f t="shared" si="3"/>
        <v>0</v>
      </c>
      <c r="P5" s="25">
        <f>Q4</f>
        <v>0</v>
      </c>
      <c r="Q5" s="25"/>
      <c r="R5" s="28">
        <f t="shared" si="4"/>
        <v>0</v>
      </c>
      <c r="S5" s="76">
        <f>TOTAAL!$J$4</f>
        <v>26</v>
      </c>
      <c r="T5" s="76">
        <f t="shared" ref="T5:T33" si="6">SUM(R5-S5)</f>
        <v>-26</v>
      </c>
      <c r="U5" s="167"/>
      <c r="V5" s="195"/>
    </row>
    <row r="6" spans="1:22" x14ac:dyDescent="0.25">
      <c r="A6" s="17">
        <v>22</v>
      </c>
      <c r="B6" s="71" t="s">
        <v>62</v>
      </c>
      <c r="C6" s="5">
        <f t="shared" si="5"/>
        <v>42524</v>
      </c>
      <c r="D6" s="6">
        <v>0.27083333333333331</v>
      </c>
      <c r="E6" s="6">
        <v>0.66666666666666663</v>
      </c>
      <c r="F6" s="8">
        <v>2.0833333333333301E-2</v>
      </c>
      <c r="G6" s="8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4"/>
      <c r="N6" s="4"/>
      <c r="O6" s="8">
        <f t="shared" si="3"/>
        <v>0</v>
      </c>
      <c r="P6" s="25">
        <f t="shared" ref="P6:P33" si="7">Q5</f>
        <v>0</v>
      </c>
      <c r="Q6" s="25"/>
      <c r="R6" s="28">
        <f t="shared" si="4"/>
        <v>0</v>
      </c>
      <c r="S6" s="76">
        <f>TOTAAL!$J$4</f>
        <v>26</v>
      </c>
      <c r="T6" s="76">
        <f t="shared" si="6"/>
        <v>-26</v>
      </c>
      <c r="U6" s="167"/>
      <c r="V6" s="195"/>
    </row>
    <row r="7" spans="1:22" x14ac:dyDescent="0.25">
      <c r="A7" s="17">
        <v>22</v>
      </c>
      <c r="B7" s="71" t="s">
        <v>56</v>
      </c>
      <c r="C7" s="133">
        <f t="shared" si="5"/>
        <v>42525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32">
        <f t="shared" si="4"/>
        <v>0</v>
      </c>
      <c r="S7" s="76">
        <f>TOTAAL!$J$4</f>
        <v>26</v>
      </c>
      <c r="T7" s="76">
        <f t="shared" si="6"/>
        <v>-26</v>
      </c>
      <c r="U7" s="167"/>
      <c r="V7" s="195"/>
    </row>
    <row r="8" spans="1:22" x14ac:dyDescent="0.25">
      <c r="A8" s="17">
        <v>22</v>
      </c>
      <c r="B8" s="71" t="s">
        <v>57</v>
      </c>
      <c r="C8" s="133">
        <f t="shared" si="5"/>
        <v>42526</v>
      </c>
      <c r="D8" s="6">
        <v>0.27083333333333331</v>
      </c>
      <c r="E8" s="6">
        <v>0.66666666666666663</v>
      </c>
      <c r="F8" s="8">
        <v>2.0833333333333301E-2</v>
      </c>
      <c r="G8" s="6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6"/>
      <c r="N8" s="6"/>
      <c r="O8" s="6">
        <f t="shared" si="3"/>
        <v>0</v>
      </c>
      <c r="P8" s="25">
        <f t="shared" si="7"/>
        <v>0</v>
      </c>
      <c r="Q8" s="25"/>
      <c r="R8" s="132">
        <f t="shared" si="4"/>
        <v>0</v>
      </c>
      <c r="S8" s="76">
        <f>TOTAAL!$J$4</f>
        <v>26</v>
      </c>
      <c r="T8" s="76">
        <f t="shared" si="6"/>
        <v>-26</v>
      </c>
      <c r="U8" s="167"/>
      <c r="V8" s="195"/>
    </row>
    <row r="9" spans="1:22" x14ac:dyDescent="0.25">
      <c r="A9" s="17">
        <v>23</v>
      </c>
      <c r="B9" s="71" t="s">
        <v>58</v>
      </c>
      <c r="C9" s="133">
        <f t="shared" si="5"/>
        <v>42527</v>
      </c>
      <c r="D9" s="6">
        <v>0.27083333333333331</v>
      </c>
      <c r="E9" s="6">
        <v>0.66666666666666663</v>
      </c>
      <c r="F9" s="8">
        <v>2.0833333333333301E-2</v>
      </c>
      <c r="G9" s="6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32">
        <f t="shared" si="4"/>
        <v>0</v>
      </c>
      <c r="S9" s="76">
        <f>TOTAAL!$J$4</f>
        <v>26</v>
      </c>
      <c r="T9" s="76">
        <f t="shared" si="6"/>
        <v>-26</v>
      </c>
      <c r="U9" s="167"/>
      <c r="V9" s="195"/>
    </row>
    <row r="10" spans="1:22" x14ac:dyDescent="0.25">
      <c r="A10" s="17">
        <v>23</v>
      </c>
      <c r="B10" s="71" t="s">
        <v>60</v>
      </c>
      <c r="C10" s="133">
        <f t="shared" si="5"/>
        <v>42528</v>
      </c>
      <c r="D10" s="6">
        <v>0.27083333333333331</v>
      </c>
      <c r="E10" s="6">
        <v>0.66666666666666663</v>
      </c>
      <c r="F10" s="8">
        <v>2.0833333333333301E-2</v>
      </c>
      <c r="G10" s="17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7"/>
      <c r="V10" s="195"/>
    </row>
    <row r="11" spans="1:22" x14ac:dyDescent="0.25">
      <c r="A11" s="17">
        <v>23</v>
      </c>
      <c r="B11" s="71" t="s">
        <v>59</v>
      </c>
      <c r="C11" s="133">
        <f t="shared" si="5"/>
        <v>42529</v>
      </c>
      <c r="D11" s="6">
        <v>0.27083333333333331</v>
      </c>
      <c r="E11" s="6">
        <v>0.66666666666666696</v>
      </c>
      <c r="F11" s="8">
        <v>2.0833333333333301E-2</v>
      </c>
      <c r="G11" s="17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7"/>
      <c r="V11" s="195"/>
    </row>
    <row r="12" spans="1:22" x14ac:dyDescent="0.25">
      <c r="A12" s="17">
        <v>23</v>
      </c>
      <c r="B12" s="71" t="s">
        <v>61</v>
      </c>
      <c r="C12" s="133">
        <f t="shared" si="5"/>
        <v>42530</v>
      </c>
      <c r="D12" s="6">
        <v>0.27083333333333331</v>
      </c>
      <c r="E12" s="6">
        <v>0.66666666666666696</v>
      </c>
      <c r="F12" s="8">
        <v>2.0833333333333301E-2</v>
      </c>
      <c r="G12" s="17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7"/>
      <c r="V12" s="195"/>
    </row>
    <row r="13" spans="1:22" x14ac:dyDescent="0.25">
      <c r="A13" s="17">
        <v>23</v>
      </c>
      <c r="B13" s="71" t="s">
        <v>62</v>
      </c>
      <c r="C13" s="133">
        <f t="shared" si="5"/>
        <v>42531</v>
      </c>
      <c r="D13" s="6">
        <v>0.27083333333333331</v>
      </c>
      <c r="E13" s="6">
        <v>0.66666666666666696</v>
      </c>
      <c r="F13" s="8">
        <v>2.0833333333333301E-2</v>
      </c>
      <c r="G13" s="6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7"/>
      <c r="V13" s="195"/>
    </row>
    <row r="14" spans="1:22" x14ac:dyDescent="0.25">
      <c r="A14" s="17">
        <v>23</v>
      </c>
      <c r="B14" s="71" t="s">
        <v>56</v>
      </c>
      <c r="C14" s="133">
        <f t="shared" si="5"/>
        <v>42532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7"/>
      <c r="V14" s="195"/>
    </row>
    <row r="15" spans="1:22" x14ac:dyDescent="0.25">
      <c r="A15" s="17">
        <v>23</v>
      </c>
      <c r="B15" s="71" t="s">
        <v>57</v>
      </c>
      <c r="C15" s="133">
        <f t="shared" si="5"/>
        <v>42533</v>
      </c>
      <c r="D15" s="6">
        <v>0.27083333333333331</v>
      </c>
      <c r="E15" s="6">
        <v>0.66666666666666663</v>
      </c>
      <c r="F15" s="8">
        <v>2.0833333333333301E-2</v>
      </c>
      <c r="G15" s="6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17"/>
      <c r="N15" s="17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7"/>
      <c r="V15" s="195"/>
    </row>
    <row r="16" spans="1:22" x14ac:dyDescent="0.25">
      <c r="A16" s="17">
        <v>24</v>
      </c>
      <c r="B16" s="71" t="s">
        <v>58</v>
      </c>
      <c r="C16" s="133">
        <f t="shared" si="5"/>
        <v>42534</v>
      </c>
      <c r="D16" s="6">
        <v>0.27083333333333331</v>
      </c>
      <c r="E16" s="6">
        <v>0.66666666666666663</v>
      </c>
      <c r="F16" s="8">
        <v>2.0833333333333301E-2</v>
      </c>
      <c r="G16" s="6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7"/>
      <c r="V16" s="195"/>
    </row>
    <row r="17" spans="1:22" x14ac:dyDescent="0.25">
      <c r="A17" s="17">
        <v>24</v>
      </c>
      <c r="B17" s="71" t="s">
        <v>60</v>
      </c>
      <c r="C17" s="133">
        <f t="shared" si="5"/>
        <v>42535</v>
      </c>
      <c r="D17" s="6">
        <v>0.27083333333333331</v>
      </c>
      <c r="E17" s="6">
        <v>0.66666666666666663</v>
      </c>
      <c r="F17" s="8">
        <v>2.0833333333333301E-2</v>
      </c>
      <c r="G17" s="17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7"/>
      <c r="V17" s="195"/>
    </row>
    <row r="18" spans="1:22" x14ac:dyDescent="0.25">
      <c r="A18" s="17">
        <v>24</v>
      </c>
      <c r="B18" s="71" t="s">
        <v>59</v>
      </c>
      <c r="C18" s="133">
        <f t="shared" si="5"/>
        <v>42536</v>
      </c>
      <c r="D18" s="6">
        <v>0.27083333333333331</v>
      </c>
      <c r="E18" s="6">
        <v>0.66666666666666696</v>
      </c>
      <c r="F18" s="8">
        <v>2.0833333333333301E-2</v>
      </c>
      <c r="G18" s="17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7"/>
      <c r="V18" s="195"/>
    </row>
    <row r="19" spans="1:22" x14ac:dyDescent="0.25">
      <c r="A19" s="17">
        <v>24</v>
      </c>
      <c r="B19" s="71" t="s">
        <v>61</v>
      </c>
      <c r="C19" s="133">
        <f t="shared" si="5"/>
        <v>42537</v>
      </c>
      <c r="D19" s="6">
        <v>0.27083333333333331</v>
      </c>
      <c r="E19" s="6">
        <v>0.66666666666666696</v>
      </c>
      <c r="F19" s="8">
        <v>2.0833333333333301E-2</v>
      </c>
      <c r="G19" s="6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7"/>
      <c r="V19" s="195"/>
    </row>
    <row r="20" spans="1:22" x14ac:dyDescent="0.25">
      <c r="A20" s="17">
        <v>24</v>
      </c>
      <c r="B20" s="71" t="s">
        <v>62</v>
      </c>
      <c r="C20" s="133">
        <f t="shared" si="5"/>
        <v>42538</v>
      </c>
      <c r="D20" s="6">
        <v>0.27083333333333331</v>
      </c>
      <c r="E20" s="6">
        <v>0.66666666666666696</v>
      </c>
      <c r="F20" s="8">
        <v>2.0833333333333301E-2</v>
      </c>
      <c r="G20" s="6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17"/>
      <c r="N20" s="17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7"/>
      <c r="V20" s="195"/>
    </row>
    <row r="21" spans="1:22" x14ac:dyDescent="0.25">
      <c r="A21" s="17">
        <v>24</v>
      </c>
      <c r="B21" s="71" t="s">
        <v>56</v>
      </c>
      <c r="C21" s="133">
        <f t="shared" si="5"/>
        <v>42539</v>
      </c>
      <c r="D21" s="6">
        <v>0.27083333333333331</v>
      </c>
      <c r="E21" s="6">
        <v>0.66666666666666696</v>
      </c>
      <c r="F21" s="8">
        <v>2.0833333333333301E-2</v>
      </c>
      <c r="G21" s="6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7"/>
      <c r="V21" s="195"/>
    </row>
    <row r="22" spans="1:22" x14ac:dyDescent="0.25">
      <c r="A22" s="17">
        <v>24</v>
      </c>
      <c r="B22" s="71" t="s">
        <v>57</v>
      </c>
      <c r="C22" s="133">
        <f t="shared" si="5"/>
        <v>42540</v>
      </c>
      <c r="D22" s="6">
        <v>0.27083333333333331</v>
      </c>
      <c r="E22" s="6">
        <v>0.66666666666666663</v>
      </c>
      <c r="F22" s="8">
        <v>2.0833333333333301E-2</v>
      </c>
      <c r="G22" s="6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6"/>
      <c r="N22" s="6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7"/>
      <c r="V22" s="195"/>
    </row>
    <row r="23" spans="1:22" x14ac:dyDescent="0.25">
      <c r="A23" s="17">
        <v>25</v>
      </c>
      <c r="B23" s="71" t="s">
        <v>58</v>
      </c>
      <c r="C23" s="133">
        <f t="shared" si="5"/>
        <v>42541</v>
      </c>
      <c r="D23" s="6">
        <v>0.27083333333333331</v>
      </c>
      <c r="E23" s="6">
        <v>0.66666666666666663</v>
      </c>
      <c r="F23" s="8">
        <v>2.0833333333333301E-2</v>
      </c>
      <c r="G23" s="6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32">
        <f t="shared" si="4"/>
        <v>0</v>
      </c>
      <c r="S23" s="76">
        <f>TOTAAL!$J$4</f>
        <v>26</v>
      </c>
      <c r="T23" s="76">
        <f t="shared" si="6"/>
        <v>-26</v>
      </c>
      <c r="U23" s="167"/>
      <c r="V23" s="195"/>
    </row>
    <row r="24" spans="1:22" x14ac:dyDescent="0.25">
      <c r="A24" s="17">
        <v>25</v>
      </c>
      <c r="B24" s="71" t="s">
        <v>60</v>
      </c>
      <c r="C24" s="133">
        <f t="shared" si="5"/>
        <v>42542</v>
      </c>
      <c r="D24" s="6">
        <v>0.27083333333333331</v>
      </c>
      <c r="E24" s="6">
        <v>0.66666666666666663</v>
      </c>
      <c r="F24" s="8">
        <v>2.0833333333333301E-2</v>
      </c>
      <c r="G24" s="17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7"/>
      <c r="V24" s="195"/>
    </row>
    <row r="25" spans="1:22" x14ac:dyDescent="0.25">
      <c r="A25" s="17">
        <v>25</v>
      </c>
      <c r="B25" s="71" t="s">
        <v>59</v>
      </c>
      <c r="C25" s="133">
        <f t="shared" si="5"/>
        <v>42543</v>
      </c>
      <c r="D25" s="6">
        <v>0.27083333333333331</v>
      </c>
      <c r="E25" s="6">
        <v>0.66666666666666696</v>
      </c>
      <c r="F25" s="8">
        <v>2.0833333333333301E-2</v>
      </c>
      <c r="G25" s="17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7"/>
      <c r="V25" s="195"/>
    </row>
    <row r="26" spans="1:22" x14ac:dyDescent="0.25">
      <c r="A26" s="17">
        <v>25</v>
      </c>
      <c r="B26" s="71" t="s">
        <v>61</v>
      </c>
      <c r="C26" s="133">
        <f t="shared" si="5"/>
        <v>42544</v>
      </c>
      <c r="D26" s="6">
        <v>0.27083333333333331</v>
      </c>
      <c r="E26" s="6">
        <v>0.66666666666666696</v>
      </c>
      <c r="F26" s="8">
        <v>2.0833333333333301E-2</v>
      </c>
      <c r="G26" s="6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7"/>
      <c r="V26" s="195"/>
    </row>
    <row r="27" spans="1:22" x14ac:dyDescent="0.25">
      <c r="A27" s="17">
        <v>25</v>
      </c>
      <c r="B27" s="71" t="s">
        <v>62</v>
      </c>
      <c r="C27" s="133">
        <f t="shared" si="5"/>
        <v>42545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35"/>
      <c r="N27" s="135"/>
      <c r="O27" s="6">
        <f t="shared" si="3"/>
        <v>0</v>
      </c>
      <c r="P27" s="25">
        <f t="shared" si="7"/>
        <v>0</v>
      </c>
      <c r="Q27" s="25"/>
      <c r="R27" s="132">
        <f t="shared" si="4"/>
        <v>0</v>
      </c>
      <c r="S27" s="76">
        <f>TOTAAL!$J$4</f>
        <v>26</v>
      </c>
      <c r="T27" s="76">
        <f t="shared" si="6"/>
        <v>-26</v>
      </c>
      <c r="U27" s="167"/>
      <c r="V27" s="195"/>
    </row>
    <row r="28" spans="1:22" x14ac:dyDescent="0.25">
      <c r="A28" s="17">
        <v>25</v>
      </c>
      <c r="B28" s="71" t="s">
        <v>56</v>
      </c>
      <c r="C28" s="133">
        <f t="shared" si="5"/>
        <v>42546</v>
      </c>
      <c r="D28" s="6">
        <v>0.27083333333333331</v>
      </c>
      <c r="E28" s="6">
        <v>0.66666666666666696</v>
      </c>
      <c r="F28" s="8">
        <v>2.0833333333333301E-2</v>
      </c>
      <c r="G28" s="6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35"/>
      <c r="N28" s="135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7"/>
      <c r="V28" s="195"/>
    </row>
    <row r="29" spans="1:22" x14ac:dyDescent="0.25">
      <c r="A29" s="17">
        <v>25</v>
      </c>
      <c r="B29" s="71" t="s">
        <v>57</v>
      </c>
      <c r="C29" s="133">
        <f t="shared" si="5"/>
        <v>42547</v>
      </c>
      <c r="D29" s="6">
        <v>0.27083333333333331</v>
      </c>
      <c r="E29" s="6">
        <v>0.66666666666666663</v>
      </c>
      <c r="F29" s="8">
        <v>2.0833333333333301E-2</v>
      </c>
      <c r="G29" s="6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35"/>
      <c r="N29" s="135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7"/>
      <c r="V29" s="195"/>
    </row>
    <row r="30" spans="1:22" x14ac:dyDescent="0.25">
      <c r="A30" s="17">
        <v>26</v>
      </c>
      <c r="B30" s="71" t="s">
        <v>58</v>
      </c>
      <c r="C30" s="133">
        <f t="shared" si="5"/>
        <v>42548</v>
      </c>
      <c r="D30" s="6">
        <v>0.27083333333333331</v>
      </c>
      <c r="E30" s="6">
        <v>0.66666666666666663</v>
      </c>
      <c r="F30" s="8">
        <v>2.0833333333333301E-2</v>
      </c>
      <c r="G30" s="6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35"/>
      <c r="N30" s="135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7"/>
      <c r="V30" s="195"/>
    </row>
    <row r="31" spans="1:22" x14ac:dyDescent="0.25">
      <c r="A31" s="17">
        <v>26</v>
      </c>
      <c r="B31" s="71" t="s">
        <v>60</v>
      </c>
      <c r="C31" s="133">
        <f t="shared" si="5"/>
        <v>42549</v>
      </c>
      <c r="D31" s="6">
        <v>0.27083333333333331</v>
      </c>
      <c r="E31" s="6">
        <v>0.66666666666666663</v>
      </c>
      <c r="F31" s="8">
        <v>2.0833333333333301E-2</v>
      </c>
      <c r="G31" s="17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35"/>
      <c r="N31" s="135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7"/>
      <c r="V31" s="195"/>
    </row>
    <row r="32" spans="1:22" x14ac:dyDescent="0.25">
      <c r="A32" s="17">
        <v>26</v>
      </c>
      <c r="B32" s="71" t="s">
        <v>59</v>
      </c>
      <c r="C32" s="5">
        <f t="shared" si="5"/>
        <v>42550</v>
      </c>
      <c r="D32" s="6">
        <v>0.27083333333333331</v>
      </c>
      <c r="E32" s="6">
        <v>0.66666666666666696</v>
      </c>
      <c r="F32" s="8">
        <v>2.0833333333333301E-2</v>
      </c>
      <c r="G32" s="4"/>
      <c r="H32" s="8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20"/>
      <c r="N32" s="20"/>
      <c r="O32" s="8">
        <f t="shared" si="3"/>
        <v>0</v>
      </c>
      <c r="P32" s="25">
        <f t="shared" si="7"/>
        <v>0</v>
      </c>
      <c r="Q32" s="9"/>
      <c r="R32" s="28">
        <f t="shared" si="4"/>
        <v>0</v>
      </c>
      <c r="S32" s="76">
        <f>TOTAAL!$J$4</f>
        <v>26</v>
      </c>
      <c r="T32" s="76">
        <f t="shared" si="6"/>
        <v>-26</v>
      </c>
      <c r="U32" s="167"/>
      <c r="V32" s="195"/>
    </row>
    <row r="33" spans="1:22" x14ac:dyDescent="0.25">
      <c r="A33" s="4"/>
      <c r="B33" s="4"/>
      <c r="C33" s="5"/>
      <c r="D33" s="6">
        <v>0.27083333333333331</v>
      </c>
      <c r="E33" s="6">
        <v>0.66666666666666696</v>
      </c>
      <c r="F33" s="8">
        <v>2.0833333333333301E-2</v>
      </c>
      <c r="G33" s="4"/>
      <c r="H33" s="8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20"/>
      <c r="N33" s="20"/>
      <c r="O33" s="8">
        <f t="shared" si="3"/>
        <v>0</v>
      </c>
      <c r="P33" s="25">
        <f t="shared" si="7"/>
        <v>0</v>
      </c>
      <c r="Q33" s="9"/>
      <c r="R33" s="28">
        <f t="shared" si="4"/>
        <v>0</v>
      </c>
      <c r="S33" s="76">
        <f>TOTAAL!$J$4</f>
        <v>26</v>
      </c>
      <c r="T33" s="78">
        <f t="shared" si="6"/>
        <v>-26</v>
      </c>
      <c r="U33" s="161"/>
      <c r="V33" s="195"/>
    </row>
    <row r="34" spans="1:22" s="59" customFormat="1" x14ac:dyDescent="0.25">
      <c r="A34" s="217"/>
      <c r="B34" s="217"/>
      <c r="C34" s="217"/>
      <c r="D34" s="257" t="str">
        <f>Januari!D34</f>
        <v>TOTAAL</v>
      </c>
      <c r="E34" s="263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57"/>
      <c r="M34" s="57"/>
      <c r="N34" s="58"/>
      <c r="O34" s="50">
        <f>SUM(O3:O33)</f>
        <v>0</v>
      </c>
      <c r="P34" s="56"/>
      <c r="Q34" s="56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  <c r="V34" s="195"/>
    </row>
    <row r="35" spans="1:22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66" t="str">
        <f>Januari!F35</f>
        <v>Pauze</v>
      </c>
      <c r="G35" s="214" t="str">
        <f>Januari!G35</f>
        <v>verlof</v>
      </c>
      <c r="H35" s="259" t="str">
        <f>Januari!H35</f>
        <v>± uren</v>
      </c>
      <c r="I35" s="260"/>
      <c r="J35" s="261">
        <f>SUM(J34+K34)</f>
        <v>0</v>
      </c>
      <c r="K35" s="262"/>
      <c r="L35" s="266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66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70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2" x14ac:dyDescent="0.25">
      <c r="A36" s="257">
        <f>Januari!A36</f>
        <v>2021</v>
      </c>
      <c r="B36" s="258"/>
      <c r="C36" s="263"/>
      <c r="D36" s="268" t="str">
        <f>Januari!D36</f>
        <v>Gewerkt</v>
      </c>
      <c r="E36" s="269"/>
      <c r="F36" s="267"/>
      <c r="G36" s="69" t="str">
        <f>Januari!G36</f>
        <v xml:space="preserve">Uren </v>
      </c>
      <c r="H36" s="259" t="str">
        <f>Januari!H36</f>
        <v>Totaal ± uren</v>
      </c>
      <c r="I36" s="260"/>
      <c r="J36" s="261">
        <f>SUM(Januari!J35+Februari!J35+Maart!J35+April!J35+Mei!J35+J35)</f>
        <v>0</v>
      </c>
      <c r="K36" s="262"/>
      <c r="L36" s="267"/>
      <c r="M36" s="268" t="str">
        <f>Januari!M36</f>
        <v>Overuren</v>
      </c>
      <c r="N36" s="285"/>
      <c r="O36" s="267"/>
      <c r="P36" s="268" t="str">
        <f>Januari!P36</f>
        <v>Kilometerstand</v>
      </c>
      <c r="Q36" s="269"/>
      <c r="R36" s="216" t="str">
        <f>Januari!R36</f>
        <v>Km</v>
      </c>
      <c r="S36" s="271"/>
      <c r="T36" s="69" t="str">
        <f>Januari!T36</f>
        <v>Dienstreis</v>
      </c>
      <c r="U36" s="200" t="str">
        <f>Januari!U36</f>
        <v>Insite</v>
      </c>
    </row>
  </sheetData>
  <mergeCells count="21"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  <mergeCell ref="H36:I36"/>
    <mergeCell ref="J36:K36"/>
    <mergeCell ref="J35:K35"/>
    <mergeCell ref="H35:I35"/>
    <mergeCell ref="F35:F36"/>
  </mergeCells>
  <conditionalFormatting sqref="A33:C33 M3:O33 C3:C32 G3:I33 Q3:R33 A3:A32">
    <cfRule type="expression" dxfId="647" priority="229">
      <formula>$B3="zo"</formula>
    </cfRule>
    <cfRule type="expression" dxfId="646" priority="230">
      <formula>$B3="za"</formula>
    </cfRule>
  </conditionalFormatting>
  <conditionalFormatting sqref="B3:B32">
    <cfRule type="expression" dxfId="645" priority="227">
      <formula>$B3="zo"</formula>
    </cfRule>
    <cfRule type="expression" dxfId="644" priority="228">
      <formula>$B3="za"</formula>
    </cfRule>
  </conditionalFormatting>
  <conditionalFormatting sqref="T3:T33">
    <cfRule type="expression" dxfId="643" priority="223">
      <formula>$B3="zo"</formula>
    </cfRule>
    <cfRule type="expression" dxfId="642" priority="224">
      <formula>$B3="za"</formula>
    </cfRule>
  </conditionalFormatting>
  <conditionalFormatting sqref="U33">
    <cfRule type="expression" dxfId="641" priority="221">
      <formula>$B33="zo"</formula>
    </cfRule>
    <cfRule type="expression" dxfId="640" priority="222">
      <formula>$B33="za"</formula>
    </cfRule>
  </conditionalFormatting>
  <conditionalFormatting sqref="U3:U32">
    <cfRule type="expression" dxfId="639" priority="157">
      <formula>$B3="zo"</formula>
    </cfRule>
    <cfRule type="expression" dxfId="638" priority="158">
      <formula>$B3="za"</formula>
    </cfRule>
  </conditionalFormatting>
  <conditionalFormatting sqref="J3:J33">
    <cfRule type="expression" dxfId="637" priority="153">
      <formula>$B3="zo"</formula>
    </cfRule>
    <cfRule type="expression" dxfId="636" priority="154">
      <formula>$B3="za"</formula>
    </cfRule>
  </conditionalFormatting>
  <conditionalFormatting sqref="K3:K33">
    <cfRule type="expression" dxfId="635" priority="151">
      <formula>$B3="zo"</formula>
    </cfRule>
    <cfRule type="expression" dxfId="634" priority="152">
      <formula>$B3="za"</formula>
    </cfRule>
  </conditionalFormatting>
  <conditionalFormatting sqref="S3:S33">
    <cfRule type="expression" dxfId="633" priority="149">
      <formula>$B3="zo"</formula>
    </cfRule>
    <cfRule type="expression" dxfId="632" priority="150">
      <formula>$B3="za"</formula>
    </cfRule>
  </conditionalFormatting>
  <conditionalFormatting sqref="D3:E3">
    <cfRule type="expression" dxfId="631" priority="83">
      <formula>$B3="zo"</formula>
    </cfRule>
    <cfRule type="expression" dxfId="630" priority="84">
      <formula>$B3="za"</formula>
    </cfRule>
  </conditionalFormatting>
  <conditionalFormatting sqref="F3">
    <cfRule type="expression" dxfId="629" priority="81">
      <formula>$B3="zo"</formula>
    </cfRule>
    <cfRule type="expression" dxfId="628" priority="82">
      <formula>$B3="za"</formula>
    </cfRule>
  </conditionalFormatting>
  <conditionalFormatting sqref="D4:E7">
    <cfRule type="expression" dxfId="627" priority="79">
      <formula>$B4="zo"</formula>
    </cfRule>
    <cfRule type="expression" dxfId="626" priority="80">
      <formula>$B4="za"</formula>
    </cfRule>
  </conditionalFormatting>
  <conditionalFormatting sqref="F4">
    <cfRule type="expression" dxfId="625" priority="77">
      <formula>$B4="zo"</formula>
    </cfRule>
    <cfRule type="expression" dxfId="624" priority="78">
      <formula>$B4="za"</formula>
    </cfRule>
  </conditionalFormatting>
  <conditionalFormatting sqref="F5:F7">
    <cfRule type="expression" dxfId="623" priority="75">
      <formula>$B5="zo"</formula>
    </cfRule>
    <cfRule type="expression" dxfId="622" priority="76">
      <formula>$B5="za"</formula>
    </cfRule>
  </conditionalFormatting>
  <conditionalFormatting sqref="D8:E8">
    <cfRule type="expression" dxfId="621" priority="73">
      <formula>$B8="zo"</formula>
    </cfRule>
    <cfRule type="expression" dxfId="620" priority="74">
      <formula>$B8="za"</formula>
    </cfRule>
  </conditionalFormatting>
  <conditionalFormatting sqref="F8">
    <cfRule type="expression" dxfId="619" priority="71">
      <formula>$B8="zo"</formula>
    </cfRule>
    <cfRule type="expression" dxfId="618" priority="72">
      <formula>$B8="za"</formula>
    </cfRule>
  </conditionalFormatting>
  <conditionalFormatting sqref="D9:E11">
    <cfRule type="expression" dxfId="617" priority="69">
      <formula>$B9="zo"</formula>
    </cfRule>
    <cfRule type="expression" dxfId="616" priority="70">
      <formula>$B9="za"</formula>
    </cfRule>
  </conditionalFormatting>
  <conditionalFormatting sqref="F9">
    <cfRule type="expression" dxfId="615" priority="67">
      <formula>$B9="zo"</formula>
    </cfRule>
    <cfRule type="expression" dxfId="614" priority="68">
      <formula>$B9="za"</formula>
    </cfRule>
  </conditionalFormatting>
  <conditionalFormatting sqref="F10">
    <cfRule type="expression" dxfId="613" priority="65">
      <formula>$B10="zo"</formula>
    </cfRule>
    <cfRule type="expression" dxfId="612" priority="66">
      <formula>$B10="za"</formula>
    </cfRule>
  </conditionalFormatting>
  <conditionalFormatting sqref="F11">
    <cfRule type="expression" dxfId="611" priority="63">
      <formula>$B11="zo"</formula>
    </cfRule>
    <cfRule type="expression" dxfId="610" priority="64">
      <formula>$B11="za"</formula>
    </cfRule>
  </conditionalFormatting>
  <conditionalFormatting sqref="D12:E14">
    <cfRule type="expression" dxfId="609" priority="61">
      <formula>$B12="zo"</formula>
    </cfRule>
    <cfRule type="expression" dxfId="608" priority="62">
      <formula>$B12="za"</formula>
    </cfRule>
  </conditionalFormatting>
  <conditionalFormatting sqref="F12:F14">
    <cfRule type="expression" dxfId="607" priority="59">
      <formula>$B12="zo"</formula>
    </cfRule>
    <cfRule type="expression" dxfId="606" priority="60">
      <formula>$B12="za"</formula>
    </cfRule>
  </conditionalFormatting>
  <conditionalFormatting sqref="D15:E15">
    <cfRule type="expression" dxfId="605" priority="57">
      <formula>$B15="zo"</formula>
    </cfRule>
    <cfRule type="expression" dxfId="604" priority="58">
      <formula>$B15="za"</formula>
    </cfRule>
  </conditionalFormatting>
  <conditionalFormatting sqref="F15">
    <cfRule type="expression" dxfId="603" priority="55">
      <formula>$B15="zo"</formula>
    </cfRule>
    <cfRule type="expression" dxfId="602" priority="56">
      <formula>$B15="za"</formula>
    </cfRule>
  </conditionalFormatting>
  <conditionalFormatting sqref="D16:E18">
    <cfRule type="expression" dxfId="601" priority="53">
      <formula>$B16="zo"</formula>
    </cfRule>
    <cfRule type="expression" dxfId="600" priority="54">
      <formula>$B16="za"</formula>
    </cfRule>
  </conditionalFormatting>
  <conditionalFormatting sqref="F16">
    <cfRule type="expression" dxfId="599" priority="51">
      <formula>$B16="zo"</formula>
    </cfRule>
    <cfRule type="expression" dxfId="598" priority="52">
      <formula>$B16="za"</formula>
    </cfRule>
  </conditionalFormatting>
  <conditionalFormatting sqref="F17">
    <cfRule type="expression" dxfId="597" priority="49">
      <formula>$B17="zo"</formula>
    </cfRule>
    <cfRule type="expression" dxfId="596" priority="50">
      <formula>$B17="za"</formula>
    </cfRule>
  </conditionalFormatting>
  <conditionalFormatting sqref="F18">
    <cfRule type="expression" dxfId="595" priority="47">
      <formula>$B18="zo"</formula>
    </cfRule>
    <cfRule type="expression" dxfId="594" priority="48">
      <formula>$B18="za"</formula>
    </cfRule>
  </conditionalFormatting>
  <conditionalFormatting sqref="D19:E21">
    <cfRule type="expression" dxfId="593" priority="45">
      <formula>$B19="zo"</formula>
    </cfRule>
    <cfRule type="expression" dxfId="592" priority="46">
      <formula>$B19="za"</formula>
    </cfRule>
  </conditionalFormatting>
  <conditionalFormatting sqref="F19:F21">
    <cfRule type="expression" dxfId="591" priority="43">
      <formula>$B19="zo"</formula>
    </cfRule>
    <cfRule type="expression" dxfId="590" priority="44">
      <formula>$B19="za"</formula>
    </cfRule>
  </conditionalFormatting>
  <conditionalFormatting sqref="D22:E22">
    <cfRule type="expression" dxfId="589" priority="41">
      <formula>$B22="zo"</formula>
    </cfRule>
    <cfRule type="expression" dxfId="588" priority="42">
      <formula>$B22="za"</formula>
    </cfRule>
  </conditionalFormatting>
  <conditionalFormatting sqref="F22">
    <cfRule type="expression" dxfId="587" priority="39">
      <formula>$B22="zo"</formula>
    </cfRule>
    <cfRule type="expression" dxfId="586" priority="40">
      <formula>$B22="za"</formula>
    </cfRule>
  </conditionalFormatting>
  <conditionalFormatting sqref="D23:E25">
    <cfRule type="expression" dxfId="585" priority="37">
      <formula>$B23="zo"</formula>
    </cfRule>
    <cfRule type="expression" dxfId="584" priority="38">
      <formula>$B23="za"</formula>
    </cfRule>
  </conditionalFormatting>
  <conditionalFormatting sqref="F23">
    <cfRule type="expression" dxfId="583" priority="35">
      <formula>$B23="zo"</formula>
    </cfRule>
    <cfRule type="expression" dxfId="582" priority="36">
      <formula>$B23="za"</formula>
    </cfRule>
  </conditionalFormatting>
  <conditionalFormatting sqref="F24">
    <cfRule type="expression" dxfId="581" priority="33">
      <formula>$B24="zo"</formula>
    </cfRule>
    <cfRule type="expression" dxfId="580" priority="34">
      <formula>$B24="za"</formula>
    </cfRule>
  </conditionalFormatting>
  <conditionalFormatting sqref="F25">
    <cfRule type="expression" dxfId="579" priority="31">
      <formula>$B25="zo"</formula>
    </cfRule>
    <cfRule type="expression" dxfId="578" priority="32">
      <formula>$B25="za"</formula>
    </cfRule>
  </conditionalFormatting>
  <conditionalFormatting sqref="D26:E28">
    <cfRule type="expression" dxfId="577" priority="29">
      <formula>$B26="zo"</formula>
    </cfRule>
    <cfRule type="expression" dxfId="576" priority="30">
      <formula>$B26="za"</formula>
    </cfRule>
  </conditionalFormatting>
  <conditionalFormatting sqref="F26:F28">
    <cfRule type="expression" dxfId="575" priority="27">
      <formula>$B26="zo"</formula>
    </cfRule>
    <cfRule type="expression" dxfId="574" priority="28">
      <formula>$B26="za"</formula>
    </cfRule>
  </conditionalFormatting>
  <conditionalFormatting sqref="D29:E29">
    <cfRule type="expression" dxfId="573" priority="25">
      <formula>$B29="zo"</formula>
    </cfRule>
    <cfRule type="expression" dxfId="572" priority="26">
      <formula>$B29="za"</formula>
    </cfRule>
  </conditionalFormatting>
  <conditionalFormatting sqref="F29">
    <cfRule type="expression" dxfId="571" priority="23">
      <formula>$B29="zo"</formula>
    </cfRule>
    <cfRule type="expression" dxfId="570" priority="24">
      <formula>$B29="za"</formula>
    </cfRule>
  </conditionalFormatting>
  <conditionalFormatting sqref="D30:E32">
    <cfRule type="expression" dxfId="569" priority="21">
      <formula>$B30="zo"</formula>
    </cfRule>
    <cfRule type="expression" dxfId="568" priority="22">
      <formula>$B30="za"</formula>
    </cfRule>
  </conditionalFormatting>
  <conditionalFormatting sqref="F30">
    <cfRule type="expression" dxfId="567" priority="19">
      <formula>$B30="zo"</formula>
    </cfRule>
    <cfRule type="expression" dxfId="566" priority="20">
      <formula>$B30="za"</formula>
    </cfRule>
  </conditionalFormatting>
  <conditionalFormatting sqref="F31">
    <cfRule type="expression" dxfId="565" priority="17">
      <formula>$B31="zo"</formula>
    </cfRule>
    <cfRule type="expression" dxfId="564" priority="18">
      <formula>$B31="za"</formula>
    </cfRule>
  </conditionalFormatting>
  <conditionalFormatting sqref="F32">
    <cfRule type="expression" dxfId="563" priority="15">
      <formula>$B32="zo"</formula>
    </cfRule>
    <cfRule type="expression" dxfId="562" priority="16">
      <formula>$B32="za"</formula>
    </cfRule>
  </conditionalFormatting>
  <conditionalFormatting sqref="D33:E33">
    <cfRule type="expression" dxfId="561" priority="13">
      <formula>$B33="zo"</formula>
    </cfRule>
    <cfRule type="expression" dxfId="560" priority="14">
      <formula>$B33="za"</formula>
    </cfRule>
  </conditionalFormatting>
  <conditionalFormatting sqref="F33">
    <cfRule type="expression" dxfId="559" priority="11">
      <formula>$B33="zo"</formula>
    </cfRule>
    <cfRule type="expression" dxfId="558" priority="12">
      <formula>$B33="za"</formula>
    </cfRule>
  </conditionalFormatting>
  <conditionalFormatting sqref="P3">
    <cfRule type="expression" dxfId="557" priority="9">
      <formula>$B3="zo"</formula>
    </cfRule>
    <cfRule type="expression" dxfId="556" priority="10">
      <formula>$B3="za"</formula>
    </cfRule>
  </conditionalFormatting>
  <conditionalFormatting sqref="P4:P33">
    <cfRule type="expression" dxfId="555" priority="7">
      <formula>$B4="zo"</formula>
    </cfRule>
    <cfRule type="expression" dxfId="554" priority="8">
      <formula>$B4="za"</formula>
    </cfRule>
  </conditionalFormatting>
  <conditionalFormatting sqref="L3:L33">
    <cfRule type="expression" dxfId="553" priority="5">
      <formula>$B3="zo"</formula>
    </cfRule>
    <cfRule type="expression" dxfId="552" priority="6">
      <formula>$B3="za"</formula>
    </cfRule>
  </conditionalFormatting>
  <conditionalFormatting sqref="U34">
    <cfRule type="expression" dxfId="551" priority="1">
      <formula>$B34="zo"</formula>
    </cfRule>
    <cfRule type="expression" dxfId="550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63E3A-231F-4DC1-8807-E777B919A4F0}">
  <sheetPr>
    <pageSetUpPr fitToPage="1"/>
  </sheetPr>
  <dimension ref="A1:U36"/>
  <sheetViews>
    <sheetView workbookViewId="0">
      <pane ySplit="1" topLeftCell="A20" activePane="bottomLeft" state="frozen"/>
      <selection pane="bottomLeft" activeCell="B38" sqref="B38"/>
    </sheetView>
  </sheetViews>
  <sheetFormatPr defaultRowHeight="15" x14ac:dyDescent="0.25"/>
  <cols>
    <col min="1" max="2" width="3.42578125" style="22" customWidth="1"/>
    <col min="3" max="3" width="6.7109375" style="22" customWidth="1"/>
    <col min="4" max="8" width="6" style="10" customWidth="1"/>
    <col min="9" max="9" width="6.42578125" style="10" customWidth="1"/>
    <col min="10" max="11" width="6" style="10" customWidth="1"/>
    <col min="12" max="12" width="32.7109375" style="10" customWidth="1"/>
    <col min="13" max="15" width="6" style="10" customWidth="1"/>
    <col min="16" max="17" width="8.7109375" style="10" customWidth="1"/>
    <col min="18" max="19" width="6.7109375" style="10" customWidth="1"/>
    <col min="20" max="20" width="9.7109375" style="23" customWidth="1"/>
    <col min="21" max="21" width="5.140625" style="23" customWidth="1"/>
    <col min="22" max="16384" width="9.140625" style="10"/>
  </cols>
  <sheetData>
    <row r="1" spans="1:21" x14ac:dyDescent="0.25">
      <c r="A1" s="259">
        <f>Januari!A1</f>
        <v>2021</v>
      </c>
      <c r="B1" s="288"/>
      <c r="C1" s="260"/>
      <c r="D1" s="286" t="str">
        <f>Januari!D1</f>
        <v>Gewerkt</v>
      </c>
      <c r="E1" s="287"/>
      <c r="F1" s="276" t="str">
        <f>Januari!F1</f>
        <v>Pauze</v>
      </c>
      <c r="G1" s="38" t="str">
        <f>Januari!G1</f>
        <v xml:space="preserve">Uren </v>
      </c>
      <c r="H1" s="38" t="str">
        <f>Januari!H1</f>
        <v>Feest</v>
      </c>
      <c r="I1" s="38" t="str">
        <f>Januari!I1</f>
        <v>Totaal</v>
      </c>
      <c r="J1" s="38" t="str">
        <f>Januari!J1</f>
        <v>Plus</v>
      </c>
      <c r="K1" s="38" t="str">
        <f>Januari!K1</f>
        <v>Min</v>
      </c>
      <c r="L1" s="276" t="str">
        <f>Januari!L1</f>
        <v>Bijzonderheden</v>
      </c>
      <c r="M1" s="286" t="str">
        <f>Januari!M1</f>
        <v>Overuren</v>
      </c>
      <c r="N1" s="287"/>
      <c r="O1" s="276" t="str">
        <f>Januari!O1</f>
        <v>Totaal</v>
      </c>
      <c r="P1" s="286" t="str">
        <f>Januari!P1</f>
        <v>Kilometerstand</v>
      </c>
      <c r="Q1" s="287"/>
      <c r="R1" s="37" t="str">
        <f>Januari!R1</f>
        <v>Km</v>
      </c>
      <c r="S1" s="280" t="str">
        <f>Januari!S1</f>
        <v>Woon werk</v>
      </c>
      <c r="T1" s="38" t="str">
        <f>Januari!T1</f>
        <v>Dienstreis</v>
      </c>
      <c r="U1" s="205" t="str">
        <f>Januari!U1</f>
        <v>Insite</v>
      </c>
    </row>
    <row r="2" spans="1:21" x14ac:dyDescent="0.25">
      <c r="A2" s="15" t="str">
        <f>Januari!A2</f>
        <v>wk</v>
      </c>
      <c r="B2" s="134" t="str">
        <f>Januari!B2</f>
        <v>dg</v>
      </c>
      <c r="C2" s="41" t="str">
        <f>Januari!C2</f>
        <v>datum</v>
      </c>
      <c r="D2" s="40" t="str">
        <f>Januari!D2</f>
        <v>begin</v>
      </c>
      <c r="E2" s="2" t="str">
        <f>Januari!E2</f>
        <v>einde</v>
      </c>
      <c r="F2" s="277"/>
      <c r="G2" s="39" t="str">
        <f>Januari!G2</f>
        <v>verlof</v>
      </c>
      <c r="H2" s="39" t="str">
        <f>Januari!H2</f>
        <v>dagen</v>
      </c>
      <c r="I2" s="39" t="str">
        <f>Januari!I2</f>
        <v>uren</v>
      </c>
      <c r="J2" s="39" t="str">
        <f>Januari!J2</f>
        <v>uren</v>
      </c>
      <c r="K2" s="39" t="str">
        <f>Januari!K2</f>
        <v>uren</v>
      </c>
      <c r="L2" s="277"/>
      <c r="M2" s="40" t="str">
        <f>Januari!M2</f>
        <v>begin</v>
      </c>
      <c r="N2" s="2" t="str">
        <f>Januari!N2</f>
        <v>einde</v>
      </c>
      <c r="O2" s="277"/>
      <c r="P2" s="40" t="str">
        <f>Januari!P2</f>
        <v>begin</v>
      </c>
      <c r="Q2" s="2" t="str">
        <f>Januari!Q2</f>
        <v>einde</v>
      </c>
      <c r="R2" s="2" t="str">
        <f>Januari!R2</f>
        <v>totaal</v>
      </c>
      <c r="S2" s="281"/>
      <c r="T2" s="39" t="str">
        <f>Januari!T2</f>
        <v>kilometers</v>
      </c>
      <c r="U2" s="206" t="str">
        <f>Januari!U2</f>
        <v>decl.</v>
      </c>
    </row>
    <row r="3" spans="1:21" x14ac:dyDescent="0.25">
      <c r="A3" s="17">
        <v>26</v>
      </c>
      <c r="B3" s="71" t="s">
        <v>61</v>
      </c>
      <c r="C3" s="133">
        <f>DATE(YEAR(Januari!C3),MONTH(Januari!C3)+6,DAY(Januari!C3))</f>
        <v>42551</v>
      </c>
      <c r="D3" s="6">
        <v>0.27083333333333331</v>
      </c>
      <c r="E3" s="6">
        <v>0.66666666666666663</v>
      </c>
      <c r="F3" s="8">
        <v>2.0833333333333301E-2</v>
      </c>
      <c r="G3" s="31"/>
      <c r="H3" s="31"/>
      <c r="I3" s="6">
        <f>SUM(E3-D3-F3+G3+H3)</f>
        <v>0.375</v>
      </c>
      <c r="J3" s="31" t="str">
        <f>IF(I3&gt;0.375,I3-0.375,"")</f>
        <v/>
      </c>
      <c r="K3" s="173" t="str">
        <f>IF(I3&lt;0.375,I3-0.375,"")</f>
        <v/>
      </c>
      <c r="L3" s="192" t="s">
        <v>74</v>
      </c>
      <c r="M3" s="6"/>
      <c r="N3" s="6"/>
      <c r="O3" s="6">
        <f>SUM(N3-M3)</f>
        <v>0</v>
      </c>
      <c r="P3" s="154">
        <f>Juni!Q32</f>
        <v>0</v>
      </c>
      <c r="Q3" s="132"/>
      <c r="R3" s="132">
        <f>SUM(Q3-P3)</f>
        <v>0</v>
      </c>
      <c r="S3" s="76">
        <f>TOTAAL!$J$4</f>
        <v>26</v>
      </c>
      <c r="T3" s="76">
        <f>SUM(R3-S3)</f>
        <v>-26</v>
      </c>
      <c r="U3" s="161"/>
    </row>
    <row r="4" spans="1:21" x14ac:dyDescent="0.25">
      <c r="A4" s="17">
        <v>26</v>
      </c>
      <c r="B4" s="71" t="s">
        <v>62</v>
      </c>
      <c r="C4" s="133">
        <f>DATE(YEAR($C$3),MONTH($C$3),DAY(C3)+1)</f>
        <v>42552</v>
      </c>
      <c r="D4" s="6">
        <v>0.27083333333333331</v>
      </c>
      <c r="E4" s="6">
        <v>0.66666666666666663</v>
      </c>
      <c r="F4" s="8">
        <v>2.0833333333333301E-2</v>
      </c>
      <c r="G4" s="6"/>
      <c r="H4" s="6"/>
      <c r="I4" s="6">
        <f t="shared" ref="I4:I33" si="0">SUM(E4-D4-F4+G4+H4)</f>
        <v>0.375</v>
      </c>
      <c r="J4" s="31" t="str">
        <f t="shared" ref="J4:J33" si="1">IF(I4&gt;0.375,I4-0.375,"")</f>
        <v/>
      </c>
      <c r="K4" s="173" t="str">
        <f t="shared" ref="K4:K33" si="2">IF(I4&lt;0.375,I4-0.375,"")</f>
        <v/>
      </c>
      <c r="L4" s="192" t="s">
        <v>74</v>
      </c>
      <c r="M4" s="17"/>
      <c r="N4" s="17"/>
      <c r="O4" s="6">
        <f t="shared" ref="O4:O33" si="3">SUM(N4-M4)</f>
        <v>0</v>
      </c>
      <c r="P4" s="25">
        <f>Q3</f>
        <v>0</v>
      </c>
      <c r="Q4" s="25"/>
      <c r="R4" s="132">
        <f t="shared" ref="R4:R33" si="4">SUM(Q4-P4)</f>
        <v>0</v>
      </c>
      <c r="S4" s="76">
        <f>TOTAAL!$J$4</f>
        <v>26</v>
      </c>
      <c r="T4" s="76">
        <f>SUM(R4-S4)</f>
        <v>-26</v>
      </c>
      <c r="U4" s="161"/>
    </row>
    <row r="5" spans="1:21" x14ac:dyDescent="0.25">
      <c r="A5" s="17">
        <v>26</v>
      </c>
      <c r="B5" s="71" t="s">
        <v>56</v>
      </c>
      <c r="C5" s="133">
        <f t="shared" ref="C5:C33" si="5">DATE(YEAR($C$3),MONTH($C$3),DAY(C4)+1)</f>
        <v>42553</v>
      </c>
      <c r="D5" s="6">
        <v>0.27083333333333331</v>
      </c>
      <c r="E5" s="6">
        <v>0.66666666666666663</v>
      </c>
      <c r="F5" s="8">
        <v>2.0833333333333301E-2</v>
      </c>
      <c r="G5" s="6"/>
      <c r="H5" s="6"/>
      <c r="I5" s="6">
        <f t="shared" si="0"/>
        <v>0.375</v>
      </c>
      <c r="J5" s="31" t="str">
        <f t="shared" si="1"/>
        <v/>
      </c>
      <c r="K5" s="173" t="str">
        <f t="shared" si="2"/>
        <v/>
      </c>
      <c r="L5" s="192" t="s">
        <v>74</v>
      </c>
      <c r="M5" s="17"/>
      <c r="N5" s="17"/>
      <c r="O5" s="6">
        <f t="shared" si="3"/>
        <v>0</v>
      </c>
      <c r="P5" s="25">
        <f>Q4</f>
        <v>0</v>
      </c>
      <c r="Q5" s="25"/>
      <c r="R5" s="132">
        <f t="shared" si="4"/>
        <v>0</v>
      </c>
      <c r="S5" s="76">
        <f>TOTAAL!$J$4</f>
        <v>26</v>
      </c>
      <c r="T5" s="76">
        <f t="shared" ref="T5:T33" si="6">SUM(R5-S5)</f>
        <v>-26</v>
      </c>
      <c r="U5" s="161"/>
    </row>
    <row r="6" spans="1:21" x14ac:dyDescent="0.25">
      <c r="A6" s="17">
        <v>26</v>
      </c>
      <c r="B6" s="71" t="s">
        <v>57</v>
      </c>
      <c r="C6" s="133">
        <f t="shared" si="5"/>
        <v>42554</v>
      </c>
      <c r="D6" s="6">
        <v>0.27083333333333331</v>
      </c>
      <c r="E6" s="6">
        <v>0.66666666666666663</v>
      </c>
      <c r="F6" s="8">
        <v>2.0833333333333301E-2</v>
      </c>
      <c r="G6" s="6"/>
      <c r="H6" s="6"/>
      <c r="I6" s="6">
        <f t="shared" si="0"/>
        <v>0.375</v>
      </c>
      <c r="J6" s="31" t="str">
        <f t="shared" si="1"/>
        <v/>
      </c>
      <c r="K6" s="173" t="str">
        <f t="shared" si="2"/>
        <v/>
      </c>
      <c r="L6" s="192" t="s">
        <v>74</v>
      </c>
      <c r="M6" s="6"/>
      <c r="N6" s="6"/>
      <c r="O6" s="6">
        <f t="shared" si="3"/>
        <v>0</v>
      </c>
      <c r="P6" s="25">
        <f t="shared" ref="P6:P33" si="7">Q5</f>
        <v>0</v>
      </c>
      <c r="Q6" s="25"/>
      <c r="R6" s="132">
        <f t="shared" si="4"/>
        <v>0</v>
      </c>
      <c r="S6" s="76">
        <f>TOTAAL!$J$4</f>
        <v>26</v>
      </c>
      <c r="T6" s="76">
        <f t="shared" si="6"/>
        <v>-26</v>
      </c>
      <c r="U6" s="167"/>
    </row>
    <row r="7" spans="1:21" x14ac:dyDescent="0.25">
      <c r="A7" s="17">
        <v>27</v>
      </c>
      <c r="B7" s="71" t="s">
        <v>58</v>
      </c>
      <c r="C7" s="133">
        <f t="shared" si="5"/>
        <v>42555</v>
      </c>
      <c r="D7" s="6">
        <v>0.27083333333333331</v>
      </c>
      <c r="E7" s="6">
        <v>0.66666666666666663</v>
      </c>
      <c r="F7" s="8">
        <v>2.0833333333333301E-2</v>
      </c>
      <c r="G7" s="6"/>
      <c r="H7" s="6"/>
      <c r="I7" s="6">
        <f t="shared" si="0"/>
        <v>0.375</v>
      </c>
      <c r="J7" s="31" t="str">
        <f t="shared" si="1"/>
        <v/>
      </c>
      <c r="K7" s="173" t="str">
        <f t="shared" si="2"/>
        <v/>
      </c>
      <c r="L7" s="192" t="s">
        <v>74</v>
      </c>
      <c r="M7" s="17"/>
      <c r="N7" s="17"/>
      <c r="O7" s="6">
        <f t="shared" si="3"/>
        <v>0</v>
      </c>
      <c r="P7" s="25">
        <f t="shared" si="7"/>
        <v>0</v>
      </c>
      <c r="Q7" s="25"/>
      <c r="R7" s="132">
        <f t="shared" si="4"/>
        <v>0</v>
      </c>
      <c r="S7" s="76">
        <f>TOTAAL!$J$4</f>
        <v>26</v>
      </c>
      <c r="T7" s="76">
        <f t="shared" si="6"/>
        <v>-26</v>
      </c>
      <c r="U7" s="161"/>
    </row>
    <row r="8" spans="1:21" x14ac:dyDescent="0.25">
      <c r="A8" s="17">
        <v>27</v>
      </c>
      <c r="B8" s="71" t="s">
        <v>60</v>
      </c>
      <c r="C8" s="133">
        <f t="shared" si="5"/>
        <v>42556</v>
      </c>
      <c r="D8" s="6">
        <v>0.27083333333333331</v>
      </c>
      <c r="E8" s="6">
        <v>0.66666666666666663</v>
      </c>
      <c r="F8" s="8">
        <v>2.0833333333333301E-2</v>
      </c>
      <c r="G8" s="17"/>
      <c r="H8" s="6"/>
      <c r="I8" s="6">
        <f t="shared" si="0"/>
        <v>0.375</v>
      </c>
      <c r="J8" s="31" t="str">
        <f t="shared" si="1"/>
        <v/>
      </c>
      <c r="K8" s="173" t="str">
        <f t="shared" si="2"/>
        <v/>
      </c>
      <c r="L8" s="192" t="s">
        <v>74</v>
      </c>
      <c r="M8" s="17"/>
      <c r="N8" s="17"/>
      <c r="O8" s="6">
        <f t="shared" si="3"/>
        <v>0</v>
      </c>
      <c r="P8" s="25">
        <f t="shared" si="7"/>
        <v>0</v>
      </c>
      <c r="Q8" s="25"/>
      <c r="R8" s="132">
        <f t="shared" si="4"/>
        <v>0</v>
      </c>
      <c r="S8" s="76">
        <f>TOTAAL!$J$4</f>
        <v>26</v>
      </c>
      <c r="T8" s="76">
        <f t="shared" si="6"/>
        <v>-26</v>
      </c>
      <c r="U8" s="161"/>
    </row>
    <row r="9" spans="1:21" x14ac:dyDescent="0.25">
      <c r="A9" s="17">
        <v>27</v>
      </c>
      <c r="B9" s="71" t="s">
        <v>59</v>
      </c>
      <c r="C9" s="133">
        <f t="shared" si="5"/>
        <v>42557</v>
      </c>
      <c r="D9" s="6">
        <v>0.27083333333333331</v>
      </c>
      <c r="E9" s="6">
        <v>0.66666666666666663</v>
      </c>
      <c r="F9" s="8">
        <v>2.0833333333333301E-2</v>
      </c>
      <c r="G9" s="17"/>
      <c r="H9" s="6"/>
      <c r="I9" s="6">
        <f t="shared" si="0"/>
        <v>0.375</v>
      </c>
      <c r="J9" s="31" t="str">
        <f t="shared" si="1"/>
        <v/>
      </c>
      <c r="K9" s="173" t="str">
        <f t="shared" si="2"/>
        <v/>
      </c>
      <c r="L9" s="192" t="s">
        <v>74</v>
      </c>
      <c r="M9" s="17"/>
      <c r="N9" s="17"/>
      <c r="O9" s="6">
        <f t="shared" si="3"/>
        <v>0</v>
      </c>
      <c r="P9" s="25">
        <f t="shared" si="7"/>
        <v>0</v>
      </c>
      <c r="Q9" s="25"/>
      <c r="R9" s="132">
        <f t="shared" si="4"/>
        <v>0</v>
      </c>
      <c r="S9" s="76">
        <f>TOTAAL!$J$4</f>
        <v>26</v>
      </c>
      <c r="T9" s="76">
        <f t="shared" si="6"/>
        <v>-26</v>
      </c>
      <c r="U9" s="161"/>
    </row>
    <row r="10" spans="1:21" x14ac:dyDescent="0.25">
      <c r="A10" s="17">
        <v>27</v>
      </c>
      <c r="B10" s="71" t="s">
        <v>61</v>
      </c>
      <c r="C10" s="133">
        <f t="shared" si="5"/>
        <v>42558</v>
      </c>
      <c r="D10" s="6">
        <v>0.27083333333333331</v>
      </c>
      <c r="E10" s="6">
        <v>0.66666666666666663</v>
      </c>
      <c r="F10" s="8">
        <v>2.0833333333333301E-2</v>
      </c>
      <c r="G10" s="6"/>
      <c r="H10" s="6"/>
      <c r="I10" s="6">
        <f t="shared" si="0"/>
        <v>0.375</v>
      </c>
      <c r="J10" s="31" t="str">
        <f t="shared" si="1"/>
        <v/>
      </c>
      <c r="K10" s="173" t="str">
        <f t="shared" si="2"/>
        <v/>
      </c>
      <c r="L10" s="192" t="s">
        <v>74</v>
      </c>
      <c r="M10" s="17"/>
      <c r="N10" s="17"/>
      <c r="O10" s="6">
        <f t="shared" si="3"/>
        <v>0</v>
      </c>
      <c r="P10" s="25">
        <f t="shared" si="7"/>
        <v>0</v>
      </c>
      <c r="Q10" s="25"/>
      <c r="R10" s="132">
        <f t="shared" si="4"/>
        <v>0</v>
      </c>
      <c r="S10" s="76">
        <f>TOTAAL!$J$4</f>
        <v>26</v>
      </c>
      <c r="T10" s="76">
        <f t="shared" si="6"/>
        <v>-26</v>
      </c>
      <c r="U10" s="161"/>
    </row>
    <row r="11" spans="1:21" x14ac:dyDescent="0.25">
      <c r="A11" s="17">
        <v>27</v>
      </c>
      <c r="B11" s="71" t="s">
        <v>62</v>
      </c>
      <c r="C11" s="133">
        <f t="shared" si="5"/>
        <v>42559</v>
      </c>
      <c r="D11" s="6">
        <v>0.27083333333333331</v>
      </c>
      <c r="E11" s="6">
        <v>0.66666666666666696</v>
      </c>
      <c r="F11" s="8">
        <v>2.0833333333333301E-2</v>
      </c>
      <c r="G11" s="6"/>
      <c r="H11" s="6"/>
      <c r="I11" s="6">
        <f t="shared" si="0"/>
        <v>0.37500000000000033</v>
      </c>
      <c r="J11" s="31" t="str">
        <f t="shared" si="1"/>
        <v/>
      </c>
      <c r="K11" s="173" t="str">
        <f t="shared" si="2"/>
        <v/>
      </c>
      <c r="L11" s="192" t="s">
        <v>74</v>
      </c>
      <c r="M11" s="17"/>
      <c r="N11" s="17"/>
      <c r="O11" s="6">
        <f t="shared" si="3"/>
        <v>0</v>
      </c>
      <c r="P11" s="25">
        <f t="shared" si="7"/>
        <v>0</v>
      </c>
      <c r="Q11" s="25"/>
      <c r="R11" s="132">
        <f t="shared" si="4"/>
        <v>0</v>
      </c>
      <c r="S11" s="76">
        <f>TOTAAL!$J$4</f>
        <v>26</v>
      </c>
      <c r="T11" s="76">
        <f t="shared" si="6"/>
        <v>-26</v>
      </c>
      <c r="U11" s="161"/>
    </row>
    <row r="12" spans="1:21" x14ac:dyDescent="0.25">
      <c r="A12" s="17">
        <v>27</v>
      </c>
      <c r="B12" s="71" t="s">
        <v>56</v>
      </c>
      <c r="C12" s="133">
        <f t="shared" si="5"/>
        <v>42560</v>
      </c>
      <c r="D12" s="6">
        <v>0.27083333333333331</v>
      </c>
      <c r="E12" s="6">
        <v>0.66666666666666696</v>
      </c>
      <c r="F12" s="8">
        <v>2.0833333333333301E-2</v>
      </c>
      <c r="G12" s="6"/>
      <c r="H12" s="6"/>
      <c r="I12" s="6">
        <f t="shared" si="0"/>
        <v>0.37500000000000033</v>
      </c>
      <c r="J12" s="31" t="str">
        <f t="shared" si="1"/>
        <v/>
      </c>
      <c r="K12" s="173" t="str">
        <f t="shared" si="2"/>
        <v/>
      </c>
      <c r="L12" s="192" t="s">
        <v>74</v>
      </c>
      <c r="M12" s="17"/>
      <c r="N12" s="17"/>
      <c r="O12" s="6">
        <f t="shared" si="3"/>
        <v>0</v>
      </c>
      <c r="P12" s="25">
        <f t="shared" si="7"/>
        <v>0</v>
      </c>
      <c r="Q12" s="25"/>
      <c r="R12" s="132">
        <f t="shared" si="4"/>
        <v>0</v>
      </c>
      <c r="S12" s="76">
        <f>TOTAAL!$J$4</f>
        <v>26</v>
      </c>
      <c r="T12" s="76">
        <f t="shared" si="6"/>
        <v>-26</v>
      </c>
      <c r="U12" s="161"/>
    </row>
    <row r="13" spans="1:21" x14ac:dyDescent="0.25">
      <c r="A13" s="17">
        <v>27</v>
      </c>
      <c r="B13" s="71" t="s">
        <v>57</v>
      </c>
      <c r="C13" s="133">
        <f t="shared" si="5"/>
        <v>42561</v>
      </c>
      <c r="D13" s="6">
        <v>0.27083333333333331</v>
      </c>
      <c r="E13" s="6">
        <v>0.66666666666666696</v>
      </c>
      <c r="F13" s="8">
        <v>2.0833333333333301E-2</v>
      </c>
      <c r="G13" s="6"/>
      <c r="H13" s="6"/>
      <c r="I13" s="6">
        <f t="shared" si="0"/>
        <v>0.37500000000000033</v>
      </c>
      <c r="J13" s="31" t="str">
        <f t="shared" si="1"/>
        <v/>
      </c>
      <c r="K13" s="173" t="str">
        <f t="shared" si="2"/>
        <v/>
      </c>
      <c r="L13" s="192" t="s">
        <v>74</v>
      </c>
      <c r="M13" s="17"/>
      <c r="N13" s="17"/>
      <c r="O13" s="6">
        <f t="shared" si="3"/>
        <v>0</v>
      </c>
      <c r="P13" s="25">
        <f t="shared" si="7"/>
        <v>0</v>
      </c>
      <c r="Q13" s="25"/>
      <c r="R13" s="132">
        <f t="shared" si="4"/>
        <v>0</v>
      </c>
      <c r="S13" s="76">
        <f>TOTAAL!$J$4</f>
        <v>26</v>
      </c>
      <c r="T13" s="76">
        <f t="shared" si="6"/>
        <v>-26</v>
      </c>
      <c r="U13" s="161"/>
    </row>
    <row r="14" spans="1:21" x14ac:dyDescent="0.25">
      <c r="A14" s="17">
        <v>28</v>
      </c>
      <c r="B14" s="71" t="s">
        <v>58</v>
      </c>
      <c r="C14" s="133">
        <f t="shared" si="5"/>
        <v>42562</v>
      </c>
      <c r="D14" s="6">
        <v>0.27083333333333331</v>
      </c>
      <c r="E14" s="6">
        <v>0.66666666666666696</v>
      </c>
      <c r="F14" s="8">
        <v>2.0833333333333301E-2</v>
      </c>
      <c r="G14" s="6"/>
      <c r="H14" s="6"/>
      <c r="I14" s="6">
        <f t="shared" si="0"/>
        <v>0.37500000000000033</v>
      </c>
      <c r="J14" s="31" t="str">
        <f t="shared" si="1"/>
        <v/>
      </c>
      <c r="K14" s="173" t="str">
        <f t="shared" si="2"/>
        <v/>
      </c>
      <c r="L14" s="192" t="s">
        <v>74</v>
      </c>
      <c r="M14" s="17"/>
      <c r="N14" s="17"/>
      <c r="O14" s="6">
        <f t="shared" si="3"/>
        <v>0</v>
      </c>
      <c r="P14" s="25">
        <f t="shared" si="7"/>
        <v>0</v>
      </c>
      <c r="Q14" s="25"/>
      <c r="R14" s="132">
        <f t="shared" si="4"/>
        <v>0</v>
      </c>
      <c r="S14" s="76">
        <f>TOTAAL!$J$4</f>
        <v>26</v>
      </c>
      <c r="T14" s="76">
        <f t="shared" si="6"/>
        <v>-26</v>
      </c>
      <c r="U14" s="161"/>
    </row>
    <row r="15" spans="1:21" x14ac:dyDescent="0.25">
      <c r="A15" s="17">
        <v>28</v>
      </c>
      <c r="B15" s="71" t="s">
        <v>60</v>
      </c>
      <c r="C15" s="133">
        <f t="shared" si="5"/>
        <v>42563</v>
      </c>
      <c r="D15" s="6">
        <v>0.27083333333333331</v>
      </c>
      <c r="E15" s="6">
        <v>0.66666666666666663</v>
      </c>
      <c r="F15" s="8">
        <v>2.0833333333333301E-2</v>
      </c>
      <c r="G15" s="17"/>
      <c r="H15" s="6"/>
      <c r="I15" s="6">
        <f t="shared" si="0"/>
        <v>0.375</v>
      </c>
      <c r="J15" s="31" t="str">
        <f t="shared" si="1"/>
        <v/>
      </c>
      <c r="K15" s="173" t="str">
        <f t="shared" si="2"/>
        <v/>
      </c>
      <c r="L15" s="192" t="s">
        <v>74</v>
      </c>
      <c r="M15" s="6"/>
      <c r="N15" s="6"/>
      <c r="O15" s="6">
        <f t="shared" si="3"/>
        <v>0</v>
      </c>
      <c r="P15" s="25">
        <f t="shared" si="7"/>
        <v>0</v>
      </c>
      <c r="Q15" s="25"/>
      <c r="R15" s="132">
        <f t="shared" si="4"/>
        <v>0</v>
      </c>
      <c r="S15" s="76">
        <f>TOTAAL!$J$4</f>
        <v>26</v>
      </c>
      <c r="T15" s="76">
        <f t="shared" si="6"/>
        <v>-26</v>
      </c>
      <c r="U15" s="161"/>
    </row>
    <row r="16" spans="1:21" x14ac:dyDescent="0.25">
      <c r="A16" s="17">
        <v>28</v>
      </c>
      <c r="B16" s="71" t="s">
        <v>59</v>
      </c>
      <c r="C16" s="133">
        <f t="shared" si="5"/>
        <v>42564</v>
      </c>
      <c r="D16" s="6">
        <v>0.27083333333333331</v>
      </c>
      <c r="E16" s="6">
        <v>0.66666666666666663</v>
      </c>
      <c r="F16" s="8">
        <v>2.0833333333333301E-2</v>
      </c>
      <c r="G16" s="17"/>
      <c r="H16" s="6"/>
      <c r="I16" s="6">
        <f t="shared" si="0"/>
        <v>0.375</v>
      </c>
      <c r="J16" s="31" t="str">
        <f t="shared" si="1"/>
        <v/>
      </c>
      <c r="K16" s="173" t="str">
        <f t="shared" si="2"/>
        <v/>
      </c>
      <c r="L16" s="192" t="s">
        <v>74</v>
      </c>
      <c r="M16" s="17"/>
      <c r="N16" s="17"/>
      <c r="O16" s="6">
        <f t="shared" si="3"/>
        <v>0</v>
      </c>
      <c r="P16" s="25">
        <f t="shared" si="7"/>
        <v>0</v>
      </c>
      <c r="Q16" s="25"/>
      <c r="R16" s="132">
        <f t="shared" si="4"/>
        <v>0</v>
      </c>
      <c r="S16" s="76">
        <f>TOTAAL!$J$4</f>
        <v>26</v>
      </c>
      <c r="T16" s="76">
        <f t="shared" si="6"/>
        <v>-26</v>
      </c>
      <c r="U16" s="161"/>
    </row>
    <row r="17" spans="1:21" x14ac:dyDescent="0.25">
      <c r="A17" s="17">
        <v>28</v>
      </c>
      <c r="B17" s="71" t="s">
        <v>61</v>
      </c>
      <c r="C17" s="133">
        <f t="shared" si="5"/>
        <v>42565</v>
      </c>
      <c r="D17" s="6">
        <v>0.27083333333333331</v>
      </c>
      <c r="E17" s="6">
        <v>0.66666666666666663</v>
      </c>
      <c r="F17" s="8">
        <v>2.0833333333333301E-2</v>
      </c>
      <c r="G17" s="6"/>
      <c r="H17" s="6"/>
      <c r="I17" s="6">
        <f t="shared" si="0"/>
        <v>0.375</v>
      </c>
      <c r="J17" s="31" t="str">
        <f t="shared" si="1"/>
        <v/>
      </c>
      <c r="K17" s="173" t="str">
        <f t="shared" si="2"/>
        <v/>
      </c>
      <c r="L17" s="192" t="s">
        <v>74</v>
      </c>
      <c r="M17" s="17"/>
      <c r="N17" s="17"/>
      <c r="O17" s="6">
        <f t="shared" si="3"/>
        <v>0</v>
      </c>
      <c r="P17" s="25">
        <f t="shared" si="7"/>
        <v>0</v>
      </c>
      <c r="Q17" s="25"/>
      <c r="R17" s="132">
        <f t="shared" si="4"/>
        <v>0</v>
      </c>
      <c r="S17" s="76">
        <f>TOTAAL!$J$4</f>
        <v>26</v>
      </c>
      <c r="T17" s="76">
        <f t="shared" si="6"/>
        <v>-26</v>
      </c>
      <c r="U17" s="161"/>
    </row>
    <row r="18" spans="1:21" x14ac:dyDescent="0.25">
      <c r="A18" s="17">
        <v>28</v>
      </c>
      <c r="B18" s="71" t="s">
        <v>62</v>
      </c>
      <c r="C18" s="133">
        <f t="shared" si="5"/>
        <v>42566</v>
      </c>
      <c r="D18" s="6">
        <v>0.27083333333333331</v>
      </c>
      <c r="E18" s="6">
        <v>0.66666666666666696</v>
      </c>
      <c r="F18" s="8">
        <v>2.0833333333333301E-2</v>
      </c>
      <c r="G18" s="6"/>
      <c r="H18" s="6"/>
      <c r="I18" s="6">
        <f t="shared" si="0"/>
        <v>0.37500000000000033</v>
      </c>
      <c r="J18" s="31" t="str">
        <f t="shared" si="1"/>
        <v/>
      </c>
      <c r="K18" s="173" t="str">
        <f t="shared" si="2"/>
        <v/>
      </c>
      <c r="L18" s="192" t="s">
        <v>74</v>
      </c>
      <c r="M18" s="17"/>
      <c r="N18" s="17"/>
      <c r="O18" s="6">
        <f t="shared" si="3"/>
        <v>0</v>
      </c>
      <c r="P18" s="25">
        <f t="shared" si="7"/>
        <v>0</v>
      </c>
      <c r="Q18" s="25"/>
      <c r="R18" s="132">
        <f t="shared" si="4"/>
        <v>0</v>
      </c>
      <c r="S18" s="76">
        <f>TOTAAL!$J$4</f>
        <v>26</v>
      </c>
      <c r="T18" s="76">
        <f t="shared" si="6"/>
        <v>-26</v>
      </c>
      <c r="U18" s="161"/>
    </row>
    <row r="19" spans="1:21" x14ac:dyDescent="0.25">
      <c r="A19" s="17">
        <v>28</v>
      </c>
      <c r="B19" s="71" t="s">
        <v>56</v>
      </c>
      <c r="C19" s="133">
        <f t="shared" si="5"/>
        <v>42567</v>
      </c>
      <c r="D19" s="6">
        <v>0.27083333333333331</v>
      </c>
      <c r="E19" s="6">
        <v>0.66666666666666696</v>
      </c>
      <c r="F19" s="8">
        <v>2.0833333333333301E-2</v>
      </c>
      <c r="G19" s="6"/>
      <c r="H19" s="6"/>
      <c r="I19" s="6">
        <f t="shared" si="0"/>
        <v>0.37500000000000033</v>
      </c>
      <c r="J19" s="31" t="str">
        <f t="shared" si="1"/>
        <v/>
      </c>
      <c r="K19" s="173" t="str">
        <f t="shared" si="2"/>
        <v/>
      </c>
      <c r="L19" s="192" t="s">
        <v>74</v>
      </c>
      <c r="M19" s="17"/>
      <c r="N19" s="17"/>
      <c r="O19" s="6">
        <f t="shared" si="3"/>
        <v>0</v>
      </c>
      <c r="P19" s="25">
        <f t="shared" si="7"/>
        <v>0</v>
      </c>
      <c r="Q19" s="25"/>
      <c r="R19" s="132">
        <f t="shared" si="4"/>
        <v>0</v>
      </c>
      <c r="S19" s="76">
        <f>TOTAAL!$J$4</f>
        <v>26</v>
      </c>
      <c r="T19" s="76">
        <f t="shared" si="6"/>
        <v>-26</v>
      </c>
      <c r="U19" s="161"/>
    </row>
    <row r="20" spans="1:21" x14ac:dyDescent="0.25">
      <c r="A20" s="17">
        <v>28</v>
      </c>
      <c r="B20" s="71" t="s">
        <v>57</v>
      </c>
      <c r="C20" s="133">
        <f t="shared" si="5"/>
        <v>42568</v>
      </c>
      <c r="D20" s="6">
        <v>0.27083333333333331</v>
      </c>
      <c r="E20" s="6">
        <v>0.66666666666666696</v>
      </c>
      <c r="F20" s="8">
        <v>2.0833333333333301E-2</v>
      </c>
      <c r="G20" s="6"/>
      <c r="H20" s="6"/>
      <c r="I20" s="6">
        <f t="shared" si="0"/>
        <v>0.37500000000000033</v>
      </c>
      <c r="J20" s="31" t="str">
        <f t="shared" si="1"/>
        <v/>
      </c>
      <c r="K20" s="173" t="str">
        <f t="shared" si="2"/>
        <v/>
      </c>
      <c r="L20" s="192" t="s">
        <v>74</v>
      </c>
      <c r="M20" s="6"/>
      <c r="N20" s="6"/>
      <c r="O20" s="6">
        <f t="shared" si="3"/>
        <v>0</v>
      </c>
      <c r="P20" s="25">
        <f t="shared" si="7"/>
        <v>0</v>
      </c>
      <c r="Q20" s="25"/>
      <c r="R20" s="132">
        <f t="shared" si="4"/>
        <v>0</v>
      </c>
      <c r="S20" s="76">
        <f>TOTAAL!$J$4</f>
        <v>26</v>
      </c>
      <c r="T20" s="76">
        <f t="shared" si="6"/>
        <v>-26</v>
      </c>
      <c r="U20" s="167"/>
    </row>
    <row r="21" spans="1:21" x14ac:dyDescent="0.25">
      <c r="A21" s="17">
        <v>29</v>
      </c>
      <c r="B21" s="71" t="s">
        <v>58</v>
      </c>
      <c r="C21" s="133">
        <f t="shared" si="5"/>
        <v>42569</v>
      </c>
      <c r="D21" s="6">
        <v>0.27083333333333331</v>
      </c>
      <c r="E21" s="6">
        <v>0.66666666666666696</v>
      </c>
      <c r="F21" s="8">
        <v>2.0833333333333301E-2</v>
      </c>
      <c r="G21" s="17"/>
      <c r="H21" s="6"/>
      <c r="I21" s="6">
        <f t="shared" si="0"/>
        <v>0.37500000000000033</v>
      </c>
      <c r="J21" s="31" t="str">
        <f t="shared" si="1"/>
        <v/>
      </c>
      <c r="K21" s="173" t="str">
        <f t="shared" si="2"/>
        <v/>
      </c>
      <c r="L21" s="192" t="s">
        <v>74</v>
      </c>
      <c r="M21" s="17"/>
      <c r="N21" s="17"/>
      <c r="O21" s="6">
        <f t="shared" si="3"/>
        <v>0</v>
      </c>
      <c r="P21" s="25">
        <f t="shared" si="7"/>
        <v>0</v>
      </c>
      <c r="Q21" s="25"/>
      <c r="R21" s="132">
        <f t="shared" si="4"/>
        <v>0</v>
      </c>
      <c r="S21" s="76">
        <f>TOTAAL!$J$4</f>
        <v>26</v>
      </c>
      <c r="T21" s="76">
        <f t="shared" si="6"/>
        <v>-26</v>
      </c>
      <c r="U21" s="161"/>
    </row>
    <row r="22" spans="1:21" x14ac:dyDescent="0.25">
      <c r="A22" s="17">
        <v>29</v>
      </c>
      <c r="B22" s="71" t="s">
        <v>60</v>
      </c>
      <c r="C22" s="133">
        <f t="shared" si="5"/>
        <v>42570</v>
      </c>
      <c r="D22" s="6">
        <v>0.27083333333333331</v>
      </c>
      <c r="E22" s="6">
        <v>0.66666666666666663</v>
      </c>
      <c r="F22" s="8">
        <v>2.0833333333333301E-2</v>
      </c>
      <c r="G22" s="6"/>
      <c r="H22" s="6"/>
      <c r="I22" s="6">
        <f t="shared" si="0"/>
        <v>0.375</v>
      </c>
      <c r="J22" s="31" t="str">
        <f t="shared" si="1"/>
        <v/>
      </c>
      <c r="K22" s="173" t="str">
        <f t="shared" si="2"/>
        <v/>
      </c>
      <c r="L22" s="192" t="s">
        <v>74</v>
      </c>
      <c r="M22" s="17"/>
      <c r="N22" s="17"/>
      <c r="O22" s="6">
        <f t="shared" si="3"/>
        <v>0</v>
      </c>
      <c r="P22" s="25">
        <f t="shared" si="7"/>
        <v>0</v>
      </c>
      <c r="Q22" s="25"/>
      <c r="R22" s="132">
        <f t="shared" si="4"/>
        <v>0</v>
      </c>
      <c r="S22" s="76">
        <f>TOTAAL!$J$4</f>
        <v>26</v>
      </c>
      <c r="T22" s="76">
        <f t="shared" si="6"/>
        <v>-26</v>
      </c>
      <c r="U22" s="161"/>
    </row>
    <row r="23" spans="1:21" x14ac:dyDescent="0.25">
      <c r="A23" s="17">
        <v>29</v>
      </c>
      <c r="B23" s="71" t="s">
        <v>59</v>
      </c>
      <c r="C23" s="133">
        <f t="shared" si="5"/>
        <v>42571</v>
      </c>
      <c r="D23" s="6">
        <v>0.27083333333333331</v>
      </c>
      <c r="E23" s="6">
        <v>0.66666666666666663</v>
      </c>
      <c r="F23" s="8">
        <v>2.0833333333333301E-2</v>
      </c>
      <c r="G23" s="17"/>
      <c r="H23" s="6"/>
      <c r="I23" s="6">
        <f t="shared" si="0"/>
        <v>0.375</v>
      </c>
      <c r="J23" s="31" t="str">
        <f t="shared" si="1"/>
        <v/>
      </c>
      <c r="K23" s="173" t="str">
        <f t="shared" si="2"/>
        <v/>
      </c>
      <c r="L23" s="192" t="s">
        <v>74</v>
      </c>
      <c r="M23" s="17"/>
      <c r="N23" s="17"/>
      <c r="O23" s="6">
        <f t="shared" si="3"/>
        <v>0</v>
      </c>
      <c r="P23" s="25">
        <f t="shared" si="7"/>
        <v>0</v>
      </c>
      <c r="Q23" s="25"/>
      <c r="R23" s="132">
        <f t="shared" si="4"/>
        <v>0</v>
      </c>
      <c r="S23" s="76">
        <f>TOTAAL!$J$4</f>
        <v>26</v>
      </c>
      <c r="T23" s="76">
        <f t="shared" si="6"/>
        <v>-26</v>
      </c>
      <c r="U23" s="161"/>
    </row>
    <row r="24" spans="1:21" x14ac:dyDescent="0.25">
      <c r="A24" s="17">
        <v>29</v>
      </c>
      <c r="B24" s="71" t="s">
        <v>61</v>
      </c>
      <c r="C24" s="133">
        <f t="shared" si="5"/>
        <v>42572</v>
      </c>
      <c r="D24" s="6">
        <v>0.27083333333333331</v>
      </c>
      <c r="E24" s="6">
        <v>0.66666666666666663</v>
      </c>
      <c r="F24" s="8">
        <v>2.0833333333333301E-2</v>
      </c>
      <c r="G24" s="6"/>
      <c r="H24" s="6"/>
      <c r="I24" s="6">
        <f t="shared" si="0"/>
        <v>0.375</v>
      </c>
      <c r="J24" s="31" t="str">
        <f t="shared" si="1"/>
        <v/>
      </c>
      <c r="K24" s="173" t="str">
        <f t="shared" si="2"/>
        <v/>
      </c>
      <c r="L24" s="192" t="s">
        <v>74</v>
      </c>
      <c r="M24" s="17"/>
      <c r="N24" s="17"/>
      <c r="O24" s="6">
        <f t="shared" si="3"/>
        <v>0</v>
      </c>
      <c r="P24" s="25">
        <f t="shared" si="7"/>
        <v>0</v>
      </c>
      <c r="Q24" s="25"/>
      <c r="R24" s="132">
        <f t="shared" si="4"/>
        <v>0</v>
      </c>
      <c r="S24" s="76">
        <f>TOTAAL!$J$4</f>
        <v>26</v>
      </c>
      <c r="T24" s="76">
        <f t="shared" si="6"/>
        <v>-26</v>
      </c>
      <c r="U24" s="161"/>
    </row>
    <row r="25" spans="1:21" x14ac:dyDescent="0.25">
      <c r="A25" s="17">
        <v>29</v>
      </c>
      <c r="B25" s="71" t="s">
        <v>62</v>
      </c>
      <c r="C25" s="133">
        <f t="shared" si="5"/>
        <v>42573</v>
      </c>
      <c r="D25" s="6">
        <v>0.27083333333333331</v>
      </c>
      <c r="E25" s="6">
        <v>0.66666666666666696</v>
      </c>
      <c r="F25" s="8">
        <v>2.0833333333333301E-2</v>
      </c>
      <c r="G25" s="6"/>
      <c r="H25" s="6"/>
      <c r="I25" s="6">
        <f t="shared" si="0"/>
        <v>0.37500000000000033</v>
      </c>
      <c r="J25" s="31" t="str">
        <f t="shared" si="1"/>
        <v/>
      </c>
      <c r="K25" s="173" t="str">
        <f t="shared" si="2"/>
        <v/>
      </c>
      <c r="L25" s="192" t="s">
        <v>74</v>
      </c>
      <c r="M25" s="17"/>
      <c r="N25" s="17"/>
      <c r="O25" s="6">
        <f t="shared" si="3"/>
        <v>0</v>
      </c>
      <c r="P25" s="25">
        <f t="shared" si="7"/>
        <v>0</v>
      </c>
      <c r="Q25" s="25"/>
      <c r="R25" s="132">
        <f t="shared" si="4"/>
        <v>0</v>
      </c>
      <c r="S25" s="76">
        <f>TOTAAL!$J$4</f>
        <v>26</v>
      </c>
      <c r="T25" s="76">
        <f t="shared" si="6"/>
        <v>-26</v>
      </c>
      <c r="U25" s="161"/>
    </row>
    <row r="26" spans="1:21" x14ac:dyDescent="0.25">
      <c r="A26" s="17">
        <v>29</v>
      </c>
      <c r="B26" s="71" t="s">
        <v>56</v>
      </c>
      <c r="C26" s="133">
        <f t="shared" si="5"/>
        <v>42574</v>
      </c>
      <c r="D26" s="6">
        <v>0.27083333333333331</v>
      </c>
      <c r="E26" s="6">
        <v>0.66666666666666696</v>
      </c>
      <c r="F26" s="8">
        <v>2.0833333333333301E-2</v>
      </c>
      <c r="G26" s="6"/>
      <c r="H26" s="6"/>
      <c r="I26" s="6">
        <f t="shared" si="0"/>
        <v>0.37500000000000033</v>
      </c>
      <c r="J26" s="31" t="str">
        <f t="shared" si="1"/>
        <v/>
      </c>
      <c r="K26" s="173" t="str">
        <f t="shared" si="2"/>
        <v/>
      </c>
      <c r="L26" s="192" t="s">
        <v>74</v>
      </c>
      <c r="M26" s="17"/>
      <c r="N26" s="17"/>
      <c r="O26" s="6">
        <f t="shared" si="3"/>
        <v>0</v>
      </c>
      <c r="P26" s="25">
        <f t="shared" si="7"/>
        <v>0</v>
      </c>
      <c r="Q26" s="25"/>
      <c r="R26" s="132">
        <f t="shared" si="4"/>
        <v>0</v>
      </c>
      <c r="S26" s="76">
        <f>TOTAAL!$J$4</f>
        <v>26</v>
      </c>
      <c r="T26" s="76">
        <f t="shared" si="6"/>
        <v>-26</v>
      </c>
      <c r="U26" s="161"/>
    </row>
    <row r="27" spans="1:21" x14ac:dyDescent="0.25">
      <c r="A27" s="17">
        <v>29</v>
      </c>
      <c r="B27" s="71" t="s">
        <v>57</v>
      </c>
      <c r="C27" s="133">
        <f t="shared" si="5"/>
        <v>42575</v>
      </c>
      <c r="D27" s="6">
        <v>0.27083333333333331</v>
      </c>
      <c r="E27" s="6">
        <v>0.66666666666666696</v>
      </c>
      <c r="F27" s="8">
        <v>2.0833333333333301E-2</v>
      </c>
      <c r="G27" s="6"/>
      <c r="H27" s="6"/>
      <c r="I27" s="6">
        <f t="shared" si="0"/>
        <v>0.37500000000000033</v>
      </c>
      <c r="J27" s="31" t="str">
        <f t="shared" si="1"/>
        <v/>
      </c>
      <c r="K27" s="173" t="str">
        <f t="shared" si="2"/>
        <v/>
      </c>
      <c r="L27" s="192" t="s">
        <v>74</v>
      </c>
      <c r="M27" s="135"/>
      <c r="N27" s="135"/>
      <c r="O27" s="6">
        <f t="shared" si="3"/>
        <v>0</v>
      </c>
      <c r="P27" s="25">
        <f t="shared" si="7"/>
        <v>0</v>
      </c>
      <c r="Q27" s="25"/>
      <c r="R27" s="132">
        <f t="shared" si="4"/>
        <v>0</v>
      </c>
      <c r="S27" s="76">
        <f>TOTAAL!$J$4</f>
        <v>26</v>
      </c>
      <c r="T27" s="76">
        <f t="shared" si="6"/>
        <v>-26</v>
      </c>
      <c r="U27" s="161"/>
    </row>
    <row r="28" spans="1:21" x14ac:dyDescent="0.25">
      <c r="A28" s="17">
        <v>30</v>
      </c>
      <c r="B28" s="71" t="s">
        <v>58</v>
      </c>
      <c r="C28" s="133">
        <f t="shared" si="5"/>
        <v>42576</v>
      </c>
      <c r="D28" s="6">
        <v>0.27083333333333331</v>
      </c>
      <c r="E28" s="6">
        <v>0.66666666666666696</v>
      </c>
      <c r="F28" s="8">
        <v>2.0833333333333301E-2</v>
      </c>
      <c r="G28" s="17"/>
      <c r="H28" s="6"/>
      <c r="I28" s="6">
        <f t="shared" si="0"/>
        <v>0.37500000000000033</v>
      </c>
      <c r="J28" s="31" t="str">
        <f t="shared" si="1"/>
        <v/>
      </c>
      <c r="K28" s="173" t="str">
        <f t="shared" si="2"/>
        <v/>
      </c>
      <c r="L28" s="192" t="s">
        <v>74</v>
      </c>
      <c r="M28" s="135"/>
      <c r="N28" s="135"/>
      <c r="O28" s="6">
        <f t="shared" si="3"/>
        <v>0</v>
      </c>
      <c r="P28" s="25">
        <f t="shared" si="7"/>
        <v>0</v>
      </c>
      <c r="Q28" s="25"/>
      <c r="R28" s="132">
        <f t="shared" si="4"/>
        <v>0</v>
      </c>
      <c r="S28" s="76">
        <f>TOTAAL!$J$4</f>
        <v>26</v>
      </c>
      <c r="T28" s="76">
        <f t="shared" si="6"/>
        <v>-26</v>
      </c>
      <c r="U28" s="161"/>
    </row>
    <row r="29" spans="1:21" x14ac:dyDescent="0.25">
      <c r="A29" s="17">
        <v>30</v>
      </c>
      <c r="B29" s="71" t="s">
        <v>60</v>
      </c>
      <c r="C29" s="133">
        <f t="shared" si="5"/>
        <v>42577</v>
      </c>
      <c r="D29" s="6">
        <v>0.27083333333333331</v>
      </c>
      <c r="E29" s="6">
        <v>0.66666666666666663</v>
      </c>
      <c r="F29" s="8">
        <v>2.0833333333333301E-2</v>
      </c>
      <c r="G29" s="17"/>
      <c r="H29" s="6"/>
      <c r="I29" s="6">
        <f t="shared" si="0"/>
        <v>0.375</v>
      </c>
      <c r="J29" s="31" t="str">
        <f t="shared" si="1"/>
        <v/>
      </c>
      <c r="K29" s="173" t="str">
        <f t="shared" si="2"/>
        <v/>
      </c>
      <c r="L29" s="192" t="s">
        <v>74</v>
      </c>
      <c r="M29" s="135"/>
      <c r="N29" s="135"/>
      <c r="O29" s="6">
        <f t="shared" si="3"/>
        <v>0</v>
      </c>
      <c r="P29" s="25">
        <f t="shared" si="7"/>
        <v>0</v>
      </c>
      <c r="Q29" s="25"/>
      <c r="R29" s="132">
        <f t="shared" si="4"/>
        <v>0</v>
      </c>
      <c r="S29" s="76">
        <f>TOTAAL!$J$4</f>
        <v>26</v>
      </c>
      <c r="T29" s="76">
        <f t="shared" si="6"/>
        <v>-26</v>
      </c>
      <c r="U29" s="161"/>
    </row>
    <row r="30" spans="1:21" x14ac:dyDescent="0.25">
      <c r="A30" s="17">
        <v>30</v>
      </c>
      <c r="B30" s="71" t="s">
        <v>59</v>
      </c>
      <c r="C30" s="133">
        <f t="shared" si="5"/>
        <v>42578</v>
      </c>
      <c r="D30" s="6">
        <v>0.27083333333333331</v>
      </c>
      <c r="E30" s="6">
        <v>0.66666666666666663</v>
      </c>
      <c r="F30" s="8">
        <v>2.0833333333333301E-2</v>
      </c>
      <c r="G30" s="17"/>
      <c r="H30" s="6"/>
      <c r="I30" s="6">
        <f t="shared" si="0"/>
        <v>0.375</v>
      </c>
      <c r="J30" s="31" t="str">
        <f t="shared" si="1"/>
        <v/>
      </c>
      <c r="K30" s="173" t="str">
        <f t="shared" si="2"/>
        <v/>
      </c>
      <c r="L30" s="192" t="s">
        <v>74</v>
      </c>
      <c r="M30" s="135"/>
      <c r="N30" s="135"/>
      <c r="O30" s="6">
        <f t="shared" si="3"/>
        <v>0</v>
      </c>
      <c r="P30" s="25">
        <f t="shared" si="7"/>
        <v>0</v>
      </c>
      <c r="Q30" s="25"/>
      <c r="R30" s="132">
        <f t="shared" si="4"/>
        <v>0</v>
      </c>
      <c r="S30" s="76">
        <f>TOTAAL!$J$4</f>
        <v>26</v>
      </c>
      <c r="T30" s="76">
        <f t="shared" si="6"/>
        <v>-26</v>
      </c>
      <c r="U30" s="161"/>
    </row>
    <row r="31" spans="1:21" x14ac:dyDescent="0.25">
      <c r="A31" s="17">
        <v>30</v>
      </c>
      <c r="B31" s="71" t="s">
        <v>61</v>
      </c>
      <c r="C31" s="133">
        <f t="shared" si="5"/>
        <v>42579</v>
      </c>
      <c r="D31" s="6">
        <v>0.27083333333333331</v>
      </c>
      <c r="E31" s="6">
        <v>0.66666666666666663</v>
      </c>
      <c r="F31" s="8">
        <v>2.0833333333333301E-2</v>
      </c>
      <c r="G31" s="17"/>
      <c r="H31" s="6"/>
      <c r="I31" s="6">
        <f t="shared" si="0"/>
        <v>0.375</v>
      </c>
      <c r="J31" s="31" t="str">
        <f t="shared" si="1"/>
        <v/>
      </c>
      <c r="K31" s="173" t="str">
        <f t="shared" si="2"/>
        <v/>
      </c>
      <c r="L31" s="192" t="s">
        <v>74</v>
      </c>
      <c r="M31" s="135"/>
      <c r="N31" s="135"/>
      <c r="O31" s="6">
        <f t="shared" si="3"/>
        <v>0</v>
      </c>
      <c r="P31" s="25">
        <f t="shared" si="7"/>
        <v>0</v>
      </c>
      <c r="Q31" s="25"/>
      <c r="R31" s="132">
        <f t="shared" si="4"/>
        <v>0</v>
      </c>
      <c r="S31" s="76">
        <f>TOTAAL!$J$4</f>
        <v>26</v>
      </c>
      <c r="T31" s="76">
        <f t="shared" si="6"/>
        <v>-26</v>
      </c>
      <c r="U31" s="161"/>
    </row>
    <row r="32" spans="1:21" x14ac:dyDescent="0.25">
      <c r="A32" s="17">
        <v>30</v>
      </c>
      <c r="B32" s="71" t="s">
        <v>62</v>
      </c>
      <c r="C32" s="133">
        <f t="shared" si="5"/>
        <v>42580</v>
      </c>
      <c r="D32" s="6">
        <v>0.27083333333333331</v>
      </c>
      <c r="E32" s="6">
        <v>0.66666666666666696</v>
      </c>
      <c r="F32" s="8">
        <v>2.0833333333333301E-2</v>
      </c>
      <c r="G32" s="17"/>
      <c r="H32" s="6"/>
      <c r="I32" s="6">
        <f t="shared" si="0"/>
        <v>0.37500000000000033</v>
      </c>
      <c r="J32" s="31" t="str">
        <f t="shared" si="1"/>
        <v/>
      </c>
      <c r="K32" s="173" t="str">
        <f t="shared" si="2"/>
        <v/>
      </c>
      <c r="L32" s="192" t="s">
        <v>74</v>
      </c>
      <c r="M32" s="135"/>
      <c r="N32" s="135"/>
      <c r="O32" s="6">
        <f t="shared" si="3"/>
        <v>0</v>
      </c>
      <c r="P32" s="25">
        <f t="shared" si="7"/>
        <v>0</v>
      </c>
      <c r="Q32" s="25"/>
      <c r="R32" s="132">
        <f t="shared" si="4"/>
        <v>0</v>
      </c>
      <c r="S32" s="76">
        <f>TOTAAL!$J$4</f>
        <v>26</v>
      </c>
      <c r="T32" s="76">
        <f t="shared" si="6"/>
        <v>-26</v>
      </c>
      <c r="U32" s="161"/>
    </row>
    <row r="33" spans="1:21" x14ac:dyDescent="0.25">
      <c r="A33" s="17">
        <v>30</v>
      </c>
      <c r="B33" s="71" t="s">
        <v>56</v>
      </c>
      <c r="C33" s="5">
        <f t="shared" si="5"/>
        <v>42581</v>
      </c>
      <c r="D33" s="6">
        <v>0.27083333333333331</v>
      </c>
      <c r="E33" s="6">
        <v>0.66666666666666696</v>
      </c>
      <c r="F33" s="8">
        <v>2.0833333333333301E-2</v>
      </c>
      <c r="G33" s="8"/>
      <c r="H33" s="8"/>
      <c r="I33" s="6">
        <f t="shared" si="0"/>
        <v>0.37500000000000033</v>
      </c>
      <c r="J33" s="31" t="str">
        <f t="shared" si="1"/>
        <v/>
      </c>
      <c r="K33" s="173" t="str">
        <f t="shared" si="2"/>
        <v/>
      </c>
      <c r="L33" s="192" t="s">
        <v>74</v>
      </c>
      <c r="M33" s="20"/>
      <c r="N33" s="20"/>
      <c r="O33" s="8">
        <f t="shared" si="3"/>
        <v>0</v>
      </c>
      <c r="P33" s="25">
        <f t="shared" si="7"/>
        <v>0</v>
      </c>
      <c r="Q33" s="9"/>
      <c r="R33" s="28">
        <f t="shared" si="4"/>
        <v>0</v>
      </c>
      <c r="S33" s="76">
        <f>TOTAAL!$J$4</f>
        <v>26</v>
      </c>
      <c r="T33" s="78">
        <f t="shared" si="6"/>
        <v>-26</v>
      </c>
      <c r="U33" s="161"/>
    </row>
    <row r="34" spans="1:21" s="59" customFormat="1" x14ac:dyDescent="0.25">
      <c r="A34" s="217"/>
      <c r="B34" s="217"/>
      <c r="C34" s="217"/>
      <c r="D34" s="257" t="str">
        <f>Januari!D34</f>
        <v>TOTAAL</v>
      </c>
      <c r="E34" s="263"/>
      <c r="F34" s="50">
        <f t="shared" ref="F34:K34" si="8">SUM(F3:F33)</f>
        <v>0.64583333333333226</v>
      </c>
      <c r="G34" s="50">
        <f t="shared" si="8"/>
        <v>0</v>
      </c>
      <c r="H34" s="50">
        <f t="shared" si="8"/>
        <v>0</v>
      </c>
      <c r="I34" s="50">
        <f t="shared" si="8"/>
        <v>11.625</v>
      </c>
      <c r="J34" s="50">
        <f t="shared" si="8"/>
        <v>0</v>
      </c>
      <c r="K34" s="174">
        <f t="shared" si="8"/>
        <v>0</v>
      </c>
      <c r="L34" s="57"/>
      <c r="M34" s="57"/>
      <c r="N34" s="60"/>
      <c r="O34" s="50">
        <f>SUM(O3:O33)</f>
        <v>0</v>
      </c>
      <c r="P34" s="61"/>
      <c r="Q34" s="61"/>
      <c r="R34" s="21">
        <f>SUM(R3:R33)</f>
        <v>0</v>
      </c>
      <c r="S34" s="21">
        <f>SUM(S3:S33)</f>
        <v>806</v>
      </c>
      <c r="T34" s="83">
        <f>SUM(T3:T33)</f>
        <v>-806</v>
      </c>
      <c r="U34" s="215" t="s">
        <v>72</v>
      </c>
    </row>
    <row r="35" spans="1:21" x14ac:dyDescent="0.25">
      <c r="A35" s="197" t="str">
        <f>Januari!A35</f>
        <v>wk</v>
      </c>
      <c r="B35" s="66" t="str">
        <f>Januari!B35</f>
        <v>dg</v>
      </c>
      <c r="C35" s="212" t="str">
        <f>Januari!C35</f>
        <v>datum</v>
      </c>
      <c r="D35" s="213" t="str">
        <f>Januari!D35</f>
        <v>begin</v>
      </c>
      <c r="E35" s="214" t="str">
        <f>Januari!E35</f>
        <v>einde</v>
      </c>
      <c r="F35" s="266" t="str">
        <f>Januari!F35</f>
        <v>Pauze</v>
      </c>
      <c r="G35" s="214" t="str">
        <f>Januari!G35</f>
        <v>verlof</v>
      </c>
      <c r="H35" s="259" t="str">
        <f>Januari!H35</f>
        <v>± uren</v>
      </c>
      <c r="I35" s="260"/>
      <c r="J35" s="261">
        <f>SUM(J34+K34)</f>
        <v>0</v>
      </c>
      <c r="K35" s="262"/>
      <c r="L35" s="266" t="str">
        <f>Januari!L35</f>
        <v>Bijzonderheden</v>
      </c>
      <c r="M35" s="197" t="str">
        <f>Januari!M35</f>
        <v>begin</v>
      </c>
      <c r="N35" s="211" t="str">
        <f>Januari!N35</f>
        <v>einde</v>
      </c>
      <c r="O35" s="266" t="str">
        <f>Januari!O35</f>
        <v>Totaal</v>
      </c>
      <c r="P35" s="197" t="str">
        <f>Januari!P35</f>
        <v>begin</v>
      </c>
      <c r="Q35" s="198" t="str">
        <f>Januari!Q35</f>
        <v>einde</v>
      </c>
      <c r="R35" s="211" t="str">
        <f>Januari!R35</f>
        <v>totaal</v>
      </c>
      <c r="S35" s="270" t="str">
        <f>Januari!S35</f>
        <v>Woon werk</v>
      </c>
      <c r="T35" s="198" t="str">
        <f>Januari!T35</f>
        <v>kilometers</v>
      </c>
      <c r="U35" s="199" t="str">
        <f>Januari!U35</f>
        <v>decl.</v>
      </c>
    </row>
    <row r="36" spans="1:21" x14ac:dyDescent="0.25">
      <c r="A36" s="257">
        <f>Januari!A36</f>
        <v>2021</v>
      </c>
      <c r="B36" s="258"/>
      <c r="C36" s="263"/>
      <c r="D36" s="268" t="str">
        <f>Januari!D36</f>
        <v>Gewerkt</v>
      </c>
      <c r="E36" s="269"/>
      <c r="F36" s="267"/>
      <c r="G36" s="69" t="str">
        <f>Januari!G36</f>
        <v xml:space="preserve">Uren </v>
      </c>
      <c r="H36" s="259" t="str">
        <f>Januari!H36</f>
        <v>Totaal ± uren</v>
      </c>
      <c r="I36" s="260"/>
      <c r="J36" s="261">
        <f>SUM(Januari!J35+Februari!J35+Maart!J35+April!J35+Mei!J35+Juni!J35+J35)</f>
        <v>0</v>
      </c>
      <c r="K36" s="262"/>
      <c r="L36" s="267"/>
      <c r="M36" s="268" t="str">
        <f>Januari!M36</f>
        <v>Overuren</v>
      </c>
      <c r="N36" s="285"/>
      <c r="O36" s="267"/>
      <c r="P36" s="268" t="str">
        <f>Januari!P36</f>
        <v>Kilometerstand</v>
      </c>
      <c r="Q36" s="269"/>
      <c r="R36" s="216" t="str">
        <f>Januari!R36</f>
        <v>Km</v>
      </c>
      <c r="S36" s="271"/>
      <c r="T36" s="69" t="str">
        <f>Januari!T36</f>
        <v>Dienstreis</v>
      </c>
      <c r="U36" s="200" t="str">
        <f>Januari!U36</f>
        <v>Insite</v>
      </c>
    </row>
  </sheetData>
  <mergeCells count="21">
    <mergeCell ref="A36:C36"/>
    <mergeCell ref="D36:E36"/>
    <mergeCell ref="S1:S2"/>
    <mergeCell ref="F1:F2"/>
    <mergeCell ref="M1:N1"/>
    <mergeCell ref="O1:O2"/>
    <mergeCell ref="A1:C1"/>
    <mergeCell ref="D1:E1"/>
    <mergeCell ref="L1:L2"/>
    <mergeCell ref="P1:Q1"/>
    <mergeCell ref="D34:E34"/>
    <mergeCell ref="L35:L36"/>
    <mergeCell ref="O35:O36"/>
    <mergeCell ref="S35:S36"/>
    <mergeCell ref="M36:N36"/>
    <mergeCell ref="P36:Q36"/>
    <mergeCell ref="H36:I36"/>
    <mergeCell ref="J36:K36"/>
    <mergeCell ref="J35:K35"/>
    <mergeCell ref="H35:I35"/>
    <mergeCell ref="F35:F36"/>
  </mergeCells>
  <conditionalFormatting sqref="M3:O5 O6 M7:O19 M21:O33 O20 Q3:R33 G3:I33 A3:C33">
    <cfRule type="expression" dxfId="549" priority="235">
      <formula>$B3="zo"</formula>
    </cfRule>
    <cfRule type="expression" dxfId="548" priority="236">
      <formula>$B3="za"</formula>
    </cfRule>
  </conditionalFormatting>
  <conditionalFormatting sqref="T3:T33">
    <cfRule type="expression" dxfId="547" priority="229">
      <formula>$B3="zo"</formula>
    </cfRule>
    <cfRule type="expression" dxfId="546" priority="230">
      <formula>$B3="za"</formula>
    </cfRule>
  </conditionalFormatting>
  <conditionalFormatting sqref="U3:U5 U21:U33 U7:U19">
    <cfRule type="expression" dxfId="545" priority="227">
      <formula>$B3="zo"</formula>
    </cfRule>
    <cfRule type="expression" dxfId="544" priority="228">
      <formula>$B3="za"</formula>
    </cfRule>
  </conditionalFormatting>
  <conditionalFormatting sqref="S3:S33">
    <cfRule type="expression" dxfId="543" priority="223">
      <formula>$B3="zo"</formula>
    </cfRule>
    <cfRule type="expression" dxfId="542" priority="224">
      <formula>$B3="za"</formula>
    </cfRule>
  </conditionalFormatting>
  <conditionalFormatting sqref="M6:N6">
    <cfRule type="expression" dxfId="541" priority="173">
      <formula>$B6="zo"</formula>
    </cfRule>
    <cfRule type="expression" dxfId="540" priority="174">
      <formula>$B6="za"</formula>
    </cfRule>
  </conditionalFormatting>
  <conditionalFormatting sqref="M20:N20">
    <cfRule type="expression" dxfId="539" priority="159">
      <formula>$B20="zo"</formula>
    </cfRule>
    <cfRule type="expression" dxfId="538" priority="160">
      <formula>$B20="za"</formula>
    </cfRule>
  </conditionalFormatting>
  <conditionalFormatting sqref="U20">
    <cfRule type="expression" dxfId="537" priority="155">
      <formula>$B20="zo"</formula>
    </cfRule>
    <cfRule type="expression" dxfId="536" priority="156">
      <formula>$B20="za"</formula>
    </cfRule>
  </conditionalFormatting>
  <conditionalFormatting sqref="U6">
    <cfRule type="expression" dxfId="535" priority="153">
      <formula>$B6="zo"</formula>
    </cfRule>
    <cfRule type="expression" dxfId="534" priority="154">
      <formula>$B6="za"</formula>
    </cfRule>
  </conditionalFormatting>
  <conditionalFormatting sqref="J3:J33">
    <cfRule type="expression" dxfId="533" priority="151">
      <formula>$B3="zo"</formula>
    </cfRule>
    <cfRule type="expression" dxfId="532" priority="152">
      <formula>$B3="za"</formula>
    </cfRule>
  </conditionalFormatting>
  <conditionalFormatting sqref="K3:K33">
    <cfRule type="expression" dxfId="531" priority="149">
      <formula>$B3="zo"</formula>
    </cfRule>
    <cfRule type="expression" dxfId="530" priority="150">
      <formula>$B3="za"</formula>
    </cfRule>
  </conditionalFormatting>
  <conditionalFormatting sqref="D3:E3">
    <cfRule type="expression" dxfId="529" priority="83">
      <formula>$B3="zo"</formula>
    </cfRule>
    <cfRule type="expression" dxfId="528" priority="84">
      <formula>$B3="za"</formula>
    </cfRule>
  </conditionalFormatting>
  <conditionalFormatting sqref="F3">
    <cfRule type="expression" dxfId="527" priority="81">
      <formula>$B3="zo"</formula>
    </cfRule>
    <cfRule type="expression" dxfId="526" priority="82">
      <formula>$B3="za"</formula>
    </cfRule>
  </conditionalFormatting>
  <conditionalFormatting sqref="D4:E7">
    <cfRule type="expression" dxfId="525" priority="79">
      <formula>$B4="zo"</formula>
    </cfRule>
    <cfRule type="expression" dxfId="524" priority="80">
      <formula>$B4="za"</formula>
    </cfRule>
  </conditionalFormatting>
  <conditionalFormatting sqref="F4">
    <cfRule type="expression" dxfId="523" priority="77">
      <formula>$B4="zo"</formula>
    </cfRule>
    <cfRule type="expression" dxfId="522" priority="78">
      <formula>$B4="za"</formula>
    </cfRule>
  </conditionalFormatting>
  <conditionalFormatting sqref="F5:F7">
    <cfRule type="expression" dxfId="521" priority="75">
      <formula>$B5="zo"</formula>
    </cfRule>
    <cfRule type="expression" dxfId="520" priority="76">
      <formula>$B5="za"</formula>
    </cfRule>
  </conditionalFormatting>
  <conditionalFormatting sqref="D8:E8">
    <cfRule type="expression" dxfId="519" priority="73">
      <formula>$B8="zo"</formula>
    </cfRule>
    <cfRule type="expression" dxfId="518" priority="74">
      <formula>$B8="za"</formula>
    </cfRule>
  </conditionalFormatting>
  <conditionalFormatting sqref="F8">
    <cfRule type="expression" dxfId="517" priority="71">
      <formula>$B8="zo"</formula>
    </cfRule>
    <cfRule type="expression" dxfId="516" priority="72">
      <formula>$B8="za"</formula>
    </cfRule>
  </conditionalFormatting>
  <conditionalFormatting sqref="D9:E11">
    <cfRule type="expression" dxfId="515" priority="69">
      <formula>$B9="zo"</formula>
    </cfRule>
    <cfRule type="expression" dxfId="514" priority="70">
      <formula>$B9="za"</formula>
    </cfRule>
  </conditionalFormatting>
  <conditionalFormatting sqref="F9">
    <cfRule type="expression" dxfId="513" priority="67">
      <formula>$B9="zo"</formula>
    </cfRule>
    <cfRule type="expression" dxfId="512" priority="68">
      <formula>$B9="za"</formula>
    </cfRule>
  </conditionalFormatting>
  <conditionalFormatting sqref="F10">
    <cfRule type="expression" dxfId="511" priority="65">
      <formula>$B10="zo"</formula>
    </cfRule>
    <cfRule type="expression" dxfId="510" priority="66">
      <formula>$B10="za"</formula>
    </cfRule>
  </conditionalFormatting>
  <conditionalFormatting sqref="F11">
    <cfRule type="expression" dxfId="509" priority="63">
      <formula>$B11="zo"</formula>
    </cfRule>
    <cfRule type="expression" dxfId="508" priority="64">
      <formula>$B11="za"</formula>
    </cfRule>
  </conditionalFormatting>
  <conditionalFormatting sqref="D12:E14">
    <cfRule type="expression" dxfId="507" priority="61">
      <formula>$B12="zo"</formula>
    </cfRule>
    <cfRule type="expression" dxfId="506" priority="62">
      <formula>$B12="za"</formula>
    </cfRule>
  </conditionalFormatting>
  <conditionalFormatting sqref="F12:F14">
    <cfRule type="expression" dxfId="505" priority="59">
      <formula>$B12="zo"</formula>
    </cfRule>
    <cfRule type="expression" dxfId="504" priority="60">
      <formula>$B12="za"</formula>
    </cfRule>
  </conditionalFormatting>
  <conditionalFormatting sqref="D15:E15">
    <cfRule type="expression" dxfId="503" priority="57">
      <formula>$B15="zo"</formula>
    </cfRule>
    <cfRule type="expression" dxfId="502" priority="58">
      <formula>$B15="za"</formula>
    </cfRule>
  </conditionalFormatting>
  <conditionalFormatting sqref="F15">
    <cfRule type="expression" dxfId="501" priority="55">
      <formula>$B15="zo"</formula>
    </cfRule>
    <cfRule type="expression" dxfId="500" priority="56">
      <formula>$B15="za"</formula>
    </cfRule>
  </conditionalFormatting>
  <conditionalFormatting sqref="D16:E18">
    <cfRule type="expression" dxfId="499" priority="53">
      <formula>$B16="zo"</formula>
    </cfRule>
    <cfRule type="expression" dxfId="498" priority="54">
      <formula>$B16="za"</formula>
    </cfRule>
  </conditionalFormatting>
  <conditionalFormatting sqref="F16">
    <cfRule type="expression" dxfId="497" priority="51">
      <formula>$B16="zo"</formula>
    </cfRule>
    <cfRule type="expression" dxfId="496" priority="52">
      <formula>$B16="za"</formula>
    </cfRule>
  </conditionalFormatting>
  <conditionalFormatting sqref="F17">
    <cfRule type="expression" dxfId="495" priority="49">
      <formula>$B17="zo"</formula>
    </cfRule>
    <cfRule type="expression" dxfId="494" priority="50">
      <formula>$B17="za"</formula>
    </cfRule>
  </conditionalFormatting>
  <conditionalFormatting sqref="F18">
    <cfRule type="expression" dxfId="493" priority="47">
      <formula>$B18="zo"</formula>
    </cfRule>
    <cfRule type="expression" dxfId="492" priority="48">
      <formula>$B18="za"</formula>
    </cfRule>
  </conditionalFormatting>
  <conditionalFormatting sqref="D19:E21">
    <cfRule type="expression" dxfId="491" priority="45">
      <formula>$B19="zo"</formula>
    </cfRule>
    <cfRule type="expression" dxfId="490" priority="46">
      <formula>$B19="za"</formula>
    </cfRule>
  </conditionalFormatting>
  <conditionalFormatting sqref="F19:F21">
    <cfRule type="expression" dxfId="489" priority="43">
      <formula>$B19="zo"</formula>
    </cfRule>
    <cfRule type="expression" dxfId="488" priority="44">
      <formula>$B19="za"</formula>
    </cfRule>
  </conditionalFormatting>
  <conditionalFormatting sqref="D22:E22">
    <cfRule type="expression" dxfId="487" priority="41">
      <formula>$B22="zo"</formula>
    </cfRule>
    <cfRule type="expression" dxfId="486" priority="42">
      <formula>$B22="za"</formula>
    </cfRule>
  </conditionalFormatting>
  <conditionalFormatting sqref="F22">
    <cfRule type="expression" dxfId="485" priority="39">
      <formula>$B22="zo"</formula>
    </cfRule>
    <cfRule type="expression" dxfId="484" priority="40">
      <formula>$B22="za"</formula>
    </cfRule>
  </conditionalFormatting>
  <conditionalFormatting sqref="D23:E25">
    <cfRule type="expression" dxfId="483" priority="37">
      <formula>$B23="zo"</formula>
    </cfRule>
    <cfRule type="expression" dxfId="482" priority="38">
      <formula>$B23="za"</formula>
    </cfRule>
  </conditionalFormatting>
  <conditionalFormatting sqref="F23">
    <cfRule type="expression" dxfId="481" priority="35">
      <formula>$B23="zo"</formula>
    </cfRule>
    <cfRule type="expression" dxfId="480" priority="36">
      <formula>$B23="za"</formula>
    </cfRule>
  </conditionalFormatting>
  <conditionalFormatting sqref="F24">
    <cfRule type="expression" dxfId="479" priority="33">
      <formula>$B24="zo"</formula>
    </cfRule>
    <cfRule type="expression" dxfId="478" priority="34">
      <formula>$B24="za"</formula>
    </cfRule>
  </conditionalFormatting>
  <conditionalFormatting sqref="F25">
    <cfRule type="expression" dxfId="477" priority="31">
      <formula>$B25="zo"</formula>
    </cfRule>
    <cfRule type="expression" dxfId="476" priority="32">
      <formula>$B25="za"</formula>
    </cfRule>
  </conditionalFormatting>
  <conditionalFormatting sqref="D26:E28">
    <cfRule type="expression" dxfId="475" priority="29">
      <formula>$B26="zo"</formula>
    </cfRule>
    <cfRule type="expression" dxfId="474" priority="30">
      <formula>$B26="za"</formula>
    </cfRule>
  </conditionalFormatting>
  <conditionalFormatting sqref="F26:F28">
    <cfRule type="expression" dxfId="473" priority="27">
      <formula>$B26="zo"</formula>
    </cfRule>
    <cfRule type="expression" dxfId="472" priority="28">
      <formula>$B26="za"</formula>
    </cfRule>
  </conditionalFormatting>
  <conditionalFormatting sqref="D29:E29">
    <cfRule type="expression" dxfId="471" priority="25">
      <formula>$B29="zo"</formula>
    </cfRule>
    <cfRule type="expression" dxfId="470" priority="26">
      <formula>$B29="za"</formula>
    </cfRule>
  </conditionalFormatting>
  <conditionalFormatting sqref="F29">
    <cfRule type="expression" dxfId="469" priority="23">
      <formula>$B29="zo"</formula>
    </cfRule>
    <cfRule type="expression" dxfId="468" priority="24">
      <formula>$B29="za"</formula>
    </cfRule>
  </conditionalFormatting>
  <conditionalFormatting sqref="D30:E32">
    <cfRule type="expression" dxfId="467" priority="21">
      <formula>$B30="zo"</formula>
    </cfRule>
    <cfRule type="expression" dxfId="466" priority="22">
      <formula>$B30="za"</formula>
    </cfRule>
  </conditionalFormatting>
  <conditionalFormatting sqref="F30">
    <cfRule type="expression" dxfId="465" priority="19">
      <formula>$B30="zo"</formula>
    </cfRule>
    <cfRule type="expression" dxfId="464" priority="20">
      <formula>$B30="za"</formula>
    </cfRule>
  </conditionalFormatting>
  <conditionalFormatting sqref="F31">
    <cfRule type="expression" dxfId="463" priority="17">
      <formula>$B31="zo"</formula>
    </cfRule>
    <cfRule type="expression" dxfId="462" priority="18">
      <formula>$B31="za"</formula>
    </cfRule>
  </conditionalFormatting>
  <conditionalFormatting sqref="F32">
    <cfRule type="expression" dxfId="461" priority="15">
      <formula>$B32="zo"</formula>
    </cfRule>
    <cfRule type="expression" dxfId="460" priority="16">
      <formula>$B32="za"</formula>
    </cfRule>
  </conditionalFormatting>
  <conditionalFormatting sqref="D33:E33">
    <cfRule type="expression" dxfId="459" priority="13">
      <formula>$B33="zo"</formula>
    </cfRule>
    <cfRule type="expression" dxfId="458" priority="14">
      <formula>$B33="za"</formula>
    </cfRule>
  </conditionalFormatting>
  <conditionalFormatting sqref="F33">
    <cfRule type="expression" dxfId="457" priority="11">
      <formula>$B33="zo"</formula>
    </cfRule>
    <cfRule type="expression" dxfId="456" priority="12">
      <formula>$B33="za"</formula>
    </cfRule>
  </conditionalFormatting>
  <conditionalFormatting sqref="P3">
    <cfRule type="expression" dxfId="455" priority="9">
      <formula>$B3="zo"</formula>
    </cfRule>
    <cfRule type="expression" dxfId="454" priority="10">
      <formula>$B3="za"</formula>
    </cfRule>
  </conditionalFormatting>
  <conditionalFormatting sqref="P4:P33">
    <cfRule type="expression" dxfId="453" priority="7">
      <formula>$B4="zo"</formula>
    </cfRule>
    <cfRule type="expression" dxfId="452" priority="8">
      <formula>$B4="za"</formula>
    </cfRule>
  </conditionalFormatting>
  <conditionalFormatting sqref="L3:L33">
    <cfRule type="expression" dxfId="451" priority="5">
      <formula>$B3="zo"</formula>
    </cfRule>
    <cfRule type="expression" dxfId="450" priority="6">
      <formula>$B3="za"</formula>
    </cfRule>
  </conditionalFormatting>
  <conditionalFormatting sqref="U34">
    <cfRule type="expression" dxfId="449" priority="1">
      <formula>$B34="zo"</formula>
    </cfRule>
    <cfRule type="expression" dxfId="448" priority="2">
      <formula>$B34="za"</formula>
    </cfRule>
  </conditionalFormatting>
  <pageMargins left="0.23622047244094491" right="0.23622047244094491" top="0.74803149606299213" bottom="0.35433070866141736" header="0.31496062992125984" footer="0.31496062992125984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 voorbeeld maand</vt:lpstr>
      <vt:lpstr>TOTAAL</vt:lpstr>
      <vt:lpstr>Januari</vt:lpstr>
      <vt:lpstr>Februari</vt:lpstr>
      <vt:lpstr>Maart</vt:lpstr>
      <vt:lpstr>April</vt:lpstr>
      <vt:lpstr>Mei</vt:lpstr>
      <vt:lpstr>Juni</vt:lpstr>
      <vt:lpstr>Juli</vt:lpstr>
      <vt:lpstr>Augustus</vt:lpstr>
      <vt:lpstr>September</vt:lpstr>
      <vt:lpstr>Oktober</vt:lpstr>
      <vt:lpstr>November</vt:lpstr>
      <vt:lpstr>December</vt:lpstr>
      <vt:lpstr>Verlofkaart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2020-07-19T19:37:11Z</dcterms:modified>
</cp:coreProperties>
</file>