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ate1904="1" filterPrivacy="1"/>
  <xr:revisionPtr revIDLastSave="0" documentId="8_{5B0A85AD-865B-41AD-8789-39F65B78DF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 voorbeeld maand" sheetId="19" r:id="rId1"/>
    <sheet name="TOTAAL" sheetId="17" r:id="rId2"/>
    <sheet name="Januari" sheetId="1" r:id="rId3"/>
    <sheet name="Februari" sheetId="3" r:id="rId4"/>
    <sheet name="Maart" sheetId="4" r:id="rId5"/>
    <sheet name="April" sheetId="5" r:id="rId6"/>
    <sheet name="Mei" sheetId="6" r:id="rId7"/>
    <sheet name="Juni" sheetId="7" r:id="rId8"/>
    <sheet name="Juli" sheetId="8" r:id="rId9"/>
    <sheet name="Augustus" sheetId="9" r:id="rId10"/>
    <sheet name="September" sheetId="10" r:id="rId11"/>
    <sheet name="Oktober" sheetId="11" r:id="rId12"/>
    <sheet name="November" sheetId="12" r:id="rId13"/>
    <sheet name="December" sheetId="13" r:id="rId14"/>
    <sheet name="Verlofkaart 2020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9" i="19" l="1"/>
  <c r="P18" i="19"/>
  <c r="P17" i="19"/>
  <c r="P16" i="19"/>
  <c r="O12" i="19"/>
  <c r="P12" i="19"/>
  <c r="O18" i="19" l="1"/>
  <c r="R18" i="19"/>
  <c r="I25" i="19"/>
  <c r="J25" i="19" s="1"/>
  <c r="Q35" i="19"/>
  <c r="P35" i="19"/>
  <c r="O35" i="19"/>
  <c r="N35" i="19"/>
  <c r="M35" i="19"/>
  <c r="U36" i="19"/>
  <c r="T36" i="19"/>
  <c r="R36" i="19"/>
  <c r="U35" i="19"/>
  <c r="T35" i="19"/>
  <c r="S35" i="19"/>
  <c r="R35" i="19"/>
  <c r="E35" i="19"/>
  <c r="D35" i="19"/>
  <c r="C35" i="19"/>
  <c r="B35" i="19"/>
  <c r="A35" i="19"/>
  <c r="P3" i="13"/>
  <c r="P3" i="12"/>
  <c r="P3" i="11"/>
  <c r="P3" i="10"/>
  <c r="P3" i="9"/>
  <c r="P3" i="8"/>
  <c r="P3" i="7"/>
  <c r="P3" i="6"/>
  <c r="P3" i="5"/>
  <c r="P3" i="3"/>
  <c r="G36" i="1"/>
  <c r="G35" i="1"/>
  <c r="K25" i="19" l="1"/>
  <c r="D34" i="13"/>
  <c r="D34" i="12"/>
  <c r="D34" i="11"/>
  <c r="D34" i="10"/>
  <c r="D34" i="9"/>
  <c r="D34" i="8"/>
  <c r="D34" i="7"/>
  <c r="D34" i="6"/>
  <c r="D34" i="5"/>
  <c r="D34" i="4"/>
  <c r="D34" i="3"/>
  <c r="U36" i="12"/>
  <c r="U35" i="12"/>
  <c r="U36" i="8"/>
  <c r="U35" i="8"/>
  <c r="U36" i="4"/>
  <c r="U35" i="4"/>
  <c r="U35" i="1"/>
  <c r="U35" i="3" s="1"/>
  <c r="U36" i="1"/>
  <c r="U36" i="11" s="1"/>
  <c r="P36" i="13"/>
  <c r="N35" i="13"/>
  <c r="M35" i="13"/>
  <c r="S35" i="12"/>
  <c r="R35" i="12"/>
  <c r="R36" i="11"/>
  <c r="P35" i="11"/>
  <c r="O35" i="11"/>
  <c r="M35" i="10"/>
  <c r="L35" i="10"/>
  <c r="R35" i="9"/>
  <c r="Q35" i="9"/>
  <c r="R36" i="8"/>
  <c r="P36" i="8"/>
  <c r="N35" i="8"/>
  <c r="S35" i="7"/>
  <c r="L35" i="7"/>
  <c r="T36" i="6"/>
  <c r="Q35" i="6"/>
  <c r="P35" i="6"/>
  <c r="P36" i="5"/>
  <c r="N35" i="5"/>
  <c r="M35" i="5"/>
  <c r="S35" i="4"/>
  <c r="R35" i="4"/>
  <c r="G36" i="13"/>
  <c r="D36" i="13"/>
  <c r="G35" i="13"/>
  <c r="A35" i="13"/>
  <c r="G36" i="12"/>
  <c r="G35" i="12"/>
  <c r="B35" i="12"/>
  <c r="A35" i="12"/>
  <c r="G36" i="11"/>
  <c r="G35" i="11"/>
  <c r="B35" i="11"/>
  <c r="G36" i="10"/>
  <c r="G35" i="10"/>
  <c r="G36" i="9"/>
  <c r="G35" i="9"/>
  <c r="E35" i="9"/>
  <c r="D35" i="9"/>
  <c r="G36" i="8"/>
  <c r="G35" i="8"/>
  <c r="F35" i="8"/>
  <c r="E35" i="8"/>
  <c r="G36" i="7"/>
  <c r="G35" i="7"/>
  <c r="F35" i="7"/>
  <c r="G36" i="6"/>
  <c r="D36" i="6"/>
  <c r="G35" i="6"/>
  <c r="G36" i="5"/>
  <c r="D36" i="5"/>
  <c r="G35" i="5"/>
  <c r="A35" i="5"/>
  <c r="G36" i="4"/>
  <c r="G35" i="4"/>
  <c r="B35" i="4"/>
  <c r="A35" i="4"/>
  <c r="P36" i="3"/>
  <c r="P35" i="3"/>
  <c r="G36" i="3"/>
  <c r="G35" i="3"/>
  <c r="F35" i="3"/>
  <c r="T36" i="1"/>
  <c r="T36" i="9" s="1"/>
  <c r="T35" i="1"/>
  <c r="T35" i="13" s="1"/>
  <c r="S35" i="1"/>
  <c r="S35" i="10" s="1"/>
  <c r="R36" i="1"/>
  <c r="R36" i="6" s="1"/>
  <c r="R35" i="1"/>
  <c r="R35" i="7" s="1"/>
  <c r="P36" i="1"/>
  <c r="P36" i="11" s="1"/>
  <c r="Q35" i="1"/>
  <c r="Q35" i="12" s="1"/>
  <c r="P35" i="1"/>
  <c r="P35" i="9" s="1"/>
  <c r="O35" i="1"/>
  <c r="O35" i="6" s="1"/>
  <c r="M36" i="1"/>
  <c r="M36" i="8" s="1"/>
  <c r="N35" i="1"/>
  <c r="N35" i="11" s="1"/>
  <c r="M35" i="1"/>
  <c r="M35" i="8" s="1"/>
  <c r="L35" i="1"/>
  <c r="L35" i="13" s="1"/>
  <c r="F35" i="1"/>
  <c r="F35" i="6" s="1"/>
  <c r="D36" i="1"/>
  <c r="D36" i="12" s="1"/>
  <c r="E35" i="1"/>
  <c r="E35" i="7" s="1"/>
  <c r="D35" i="1"/>
  <c r="D35" i="8" s="1"/>
  <c r="C35" i="1"/>
  <c r="C35" i="9" s="1"/>
  <c r="B35" i="1"/>
  <c r="B35" i="10" s="1"/>
  <c r="A35" i="1"/>
  <c r="A35" i="11" s="1"/>
  <c r="H36" i="3"/>
  <c r="H36" i="4"/>
  <c r="H36" i="5"/>
  <c r="H36" i="6"/>
  <c r="H36" i="7"/>
  <c r="H36" i="8"/>
  <c r="H36" i="9"/>
  <c r="H36" i="10"/>
  <c r="H36" i="11"/>
  <c r="H36" i="12"/>
  <c r="H36" i="13"/>
  <c r="C3" i="19"/>
  <c r="T35" i="7" l="1"/>
  <c r="A35" i="3"/>
  <c r="Q35" i="3"/>
  <c r="C35" i="4"/>
  <c r="B35" i="5"/>
  <c r="A35" i="6"/>
  <c r="D36" i="7"/>
  <c r="F35" i="9"/>
  <c r="E35" i="10"/>
  <c r="D35" i="11"/>
  <c r="C35" i="12"/>
  <c r="B35" i="13"/>
  <c r="L35" i="4"/>
  <c r="T35" i="4"/>
  <c r="O35" i="5"/>
  <c r="R36" i="5"/>
  <c r="R35" i="6"/>
  <c r="M35" i="7"/>
  <c r="M36" i="7"/>
  <c r="P35" i="8"/>
  <c r="T36" i="8"/>
  <c r="S35" i="9"/>
  <c r="N35" i="10"/>
  <c r="P36" i="10"/>
  <c r="Q35" i="11"/>
  <c r="L35" i="12"/>
  <c r="T35" i="12"/>
  <c r="O35" i="13"/>
  <c r="R36" i="13"/>
  <c r="U35" i="5"/>
  <c r="U35" i="9"/>
  <c r="U35" i="13"/>
  <c r="C35" i="10"/>
  <c r="T35" i="10"/>
  <c r="C35" i="11"/>
  <c r="T36" i="11"/>
  <c r="B35" i="3"/>
  <c r="L35" i="3"/>
  <c r="R35" i="3"/>
  <c r="D35" i="4"/>
  <c r="C35" i="5"/>
  <c r="B35" i="6"/>
  <c r="A35" i="7"/>
  <c r="D36" i="8"/>
  <c r="F35" i="10"/>
  <c r="E35" i="11"/>
  <c r="D35" i="12"/>
  <c r="C35" i="13"/>
  <c r="M35" i="4"/>
  <c r="M36" i="4"/>
  <c r="P35" i="5"/>
  <c r="T36" i="5"/>
  <c r="S35" i="6"/>
  <c r="N35" i="7"/>
  <c r="P36" i="7"/>
  <c r="Q35" i="8"/>
  <c r="L35" i="9"/>
  <c r="T35" i="9"/>
  <c r="O35" i="10"/>
  <c r="R36" i="10"/>
  <c r="R35" i="11"/>
  <c r="M35" i="12"/>
  <c r="M36" i="12"/>
  <c r="P35" i="13"/>
  <c r="T36" i="13"/>
  <c r="U36" i="5"/>
  <c r="U36" i="9"/>
  <c r="U36" i="13"/>
  <c r="M36" i="10"/>
  <c r="C35" i="3"/>
  <c r="M35" i="3"/>
  <c r="R36" i="3"/>
  <c r="E35" i="4"/>
  <c r="D35" i="5"/>
  <c r="C35" i="6"/>
  <c r="B35" i="7"/>
  <c r="A35" i="8"/>
  <c r="D36" i="9"/>
  <c r="F35" i="11"/>
  <c r="E35" i="12"/>
  <c r="D35" i="13"/>
  <c r="N35" i="4"/>
  <c r="P36" i="4"/>
  <c r="Q35" i="5"/>
  <c r="L35" i="6"/>
  <c r="T35" i="6"/>
  <c r="O35" i="7"/>
  <c r="R36" i="7"/>
  <c r="R35" i="8"/>
  <c r="M35" i="9"/>
  <c r="M36" i="9"/>
  <c r="P35" i="10"/>
  <c r="T36" i="10"/>
  <c r="S35" i="11"/>
  <c r="N35" i="12"/>
  <c r="P36" i="12"/>
  <c r="Q35" i="13"/>
  <c r="U35" i="6"/>
  <c r="U35" i="10"/>
  <c r="M36" i="5"/>
  <c r="O35" i="8"/>
  <c r="D35" i="3"/>
  <c r="N35" i="3"/>
  <c r="S35" i="3"/>
  <c r="F35" i="4"/>
  <c r="E35" i="5"/>
  <c r="D35" i="6"/>
  <c r="C35" i="7"/>
  <c r="B35" i="8"/>
  <c r="A35" i="9"/>
  <c r="D36" i="10"/>
  <c r="F35" i="12"/>
  <c r="E35" i="13"/>
  <c r="O35" i="4"/>
  <c r="R36" i="4"/>
  <c r="R35" i="5"/>
  <c r="M35" i="6"/>
  <c r="M36" i="6"/>
  <c r="P35" i="7"/>
  <c r="T36" i="7"/>
  <c r="S35" i="8"/>
  <c r="N35" i="9"/>
  <c r="P36" i="9"/>
  <c r="Q35" i="10"/>
  <c r="L35" i="11"/>
  <c r="T35" i="11"/>
  <c r="O35" i="12"/>
  <c r="R36" i="12"/>
  <c r="R35" i="13"/>
  <c r="U36" i="3"/>
  <c r="U36" i="6"/>
  <c r="U36" i="10"/>
  <c r="E35" i="3"/>
  <c r="M36" i="3"/>
  <c r="T35" i="3"/>
  <c r="F35" i="5"/>
  <c r="E35" i="6"/>
  <c r="D35" i="7"/>
  <c r="C35" i="8"/>
  <c r="B35" i="9"/>
  <c r="A35" i="10"/>
  <c r="D36" i="11"/>
  <c r="F35" i="13"/>
  <c r="P35" i="4"/>
  <c r="T36" i="4"/>
  <c r="S35" i="5"/>
  <c r="N35" i="6"/>
  <c r="P36" i="6"/>
  <c r="Q35" i="7"/>
  <c r="L35" i="8"/>
  <c r="T35" i="8"/>
  <c r="O35" i="9"/>
  <c r="R36" i="9"/>
  <c r="R35" i="10"/>
  <c r="M35" i="11"/>
  <c r="M36" i="11"/>
  <c r="P35" i="12"/>
  <c r="T36" i="12"/>
  <c r="S35" i="13"/>
  <c r="U35" i="7"/>
  <c r="U35" i="11"/>
  <c r="M36" i="13"/>
  <c r="D35" i="10"/>
  <c r="D36" i="3"/>
  <c r="O35" i="3"/>
  <c r="T36" i="3"/>
  <c r="D36" i="4"/>
  <c r="Q35" i="4"/>
  <c r="L35" i="5"/>
  <c r="T35" i="5"/>
  <c r="U36" i="7"/>
  <c r="H35" i="13"/>
  <c r="H35" i="12"/>
  <c r="H35" i="11"/>
  <c r="H35" i="10"/>
  <c r="H35" i="9"/>
  <c r="H35" i="8"/>
  <c r="H35" i="7"/>
  <c r="H35" i="6"/>
  <c r="H35" i="5"/>
  <c r="I12" i="8" l="1"/>
  <c r="I31" i="6" l="1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4" i="8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4" i="6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R17" i="5" s="1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I28" i="4"/>
  <c r="I29" i="4"/>
  <c r="I30" i="4"/>
  <c r="J30" i="4" s="1"/>
  <c r="I31" i="4"/>
  <c r="I32" i="4"/>
  <c r="K32" i="4" s="1"/>
  <c r="I33" i="4"/>
  <c r="J33" i="4" s="1"/>
  <c r="I5" i="4"/>
  <c r="J5" i="4" s="1"/>
  <c r="J31" i="6"/>
  <c r="K31" i="6"/>
  <c r="J28" i="4"/>
  <c r="K28" i="4"/>
  <c r="J29" i="4"/>
  <c r="K29" i="4"/>
  <c r="J31" i="4"/>
  <c r="K31" i="4"/>
  <c r="J32" i="4"/>
  <c r="J12" i="8"/>
  <c r="K12" i="8"/>
  <c r="K30" i="4" l="1"/>
  <c r="K5" i="4"/>
  <c r="K33" i="4"/>
  <c r="P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4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I5" i="7" l="1"/>
  <c r="K5" i="7" l="1"/>
  <c r="J5" i="7"/>
  <c r="C3" i="1" l="1"/>
  <c r="P8" i="19" l="1"/>
  <c r="P9" i="19"/>
  <c r="P20" i="19"/>
  <c r="P22" i="19"/>
  <c r="P23" i="19"/>
  <c r="P24" i="19"/>
  <c r="P27" i="19"/>
  <c r="P28" i="19"/>
  <c r="P29" i="19"/>
  <c r="P30" i="19"/>
  <c r="P31" i="19"/>
  <c r="P32" i="19"/>
  <c r="P10" i="19"/>
  <c r="P11" i="19"/>
  <c r="P13" i="19"/>
  <c r="P14" i="19"/>
  <c r="P7" i="19"/>
  <c r="R7" i="19" s="1"/>
  <c r="T7" i="19" s="1"/>
  <c r="P6" i="19"/>
  <c r="R6" i="19" s="1"/>
  <c r="T6" i="19" s="1"/>
  <c r="P5" i="19"/>
  <c r="P4" i="19"/>
  <c r="H34" i="19" l="1"/>
  <c r="G34" i="19"/>
  <c r="F34" i="19"/>
  <c r="T33" i="19"/>
  <c r="I33" i="19"/>
  <c r="J33" i="19" s="1"/>
  <c r="R32" i="19"/>
  <c r="T32" i="19" s="1"/>
  <c r="O32" i="19"/>
  <c r="I32" i="19"/>
  <c r="J32" i="19" s="1"/>
  <c r="R31" i="19"/>
  <c r="T31" i="19" s="1"/>
  <c r="O31" i="19"/>
  <c r="I31" i="19"/>
  <c r="J31" i="19" s="1"/>
  <c r="R30" i="19"/>
  <c r="O30" i="19"/>
  <c r="I30" i="19"/>
  <c r="J30" i="19" s="1"/>
  <c r="R29" i="19"/>
  <c r="O29" i="19"/>
  <c r="I29" i="19"/>
  <c r="J29" i="19" s="1"/>
  <c r="R28" i="19"/>
  <c r="T28" i="19" s="1"/>
  <c r="O28" i="19"/>
  <c r="I28" i="19"/>
  <c r="J28" i="19" s="1"/>
  <c r="R27" i="19"/>
  <c r="O27" i="19"/>
  <c r="I27" i="19"/>
  <c r="J27" i="19" s="1"/>
  <c r="T26" i="19"/>
  <c r="I26" i="19"/>
  <c r="T25" i="19"/>
  <c r="R24" i="19"/>
  <c r="T24" i="19" s="1"/>
  <c r="O24" i="19"/>
  <c r="I24" i="19"/>
  <c r="R23" i="19"/>
  <c r="T23" i="19" s="1"/>
  <c r="O23" i="19"/>
  <c r="I23" i="19"/>
  <c r="R22" i="19"/>
  <c r="O22" i="19"/>
  <c r="I22" i="19"/>
  <c r="R21" i="19"/>
  <c r="O21" i="19"/>
  <c r="I21" i="19"/>
  <c r="J21" i="19" s="1"/>
  <c r="R20" i="19"/>
  <c r="T20" i="19" s="1"/>
  <c r="O20" i="19"/>
  <c r="I20" i="19"/>
  <c r="J20" i="19" s="1"/>
  <c r="R19" i="19"/>
  <c r="O19" i="19"/>
  <c r="I19" i="19"/>
  <c r="K19" i="19" s="1"/>
  <c r="T18" i="19"/>
  <c r="I18" i="19"/>
  <c r="O17" i="19"/>
  <c r="I17" i="19"/>
  <c r="K17" i="19" s="1"/>
  <c r="R16" i="19"/>
  <c r="O16" i="19"/>
  <c r="I16" i="19"/>
  <c r="K16" i="19" s="1"/>
  <c r="R15" i="19"/>
  <c r="O15" i="19"/>
  <c r="I15" i="19"/>
  <c r="K15" i="19" s="1"/>
  <c r="R14" i="19"/>
  <c r="O14" i="19"/>
  <c r="I14" i="19"/>
  <c r="J14" i="19" s="1"/>
  <c r="R13" i="19"/>
  <c r="O13" i="19"/>
  <c r="I13" i="19"/>
  <c r="J13" i="19" s="1"/>
  <c r="R12" i="19"/>
  <c r="T12" i="19" s="1"/>
  <c r="R11" i="19"/>
  <c r="O11" i="19"/>
  <c r="I11" i="19"/>
  <c r="J11" i="19" s="1"/>
  <c r="R10" i="19"/>
  <c r="T10" i="19" s="1"/>
  <c r="O10" i="19"/>
  <c r="I10" i="19"/>
  <c r="K10" i="19" s="1"/>
  <c r="R9" i="19"/>
  <c r="T9" i="19" s="1"/>
  <c r="O9" i="19"/>
  <c r="I9" i="19"/>
  <c r="K9" i="19" s="1"/>
  <c r="R8" i="19"/>
  <c r="T8" i="19" s="1"/>
  <c r="O8" i="19"/>
  <c r="I8" i="19"/>
  <c r="O7" i="19"/>
  <c r="I7" i="19"/>
  <c r="J7" i="19" s="1"/>
  <c r="O6" i="19"/>
  <c r="I6" i="19"/>
  <c r="J6" i="19" s="1"/>
  <c r="R5" i="19"/>
  <c r="I5" i="19"/>
  <c r="R4" i="19"/>
  <c r="O4" i="19"/>
  <c r="I4" i="19"/>
  <c r="R3" i="19"/>
  <c r="O3" i="19"/>
  <c r="I3" i="19"/>
  <c r="C4" i="19"/>
  <c r="A1" i="19"/>
  <c r="A36" i="19" s="1"/>
  <c r="U2" i="13"/>
  <c r="U1" i="13"/>
  <c r="U2" i="12"/>
  <c r="U1" i="12"/>
  <c r="U2" i="11"/>
  <c r="U1" i="11"/>
  <c r="U2" i="10"/>
  <c r="U1" i="10"/>
  <c r="U2" i="9"/>
  <c r="U1" i="9"/>
  <c r="U2" i="8"/>
  <c r="U1" i="8"/>
  <c r="U2" i="7"/>
  <c r="U1" i="7"/>
  <c r="U2" i="6"/>
  <c r="U1" i="6"/>
  <c r="U2" i="5"/>
  <c r="U1" i="5"/>
  <c r="U2" i="4"/>
  <c r="U1" i="4"/>
  <c r="U2" i="3"/>
  <c r="I3" i="5"/>
  <c r="I4" i="5"/>
  <c r="H35" i="4"/>
  <c r="H35" i="3"/>
  <c r="J18" i="19" l="1"/>
  <c r="K18" i="19"/>
  <c r="J24" i="19"/>
  <c r="K24" i="19"/>
  <c r="K8" i="19"/>
  <c r="J8" i="19"/>
  <c r="K5" i="19"/>
  <c r="J5" i="19"/>
  <c r="J23" i="19"/>
  <c r="K23" i="19"/>
  <c r="J22" i="19"/>
  <c r="K22" i="19"/>
  <c r="J26" i="19"/>
  <c r="K26" i="19"/>
  <c r="K3" i="5"/>
  <c r="J3" i="5"/>
  <c r="J4" i="5"/>
  <c r="K4" i="5"/>
  <c r="K3" i="19"/>
  <c r="J3" i="19"/>
  <c r="J4" i="19"/>
  <c r="K4" i="19"/>
  <c r="J19" i="19"/>
  <c r="J17" i="19"/>
  <c r="J16" i="19"/>
  <c r="J15" i="19"/>
  <c r="J10" i="19"/>
  <c r="J9" i="19"/>
  <c r="T13" i="19"/>
  <c r="T21" i="19"/>
  <c r="T29" i="19"/>
  <c r="T11" i="19"/>
  <c r="T27" i="19"/>
  <c r="T14" i="19"/>
  <c r="T22" i="19"/>
  <c r="T30" i="19"/>
  <c r="O34" i="19"/>
  <c r="I34" i="19"/>
  <c r="R34" i="19"/>
  <c r="C5" i="19"/>
  <c r="C6" i="19" s="1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K34" i="19" l="1"/>
  <c r="J34" i="19"/>
  <c r="J35" i="19" s="1"/>
  <c r="J36" i="19" s="1"/>
  <c r="K8" i="17" l="1"/>
  <c r="K7" i="17"/>
  <c r="B2" i="13" l="1"/>
  <c r="B2" i="12"/>
  <c r="B2" i="11"/>
  <c r="B2" i="10"/>
  <c r="B2" i="9"/>
  <c r="B2" i="8"/>
  <c r="B2" i="7"/>
  <c r="B2" i="6"/>
  <c r="B2" i="5"/>
  <c r="B2" i="4"/>
  <c r="B2" i="3"/>
  <c r="J4" i="17" l="1"/>
  <c r="S10" i="7" l="1"/>
  <c r="S18" i="7"/>
  <c r="S26" i="7"/>
  <c r="S4" i="6"/>
  <c r="S12" i="6"/>
  <c r="S20" i="6"/>
  <c r="S28" i="6"/>
  <c r="S6" i="5"/>
  <c r="S14" i="5"/>
  <c r="S22" i="5"/>
  <c r="S30" i="5"/>
  <c r="S8" i="4"/>
  <c r="S16" i="4"/>
  <c r="S24" i="4"/>
  <c r="S32" i="4"/>
  <c r="S10" i="3"/>
  <c r="S18" i="3"/>
  <c r="S26" i="3"/>
  <c r="S4" i="8"/>
  <c r="S12" i="8"/>
  <c r="S6" i="1"/>
  <c r="S14" i="1"/>
  <c r="S22" i="1"/>
  <c r="S30" i="1"/>
  <c r="S15" i="7"/>
  <c r="S23" i="7"/>
  <c r="S17" i="6"/>
  <c r="S19" i="5"/>
  <c r="S13" i="4"/>
  <c r="S15" i="3"/>
  <c r="S19" i="1"/>
  <c r="S15" i="4"/>
  <c r="S21" i="1"/>
  <c r="S11" i="7"/>
  <c r="S19" i="7"/>
  <c r="S27" i="7"/>
  <c r="S5" i="6"/>
  <c r="S13" i="6"/>
  <c r="S21" i="6"/>
  <c r="S29" i="6"/>
  <c r="S7" i="5"/>
  <c r="S15" i="5"/>
  <c r="S23" i="5"/>
  <c r="S31" i="5"/>
  <c r="S9" i="4"/>
  <c r="S17" i="4"/>
  <c r="S25" i="4"/>
  <c r="S33" i="4"/>
  <c r="S11" i="3"/>
  <c r="S19" i="3"/>
  <c r="S27" i="3"/>
  <c r="S5" i="8"/>
  <c r="S3" i="7"/>
  <c r="S7" i="1"/>
  <c r="S15" i="1"/>
  <c r="S23" i="1"/>
  <c r="S31" i="1"/>
  <c r="S11" i="5"/>
  <c r="S31" i="3"/>
  <c r="S7" i="4"/>
  <c r="S13" i="1"/>
  <c r="S4" i="7"/>
  <c r="S12" i="7"/>
  <c r="S20" i="7"/>
  <c r="S28" i="7"/>
  <c r="S6" i="6"/>
  <c r="S14" i="6"/>
  <c r="S22" i="6"/>
  <c r="S30" i="6"/>
  <c r="S8" i="5"/>
  <c r="S16" i="5"/>
  <c r="S24" i="5"/>
  <c r="S32" i="5"/>
  <c r="S10" i="4"/>
  <c r="S18" i="4"/>
  <c r="S26" i="4"/>
  <c r="S4" i="3"/>
  <c r="S12" i="3"/>
  <c r="S20" i="3"/>
  <c r="S28" i="3"/>
  <c r="S6" i="8"/>
  <c r="S3" i="6"/>
  <c r="S8" i="1"/>
  <c r="S16" i="1"/>
  <c r="S24" i="1"/>
  <c r="S32" i="1"/>
  <c r="S33" i="6"/>
  <c r="S29" i="4"/>
  <c r="S9" i="8"/>
  <c r="S25" i="3"/>
  <c r="S29" i="1"/>
  <c r="S5" i="7"/>
  <c r="S13" i="7"/>
  <c r="S21" i="7"/>
  <c r="S29" i="7"/>
  <c r="S7" i="6"/>
  <c r="S15" i="6"/>
  <c r="S23" i="6"/>
  <c r="S31" i="6"/>
  <c r="S9" i="5"/>
  <c r="S17" i="5"/>
  <c r="S25" i="5"/>
  <c r="S33" i="5"/>
  <c r="S11" i="4"/>
  <c r="S19" i="4"/>
  <c r="S27" i="4"/>
  <c r="S5" i="3"/>
  <c r="S13" i="3"/>
  <c r="S21" i="3"/>
  <c r="S29" i="3"/>
  <c r="S7" i="8"/>
  <c r="S3" i="5"/>
  <c r="S9" i="1"/>
  <c r="S17" i="1"/>
  <c r="S25" i="1"/>
  <c r="S33" i="1"/>
  <c r="S9" i="6"/>
  <c r="S5" i="4"/>
  <c r="S7" i="3"/>
  <c r="S11" i="1"/>
  <c r="S13" i="5"/>
  <c r="S31" i="4"/>
  <c r="S11" i="8"/>
  <c r="S6" i="7"/>
  <c r="S14" i="7"/>
  <c r="S22" i="7"/>
  <c r="S30" i="7"/>
  <c r="S8" i="6"/>
  <c r="S16" i="6"/>
  <c r="S24" i="6"/>
  <c r="S32" i="6"/>
  <c r="S10" i="5"/>
  <c r="S18" i="5"/>
  <c r="S26" i="5"/>
  <c r="S4" i="4"/>
  <c r="S12" i="4"/>
  <c r="S20" i="4"/>
  <c r="S28" i="4"/>
  <c r="S6" i="3"/>
  <c r="S14" i="3"/>
  <c r="S22" i="3"/>
  <c r="S30" i="3"/>
  <c r="S8" i="8"/>
  <c r="S3" i="4"/>
  <c r="S10" i="1"/>
  <c r="S18" i="1"/>
  <c r="S26" i="1"/>
  <c r="S3" i="1"/>
  <c r="S7" i="7"/>
  <c r="S31" i="7"/>
  <c r="S25" i="6"/>
  <c r="S27" i="5"/>
  <c r="S21" i="4"/>
  <c r="S23" i="3"/>
  <c r="S3" i="3"/>
  <c r="S27" i="1"/>
  <c r="S27" i="6"/>
  <c r="S17" i="3"/>
  <c r="S8" i="7"/>
  <c r="S16" i="7"/>
  <c r="S24" i="7"/>
  <c r="S32" i="7"/>
  <c r="S10" i="6"/>
  <c r="S18" i="6"/>
  <c r="S26" i="6"/>
  <c r="S4" i="5"/>
  <c r="S12" i="5"/>
  <c r="S20" i="5"/>
  <c r="S28" i="5"/>
  <c r="S6" i="4"/>
  <c r="S14" i="4"/>
  <c r="S22" i="4"/>
  <c r="S30" i="4"/>
  <c r="S8" i="3"/>
  <c r="S16" i="3"/>
  <c r="S24" i="3"/>
  <c r="S32" i="3"/>
  <c r="S10" i="8"/>
  <c r="S4" i="1"/>
  <c r="S12" i="1"/>
  <c r="S20" i="1"/>
  <c r="S28" i="1"/>
  <c r="S25" i="7"/>
  <c r="S11" i="6"/>
  <c r="S21" i="5"/>
  <c r="S23" i="4"/>
  <c r="S33" i="3"/>
  <c r="S9" i="7"/>
  <c r="S17" i="7"/>
  <c r="S33" i="7"/>
  <c r="S19" i="6"/>
  <c r="S5" i="5"/>
  <c r="S29" i="5"/>
  <c r="S9" i="3"/>
  <c r="S5" i="1"/>
  <c r="S19" i="19"/>
  <c r="T19" i="19" s="1"/>
  <c r="S31" i="13"/>
  <c r="S23" i="13"/>
  <c r="S15" i="13"/>
  <c r="S7" i="13"/>
  <c r="S30" i="12"/>
  <c r="S22" i="12"/>
  <c r="S14" i="12"/>
  <c r="S6" i="12"/>
  <c r="S29" i="11"/>
  <c r="S21" i="11"/>
  <c r="S13" i="11"/>
  <c r="S5" i="11"/>
  <c r="S28" i="10"/>
  <c r="S20" i="10"/>
  <c r="S12" i="10"/>
  <c r="S4" i="10"/>
  <c r="S27" i="9"/>
  <c r="S19" i="9"/>
  <c r="S11" i="9"/>
  <c r="S3" i="9"/>
  <c r="S26" i="8"/>
  <c r="S18" i="8"/>
  <c r="S16" i="19"/>
  <c r="T16" i="19" s="1"/>
  <c r="S30" i="13"/>
  <c r="S22" i="13"/>
  <c r="S14" i="13"/>
  <c r="S6" i="13"/>
  <c r="S29" i="12"/>
  <c r="S21" i="12"/>
  <c r="S13" i="12"/>
  <c r="S5" i="12"/>
  <c r="S28" i="11"/>
  <c r="S20" i="11"/>
  <c r="S12" i="11"/>
  <c r="S4" i="11"/>
  <c r="S27" i="10"/>
  <c r="S19" i="10"/>
  <c r="S11" i="10"/>
  <c r="S3" i="10"/>
  <c r="S26" i="9"/>
  <c r="S18" i="9"/>
  <c r="S10" i="9"/>
  <c r="S33" i="8"/>
  <c r="S25" i="8"/>
  <c r="S17" i="8"/>
  <c r="S15" i="19"/>
  <c r="T15" i="19" s="1"/>
  <c r="S29" i="13"/>
  <c r="S21" i="13"/>
  <c r="S13" i="13"/>
  <c r="S5" i="13"/>
  <c r="S28" i="12"/>
  <c r="S20" i="12"/>
  <c r="S12" i="12"/>
  <c r="S4" i="12"/>
  <c r="S27" i="11"/>
  <c r="S19" i="11"/>
  <c r="S11" i="11"/>
  <c r="S3" i="11"/>
  <c r="S26" i="10"/>
  <c r="S18" i="10"/>
  <c r="S10" i="10"/>
  <c r="S33" i="9"/>
  <c r="S25" i="9"/>
  <c r="S17" i="9"/>
  <c r="S9" i="9"/>
  <c r="S32" i="8"/>
  <c r="S24" i="8"/>
  <c r="S16" i="8"/>
  <c r="S5" i="19"/>
  <c r="S28" i="13"/>
  <c r="S20" i="13"/>
  <c r="S12" i="13"/>
  <c r="S4" i="13"/>
  <c r="S27" i="12"/>
  <c r="S19" i="12"/>
  <c r="S11" i="12"/>
  <c r="S3" i="12"/>
  <c r="S26" i="11"/>
  <c r="S18" i="11"/>
  <c r="S10" i="11"/>
  <c r="S33" i="10"/>
  <c r="S25" i="10"/>
  <c r="S17" i="10"/>
  <c r="S9" i="10"/>
  <c r="S32" i="9"/>
  <c r="S24" i="9"/>
  <c r="S16" i="9"/>
  <c r="S8" i="9"/>
  <c r="S31" i="8"/>
  <c r="S23" i="8"/>
  <c r="S15" i="8"/>
  <c r="S4" i="19"/>
  <c r="T4" i="19" s="1"/>
  <c r="S27" i="13"/>
  <c r="S19" i="13"/>
  <c r="S11" i="13"/>
  <c r="S3" i="13"/>
  <c r="S26" i="12"/>
  <c r="S18" i="12"/>
  <c r="S10" i="12"/>
  <c r="S33" i="11"/>
  <c r="S25" i="11"/>
  <c r="S17" i="11"/>
  <c r="S9" i="11"/>
  <c r="S32" i="10"/>
  <c r="S24" i="10"/>
  <c r="S16" i="10"/>
  <c r="S8" i="10"/>
  <c r="S31" i="9"/>
  <c r="S23" i="9"/>
  <c r="S15" i="9"/>
  <c r="S7" i="9"/>
  <c r="S30" i="8"/>
  <c r="S22" i="8"/>
  <c r="S14" i="8"/>
  <c r="S3" i="19"/>
  <c r="S26" i="13"/>
  <c r="S18" i="13"/>
  <c r="S10" i="13"/>
  <c r="S33" i="12"/>
  <c r="S25" i="12"/>
  <c r="S17" i="12"/>
  <c r="S9" i="12"/>
  <c r="S32" i="11"/>
  <c r="S24" i="11"/>
  <c r="S16" i="11"/>
  <c r="S8" i="11"/>
  <c r="S31" i="10"/>
  <c r="S23" i="10"/>
  <c r="S15" i="10"/>
  <c r="S7" i="10"/>
  <c r="S30" i="9"/>
  <c r="S22" i="9"/>
  <c r="S14" i="9"/>
  <c r="S6" i="9"/>
  <c r="S29" i="8"/>
  <c r="S21" i="8"/>
  <c r="S13" i="8"/>
  <c r="S33" i="13"/>
  <c r="S25" i="13"/>
  <c r="S17" i="13"/>
  <c r="S9" i="13"/>
  <c r="S32" i="12"/>
  <c r="S24" i="12"/>
  <c r="S16" i="12"/>
  <c r="S8" i="12"/>
  <c r="S31" i="11"/>
  <c r="S23" i="11"/>
  <c r="S15" i="11"/>
  <c r="S7" i="11"/>
  <c r="S30" i="10"/>
  <c r="S22" i="10"/>
  <c r="S14" i="10"/>
  <c r="S6" i="10"/>
  <c r="S29" i="9"/>
  <c r="S21" i="9"/>
  <c r="S13" i="9"/>
  <c r="S5" i="9"/>
  <c r="S28" i="8"/>
  <c r="S20" i="8"/>
  <c r="S32" i="13"/>
  <c r="S24" i="13"/>
  <c r="S16" i="13"/>
  <c r="S8" i="13"/>
  <c r="S31" i="12"/>
  <c r="S23" i="12"/>
  <c r="S15" i="12"/>
  <c r="S7" i="12"/>
  <c r="S30" i="11"/>
  <c r="S22" i="11"/>
  <c r="S14" i="11"/>
  <c r="S6" i="11"/>
  <c r="S29" i="10"/>
  <c r="S21" i="10"/>
  <c r="S13" i="10"/>
  <c r="S5" i="10"/>
  <c r="S28" i="9"/>
  <c r="S20" i="9"/>
  <c r="S12" i="9"/>
  <c r="S4" i="9"/>
  <c r="S27" i="8"/>
  <c r="S19" i="8"/>
  <c r="S3" i="8"/>
  <c r="S34" i="4" l="1"/>
  <c r="S34" i="1"/>
  <c r="S34" i="3"/>
  <c r="S34" i="8"/>
  <c r="S34" i="11"/>
  <c r="S34" i="19"/>
  <c r="T3" i="19"/>
  <c r="T34" i="19" s="1"/>
  <c r="S34" i="9"/>
  <c r="S34" i="12"/>
  <c r="S34" i="10"/>
  <c r="S34" i="6"/>
  <c r="S34" i="7"/>
  <c r="S34" i="13"/>
  <c r="D9" i="17"/>
  <c r="D3" i="17"/>
  <c r="E10" i="17" l="1"/>
  <c r="D6" i="17" l="1"/>
  <c r="D7" i="17"/>
  <c r="D8" i="17"/>
  <c r="D5" i="17"/>
  <c r="D4" i="17"/>
  <c r="A1" i="1"/>
  <c r="A36" i="1" s="1"/>
  <c r="A13" i="17"/>
  <c r="A2" i="18" s="1"/>
  <c r="F34" i="11"/>
  <c r="G34" i="11"/>
  <c r="H34" i="11"/>
  <c r="A36" i="12" l="1"/>
  <c r="A36" i="4"/>
  <c r="A36" i="8"/>
  <c r="A36" i="9"/>
  <c r="A36" i="7"/>
  <c r="A36" i="11"/>
  <c r="A36" i="10"/>
  <c r="A36" i="6"/>
  <c r="A36" i="5"/>
  <c r="A36" i="3"/>
  <c r="A36" i="13"/>
  <c r="C3" i="9"/>
  <c r="C4" i="9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" i="4"/>
  <c r="C3" i="13"/>
  <c r="C3" i="8"/>
  <c r="C3" i="10"/>
  <c r="C3" i="3"/>
  <c r="C3" i="5"/>
  <c r="C3" i="11"/>
  <c r="C3" i="7"/>
  <c r="C3" i="12"/>
  <c r="C3" i="6"/>
  <c r="C5" i="9" l="1"/>
  <c r="C6" i="9" s="1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4" i="11"/>
  <c r="C5" i="11" s="1"/>
  <c r="C6" i="11" s="1"/>
  <c r="C7" i="11" s="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C33" i="11" s="1"/>
  <c r="C4" i="5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4" i="3"/>
  <c r="C5" i="3" s="1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4" i="8"/>
  <c r="C5" i="8" s="1"/>
  <c r="C6" i="8" s="1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4" i="13"/>
  <c r="C5" i="13" s="1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4" i="12"/>
  <c r="C5" i="12" s="1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4" i="4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4" i="6"/>
  <c r="C5" i="6" s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4" i="7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4" i="10"/>
  <c r="C5" i="10" s="1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C32" i="10" s="1"/>
  <c r="C7" i="18"/>
  <c r="C10" i="18"/>
  <c r="C9" i="18"/>
  <c r="C8" i="18"/>
  <c r="C5" i="18"/>
  <c r="C4" i="18"/>
  <c r="C3" i="18"/>
  <c r="F4" i="17" l="1"/>
  <c r="F3" i="17"/>
  <c r="I11" i="1" l="1"/>
  <c r="O11" i="1"/>
  <c r="R11" i="1"/>
  <c r="T11" i="1" s="1"/>
  <c r="J11" i="1" l="1"/>
  <c r="K11" i="1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E48" i="18"/>
  <c r="D48" i="18"/>
  <c r="E47" i="18"/>
  <c r="D47" i="18"/>
  <c r="E46" i="18"/>
  <c r="D46" i="18"/>
  <c r="E45" i="18"/>
  <c r="D45" i="18"/>
  <c r="E44" i="18"/>
  <c r="D44" i="18"/>
  <c r="E43" i="18"/>
  <c r="D43" i="18"/>
  <c r="E42" i="18"/>
  <c r="D42" i="18"/>
  <c r="E41" i="18"/>
  <c r="D41" i="18"/>
  <c r="E40" i="18"/>
  <c r="D40" i="18"/>
  <c r="E39" i="18"/>
  <c r="D39" i="18"/>
  <c r="E38" i="18"/>
  <c r="D38" i="18"/>
  <c r="E37" i="18"/>
  <c r="D37" i="18"/>
  <c r="E36" i="18"/>
  <c r="D36" i="18"/>
  <c r="E35" i="18"/>
  <c r="D35" i="18"/>
  <c r="E34" i="18"/>
  <c r="D34" i="18"/>
  <c r="E33" i="18"/>
  <c r="D33" i="18"/>
  <c r="E32" i="18"/>
  <c r="D32" i="18"/>
  <c r="E31" i="18"/>
  <c r="D31" i="18"/>
  <c r="E30" i="18"/>
  <c r="D30" i="18"/>
  <c r="E29" i="18"/>
  <c r="D29" i="18"/>
  <c r="E28" i="18"/>
  <c r="D28" i="18"/>
  <c r="E27" i="18"/>
  <c r="D27" i="18"/>
  <c r="E26" i="18"/>
  <c r="D26" i="18"/>
  <c r="E25" i="18"/>
  <c r="D25" i="18"/>
  <c r="E24" i="18"/>
  <c r="D24" i="18"/>
  <c r="E23" i="18"/>
  <c r="D23" i="18"/>
  <c r="E22" i="18"/>
  <c r="D22" i="18"/>
  <c r="E21" i="18"/>
  <c r="D21" i="18"/>
  <c r="E20" i="18"/>
  <c r="D20" i="18"/>
  <c r="E19" i="18"/>
  <c r="D19" i="18"/>
  <c r="E18" i="18"/>
  <c r="D18" i="18"/>
  <c r="E17" i="18"/>
  <c r="D17" i="18"/>
  <c r="E16" i="18"/>
  <c r="D16" i="18"/>
  <c r="E15" i="18"/>
  <c r="D15" i="18"/>
  <c r="D14" i="18"/>
  <c r="D11" i="18"/>
  <c r="E14" i="18" s="1"/>
  <c r="D6" i="18"/>
  <c r="E6" i="18" l="1"/>
  <c r="E11" i="18"/>
  <c r="F8" i="17"/>
  <c r="F9" i="17"/>
  <c r="F5" i="17"/>
  <c r="F6" i="17"/>
  <c r="F7" i="17"/>
  <c r="E14" i="17"/>
  <c r="E13" i="17"/>
  <c r="I2" i="13"/>
  <c r="I1" i="13"/>
  <c r="I2" i="12"/>
  <c r="I1" i="12"/>
  <c r="I2" i="11"/>
  <c r="I1" i="11"/>
  <c r="I2" i="10"/>
  <c r="I1" i="10"/>
  <c r="I2" i="9"/>
  <c r="I1" i="9"/>
  <c r="I2" i="8"/>
  <c r="I1" i="8"/>
  <c r="I2" i="7"/>
  <c r="I1" i="7"/>
  <c r="I2" i="6"/>
  <c r="I1" i="6"/>
  <c r="I2" i="5"/>
  <c r="I1" i="5"/>
  <c r="I2" i="4"/>
  <c r="I1" i="4"/>
  <c r="I2" i="3"/>
  <c r="I1" i="3"/>
  <c r="I13" i="17"/>
  <c r="I14" i="17"/>
  <c r="J13" i="17"/>
  <c r="J1" i="17" s="1"/>
  <c r="K14" i="17"/>
  <c r="K13" i="17"/>
  <c r="H13" i="17"/>
  <c r="G14" i="17"/>
  <c r="G13" i="17"/>
  <c r="F14" i="17"/>
  <c r="F13" i="17"/>
  <c r="D14" i="17"/>
  <c r="D13" i="17"/>
  <c r="C14" i="17"/>
  <c r="C13" i="17"/>
  <c r="B13" i="17"/>
  <c r="F34" i="13"/>
  <c r="G34" i="13"/>
  <c r="H34" i="13"/>
  <c r="F34" i="12"/>
  <c r="G34" i="12"/>
  <c r="H34" i="12"/>
  <c r="F34" i="10"/>
  <c r="H34" i="10"/>
  <c r="H34" i="9"/>
  <c r="F34" i="9"/>
  <c r="H34" i="8"/>
  <c r="F34" i="8"/>
  <c r="F34" i="7"/>
  <c r="H34" i="7"/>
  <c r="F34" i="6"/>
  <c r="H34" i="6"/>
  <c r="F34" i="5"/>
  <c r="H34" i="5"/>
  <c r="F34" i="4"/>
  <c r="H34" i="4"/>
  <c r="F34" i="3"/>
  <c r="H34" i="3"/>
  <c r="H34" i="1"/>
  <c r="F34" i="1"/>
  <c r="T2" i="13"/>
  <c r="R2" i="13"/>
  <c r="Q2" i="13"/>
  <c r="P2" i="13"/>
  <c r="N2" i="13"/>
  <c r="M2" i="13"/>
  <c r="K2" i="13"/>
  <c r="J2" i="13"/>
  <c r="H2" i="13"/>
  <c r="G2" i="13"/>
  <c r="E2" i="13"/>
  <c r="D2" i="13"/>
  <c r="C2" i="13"/>
  <c r="A2" i="13"/>
  <c r="T1" i="13"/>
  <c r="S1" i="13"/>
  <c r="R1" i="13"/>
  <c r="P1" i="13"/>
  <c r="O1" i="13"/>
  <c r="M1" i="13"/>
  <c r="L1" i="13"/>
  <c r="K1" i="13"/>
  <c r="J1" i="13"/>
  <c r="H1" i="13"/>
  <c r="G1" i="13"/>
  <c r="F1" i="13"/>
  <c r="D1" i="13"/>
  <c r="A1" i="13"/>
  <c r="T2" i="12"/>
  <c r="R2" i="12"/>
  <c r="Q2" i="12"/>
  <c r="P2" i="12"/>
  <c r="N2" i="12"/>
  <c r="M2" i="12"/>
  <c r="K2" i="12"/>
  <c r="J2" i="12"/>
  <c r="H2" i="12"/>
  <c r="G2" i="12"/>
  <c r="E2" i="12"/>
  <c r="D2" i="12"/>
  <c r="C2" i="12"/>
  <c r="A2" i="12"/>
  <c r="T1" i="12"/>
  <c r="S1" i="12"/>
  <c r="R1" i="12"/>
  <c r="P1" i="12"/>
  <c r="O1" i="12"/>
  <c r="M1" i="12"/>
  <c r="L1" i="12"/>
  <c r="K1" i="12"/>
  <c r="J1" i="12"/>
  <c r="H1" i="12"/>
  <c r="G1" i="12"/>
  <c r="F1" i="12"/>
  <c r="D1" i="12"/>
  <c r="A1" i="12"/>
  <c r="T2" i="11"/>
  <c r="R2" i="11"/>
  <c r="Q2" i="11"/>
  <c r="P2" i="11"/>
  <c r="N2" i="11"/>
  <c r="M2" i="11"/>
  <c r="K2" i="11"/>
  <c r="J2" i="11"/>
  <c r="H2" i="11"/>
  <c r="G2" i="11"/>
  <c r="E2" i="11"/>
  <c r="D2" i="11"/>
  <c r="C2" i="11"/>
  <c r="A2" i="11"/>
  <c r="T1" i="11"/>
  <c r="S1" i="11"/>
  <c r="R1" i="11"/>
  <c r="P1" i="11"/>
  <c r="O1" i="11"/>
  <c r="M1" i="11"/>
  <c r="L1" i="11"/>
  <c r="K1" i="11"/>
  <c r="J1" i="11"/>
  <c r="H1" i="11"/>
  <c r="G1" i="11"/>
  <c r="F1" i="11"/>
  <c r="D1" i="11"/>
  <c r="A1" i="11"/>
  <c r="T2" i="10"/>
  <c r="R2" i="10"/>
  <c r="Q2" i="10"/>
  <c r="P2" i="10"/>
  <c r="N2" i="10"/>
  <c r="M2" i="10"/>
  <c r="K2" i="10"/>
  <c r="J2" i="10"/>
  <c r="H2" i="10"/>
  <c r="G2" i="10"/>
  <c r="E2" i="10"/>
  <c r="D2" i="10"/>
  <c r="C2" i="10"/>
  <c r="A2" i="10"/>
  <c r="T1" i="10"/>
  <c r="S1" i="10"/>
  <c r="R1" i="10"/>
  <c r="P1" i="10"/>
  <c r="O1" i="10"/>
  <c r="M1" i="10"/>
  <c r="L1" i="10"/>
  <c r="K1" i="10"/>
  <c r="J1" i="10"/>
  <c r="H1" i="10"/>
  <c r="G1" i="10"/>
  <c r="F1" i="10"/>
  <c r="D1" i="10"/>
  <c r="A1" i="10"/>
  <c r="T2" i="9"/>
  <c r="R2" i="9"/>
  <c r="Q2" i="9"/>
  <c r="P2" i="9"/>
  <c r="N2" i="9"/>
  <c r="M2" i="9"/>
  <c r="K2" i="9"/>
  <c r="J2" i="9"/>
  <c r="H2" i="9"/>
  <c r="G2" i="9"/>
  <c r="E2" i="9"/>
  <c r="D2" i="9"/>
  <c r="C2" i="9"/>
  <c r="A2" i="9"/>
  <c r="T1" i="9"/>
  <c r="S1" i="9"/>
  <c r="R1" i="9"/>
  <c r="P1" i="9"/>
  <c r="O1" i="9"/>
  <c r="M1" i="9"/>
  <c r="L1" i="9"/>
  <c r="K1" i="9"/>
  <c r="J1" i="9"/>
  <c r="H1" i="9"/>
  <c r="G1" i="9"/>
  <c r="F1" i="9"/>
  <c r="D1" i="9"/>
  <c r="A1" i="9"/>
  <c r="T2" i="8"/>
  <c r="R2" i="8"/>
  <c r="Q2" i="8"/>
  <c r="P2" i="8"/>
  <c r="N2" i="8"/>
  <c r="M2" i="8"/>
  <c r="K2" i="8"/>
  <c r="J2" i="8"/>
  <c r="H2" i="8"/>
  <c r="G2" i="8"/>
  <c r="E2" i="8"/>
  <c r="D2" i="8"/>
  <c r="C2" i="8"/>
  <c r="A2" i="8"/>
  <c r="T1" i="8"/>
  <c r="S1" i="8"/>
  <c r="R1" i="8"/>
  <c r="P1" i="8"/>
  <c r="O1" i="8"/>
  <c r="M1" i="8"/>
  <c r="L1" i="8"/>
  <c r="K1" i="8"/>
  <c r="J1" i="8"/>
  <c r="H1" i="8"/>
  <c r="G1" i="8"/>
  <c r="F1" i="8"/>
  <c r="D1" i="8"/>
  <c r="A1" i="8"/>
  <c r="T2" i="7"/>
  <c r="R2" i="7"/>
  <c r="Q2" i="7"/>
  <c r="P2" i="7"/>
  <c r="N2" i="7"/>
  <c r="M2" i="7"/>
  <c r="K2" i="7"/>
  <c r="J2" i="7"/>
  <c r="H2" i="7"/>
  <c r="G2" i="7"/>
  <c r="E2" i="7"/>
  <c r="D2" i="7"/>
  <c r="C2" i="7"/>
  <c r="A2" i="7"/>
  <c r="T1" i="7"/>
  <c r="S1" i="7"/>
  <c r="R1" i="7"/>
  <c r="P1" i="7"/>
  <c r="O1" i="7"/>
  <c r="M1" i="7"/>
  <c r="L1" i="7"/>
  <c r="K1" i="7"/>
  <c r="J1" i="7"/>
  <c r="H1" i="7"/>
  <c r="G1" i="7"/>
  <c r="F1" i="7"/>
  <c r="D1" i="7"/>
  <c r="A1" i="7"/>
  <c r="T2" i="6"/>
  <c r="R2" i="6"/>
  <c r="Q2" i="6"/>
  <c r="P2" i="6"/>
  <c r="N2" i="6"/>
  <c r="M2" i="6"/>
  <c r="K2" i="6"/>
  <c r="J2" i="6"/>
  <c r="H2" i="6"/>
  <c r="G2" i="6"/>
  <c r="E2" i="6"/>
  <c r="D2" i="6"/>
  <c r="C2" i="6"/>
  <c r="A2" i="6"/>
  <c r="T1" i="6"/>
  <c r="S1" i="6"/>
  <c r="R1" i="6"/>
  <c r="P1" i="6"/>
  <c r="O1" i="6"/>
  <c r="M1" i="6"/>
  <c r="L1" i="6"/>
  <c r="K1" i="6"/>
  <c r="J1" i="6"/>
  <c r="H1" i="6"/>
  <c r="G1" i="6"/>
  <c r="F1" i="6"/>
  <c r="D1" i="6"/>
  <c r="A1" i="6"/>
  <c r="T2" i="5"/>
  <c r="R2" i="5"/>
  <c r="Q2" i="5"/>
  <c r="P2" i="5"/>
  <c r="N2" i="5"/>
  <c r="M2" i="5"/>
  <c r="K2" i="5"/>
  <c r="J2" i="5"/>
  <c r="H2" i="5"/>
  <c r="G2" i="5"/>
  <c r="E2" i="5"/>
  <c r="D2" i="5"/>
  <c r="C2" i="5"/>
  <c r="A2" i="5"/>
  <c r="T1" i="5"/>
  <c r="S1" i="5"/>
  <c r="R1" i="5"/>
  <c r="P1" i="5"/>
  <c r="O1" i="5"/>
  <c r="M1" i="5"/>
  <c r="L1" i="5"/>
  <c r="K1" i="5"/>
  <c r="J1" i="5"/>
  <c r="H1" i="5"/>
  <c r="G1" i="5"/>
  <c r="F1" i="5"/>
  <c r="D1" i="5"/>
  <c r="A1" i="5"/>
  <c r="T2" i="4"/>
  <c r="R2" i="4"/>
  <c r="Q2" i="4"/>
  <c r="P2" i="4"/>
  <c r="N2" i="4"/>
  <c r="M2" i="4"/>
  <c r="K2" i="4"/>
  <c r="J2" i="4"/>
  <c r="H2" i="4"/>
  <c r="G2" i="4"/>
  <c r="E2" i="4"/>
  <c r="D2" i="4"/>
  <c r="C2" i="4"/>
  <c r="A2" i="4"/>
  <c r="T1" i="4"/>
  <c r="S1" i="4"/>
  <c r="R1" i="4"/>
  <c r="P1" i="4"/>
  <c r="O1" i="4"/>
  <c r="M1" i="4"/>
  <c r="L1" i="4"/>
  <c r="K1" i="4"/>
  <c r="J1" i="4"/>
  <c r="H1" i="4"/>
  <c r="G1" i="4"/>
  <c r="F1" i="4"/>
  <c r="D1" i="4"/>
  <c r="A1" i="4"/>
  <c r="C2" i="3"/>
  <c r="A2" i="3"/>
  <c r="T2" i="3"/>
  <c r="T1" i="3"/>
  <c r="S1" i="3"/>
  <c r="R2" i="3"/>
  <c r="R1" i="3"/>
  <c r="Q2" i="3"/>
  <c r="P2" i="3"/>
  <c r="P1" i="3"/>
  <c r="O1" i="3"/>
  <c r="N2" i="3"/>
  <c r="M2" i="3"/>
  <c r="M1" i="3"/>
  <c r="L1" i="3"/>
  <c r="K2" i="3"/>
  <c r="K1" i="3"/>
  <c r="J2" i="3"/>
  <c r="J1" i="3"/>
  <c r="H2" i="3"/>
  <c r="H1" i="3"/>
  <c r="G2" i="3"/>
  <c r="G1" i="3"/>
  <c r="F1" i="3"/>
  <c r="E2" i="3"/>
  <c r="D2" i="3"/>
  <c r="D1" i="3"/>
  <c r="C15" i="17"/>
  <c r="D15" i="17"/>
  <c r="J15" i="17"/>
  <c r="C16" i="17"/>
  <c r="D16" i="17"/>
  <c r="C17" i="17"/>
  <c r="D17" i="17"/>
  <c r="C18" i="17"/>
  <c r="D18" i="17"/>
  <c r="C19" i="17"/>
  <c r="D19" i="17"/>
  <c r="C20" i="17"/>
  <c r="D20" i="17"/>
  <c r="C21" i="17"/>
  <c r="D21" i="17"/>
  <c r="C22" i="17"/>
  <c r="D22" i="17"/>
  <c r="C23" i="17"/>
  <c r="D23" i="17"/>
  <c r="C24" i="17"/>
  <c r="D24" i="17"/>
  <c r="C25" i="17"/>
  <c r="D25" i="17"/>
  <c r="C26" i="17"/>
  <c r="D26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F10" i="17" l="1"/>
  <c r="B27" i="17"/>
  <c r="D27" i="17"/>
  <c r="C27" i="17"/>
  <c r="R33" i="13"/>
  <c r="T33" i="13" s="1"/>
  <c r="R32" i="13"/>
  <c r="T32" i="13" s="1"/>
  <c r="R31" i="13"/>
  <c r="T31" i="13" s="1"/>
  <c r="R30" i="13"/>
  <c r="T30" i="13" s="1"/>
  <c r="R29" i="13"/>
  <c r="T29" i="13" s="1"/>
  <c r="R28" i="13"/>
  <c r="T28" i="13" s="1"/>
  <c r="R27" i="13"/>
  <c r="T27" i="13" s="1"/>
  <c r="R26" i="13"/>
  <c r="T26" i="13" s="1"/>
  <c r="R25" i="13"/>
  <c r="T25" i="13" s="1"/>
  <c r="R24" i="13"/>
  <c r="T24" i="13" s="1"/>
  <c r="R23" i="13"/>
  <c r="T23" i="13" s="1"/>
  <c r="R22" i="13"/>
  <c r="T22" i="13" s="1"/>
  <c r="R21" i="13"/>
  <c r="T21" i="13" s="1"/>
  <c r="R20" i="13"/>
  <c r="T20" i="13" s="1"/>
  <c r="R19" i="13"/>
  <c r="T19" i="13" s="1"/>
  <c r="R18" i="13"/>
  <c r="T18" i="13" s="1"/>
  <c r="R17" i="13"/>
  <c r="T17" i="13" s="1"/>
  <c r="R16" i="13"/>
  <c r="T16" i="13" s="1"/>
  <c r="R15" i="13"/>
  <c r="T15" i="13" s="1"/>
  <c r="R14" i="13"/>
  <c r="T14" i="13" s="1"/>
  <c r="R13" i="13"/>
  <c r="T13" i="13" s="1"/>
  <c r="R12" i="13"/>
  <c r="T12" i="13" s="1"/>
  <c r="R11" i="13"/>
  <c r="T11" i="13" s="1"/>
  <c r="R10" i="13"/>
  <c r="T10" i="13" s="1"/>
  <c r="R9" i="13"/>
  <c r="T9" i="13" s="1"/>
  <c r="R8" i="13"/>
  <c r="T8" i="13" s="1"/>
  <c r="R7" i="13"/>
  <c r="T7" i="13" s="1"/>
  <c r="R6" i="13"/>
  <c r="T6" i="13" s="1"/>
  <c r="R5" i="13"/>
  <c r="T5" i="13" s="1"/>
  <c r="R4" i="13"/>
  <c r="T4" i="13" s="1"/>
  <c r="R3" i="13"/>
  <c r="R33" i="12"/>
  <c r="T33" i="12" s="1"/>
  <c r="R32" i="12"/>
  <c r="T32" i="12" s="1"/>
  <c r="R31" i="12"/>
  <c r="T31" i="12" s="1"/>
  <c r="R30" i="12"/>
  <c r="T30" i="12" s="1"/>
  <c r="R29" i="12"/>
  <c r="T29" i="12" s="1"/>
  <c r="R28" i="12"/>
  <c r="T28" i="12" s="1"/>
  <c r="R27" i="12"/>
  <c r="T27" i="12" s="1"/>
  <c r="R26" i="12"/>
  <c r="T26" i="12" s="1"/>
  <c r="R25" i="12"/>
  <c r="T25" i="12" s="1"/>
  <c r="R24" i="12"/>
  <c r="T24" i="12" s="1"/>
  <c r="R23" i="12"/>
  <c r="T23" i="12" s="1"/>
  <c r="R22" i="12"/>
  <c r="T22" i="12" s="1"/>
  <c r="R21" i="12"/>
  <c r="T21" i="12" s="1"/>
  <c r="R20" i="12"/>
  <c r="T20" i="12" s="1"/>
  <c r="R19" i="12"/>
  <c r="T19" i="12" s="1"/>
  <c r="R18" i="12"/>
  <c r="T18" i="12" s="1"/>
  <c r="R17" i="12"/>
  <c r="T17" i="12" s="1"/>
  <c r="R16" i="12"/>
  <c r="T16" i="12" s="1"/>
  <c r="R15" i="12"/>
  <c r="T15" i="12" s="1"/>
  <c r="R14" i="12"/>
  <c r="T14" i="12" s="1"/>
  <c r="R13" i="12"/>
  <c r="T13" i="12" s="1"/>
  <c r="R12" i="12"/>
  <c r="T12" i="12" s="1"/>
  <c r="R11" i="12"/>
  <c r="T11" i="12" s="1"/>
  <c r="R10" i="12"/>
  <c r="T10" i="12" s="1"/>
  <c r="R9" i="12"/>
  <c r="T9" i="12" s="1"/>
  <c r="R8" i="12"/>
  <c r="T8" i="12" s="1"/>
  <c r="R7" i="12"/>
  <c r="T7" i="12" s="1"/>
  <c r="R6" i="12"/>
  <c r="T6" i="12" s="1"/>
  <c r="R5" i="12"/>
  <c r="T5" i="12" s="1"/>
  <c r="R4" i="12"/>
  <c r="T4" i="12" s="1"/>
  <c r="R3" i="12"/>
  <c r="R33" i="11"/>
  <c r="T33" i="11" s="1"/>
  <c r="R32" i="11"/>
  <c r="T32" i="11" s="1"/>
  <c r="R31" i="11"/>
  <c r="T31" i="11" s="1"/>
  <c r="R30" i="11"/>
  <c r="T30" i="11" s="1"/>
  <c r="R29" i="11"/>
  <c r="T29" i="11" s="1"/>
  <c r="R28" i="11"/>
  <c r="T28" i="11" s="1"/>
  <c r="R27" i="11"/>
  <c r="T27" i="11" s="1"/>
  <c r="R26" i="11"/>
  <c r="T26" i="11" s="1"/>
  <c r="R25" i="11"/>
  <c r="T25" i="11" s="1"/>
  <c r="R24" i="11"/>
  <c r="T24" i="11" s="1"/>
  <c r="R23" i="11"/>
  <c r="T23" i="11" s="1"/>
  <c r="R22" i="11"/>
  <c r="T22" i="11" s="1"/>
  <c r="R21" i="11"/>
  <c r="T21" i="11" s="1"/>
  <c r="R20" i="11"/>
  <c r="T20" i="11" s="1"/>
  <c r="R19" i="11"/>
  <c r="T19" i="11" s="1"/>
  <c r="R18" i="11"/>
  <c r="T18" i="11" s="1"/>
  <c r="R17" i="11"/>
  <c r="T17" i="11" s="1"/>
  <c r="R16" i="11"/>
  <c r="T16" i="11" s="1"/>
  <c r="R15" i="11"/>
  <c r="T15" i="11" s="1"/>
  <c r="R14" i="11"/>
  <c r="T14" i="11" s="1"/>
  <c r="R13" i="11"/>
  <c r="T13" i="11" s="1"/>
  <c r="R12" i="11"/>
  <c r="T12" i="11" s="1"/>
  <c r="R11" i="11"/>
  <c r="T11" i="11" s="1"/>
  <c r="R10" i="11"/>
  <c r="T10" i="11" s="1"/>
  <c r="R9" i="11"/>
  <c r="T9" i="11" s="1"/>
  <c r="R8" i="11"/>
  <c r="T8" i="11" s="1"/>
  <c r="R7" i="11"/>
  <c r="T7" i="11" s="1"/>
  <c r="R6" i="11"/>
  <c r="T6" i="11" s="1"/>
  <c r="R5" i="11"/>
  <c r="T5" i="11" s="1"/>
  <c r="R4" i="11"/>
  <c r="T4" i="11" s="1"/>
  <c r="R3" i="11"/>
  <c r="T3" i="11" s="1"/>
  <c r="R33" i="10"/>
  <c r="T33" i="10" s="1"/>
  <c r="R32" i="10"/>
  <c r="T32" i="10" s="1"/>
  <c r="R31" i="10"/>
  <c r="T31" i="10" s="1"/>
  <c r="R30" i="10"/>
  <c r="T30" i="10" s="1"/>
  <c r="R29" i="10"/>
  <c r="T29" i="10" s="1"/>
  <c r="R28" i="10"/>
  <c r="T28" i="10" s="1"/>
  <c r="R27" i="10"/>
  <c r="T27" i="10" s="1"/>
  <c r="R26" i="10"/>
  <c r="T26" i="10" s="1"/>
  <c r="R25" i="10"/>
  <c r="T25" i="10" s="1"/>
  <c r="R24" i="10"/>
  <c r="T24" i="10" s="1"/>
  <c r="R23" i="10"/>
  <c r="T23" i="10" s="1"/>
  <c r="R22" i="10"/>
  <c r="T22" i="10" s="1"/>
  <c r="R21" i="10"/>
  <c r="T21" i="10" s="1"/>
  <c r="R20" i="10"/>
  <c r="T20" i="10" s="1"/>
  <c r="R19" i="10"/>
  <c r="T19" i="10" s="1"/>
  <c r="R18" i="10"/>
  <c r="T18" i="10" s="1"/>
  <c r="R17" i="10"/>
  <c r="T17" i="10" s="1"/>
  <c r="R16" i="10"/>
  <c r="T16" i="10" s="1"/>
  <c r="R15" i="10"/>
  <c r="T15" i="10" s="1"/>
  <c r="R14" i="10"/>
  <c r="T14" i="10" s="1"/>
  <c r="R13" i="10"/>
  <c r="T13" i="10" s="1"/>
  <c r="R12" i="10"/>
  <c r="T12" i="10" s="1"/>
  <c r="R11" i="10"/>
  <c r="T11" i="10" s="1"/>
  <c r="R10" i="10"/>
  <c r="T10" i="10" s="1"/>
  <c r="R9" i="10"/>
  <c r="T9" i="10" s="1"/>
  <c r="R8" i="10"/>
  <c r="T8" i="10" s="1"/>
  <c r="R7" i="10"/>
  <c r="T7" i="10" s="1"/>
  <c r="R6" i="10"/>
  <c r="T6" i="10" s="1"/>
  <c r="R5" i="10"/>
  <c r="T5" i="10" s="1"/>
  <c r="R4" i="10"/>
  <c r="T4" i="10" s="1"/>
  <c r="R3" i="10"/>
  <c r="R33" i="9"/>
  <c r="T33" i="9" s="1"/>
  <c r="R32" i="9"/>
  <c r="T32" i="9" s="1"/>
  <c r="R31" i="9"/>
  <c r="T31" i="9" s="1"/>
  <c r="R30" i="9"/>
  <c r="T30" i="9" s="1"/>
  <c r="R29" i="9"/>
  <c r="T29" i="9" s="1"/>
  <c r="R28" i="9"/>
  <c r="T28" i="9" s="1"/>
  <c r="R27" i="9"/>
  <c r="T27" i="9" s="1"/>
  <c r="R26" i="9"/>
  <c r="T26" i="9" s="1"/>
  <c r="R25" i="9"/>
  <c r="T25" i="9" s="1"/>
  <c r="R24" i="9"/>
  <c r="T24" i="9" s="1"/>
  <c r="R23" i="9"/>
  <c r="T23" i="9" s="1"/>
  <c r="R22" i="9"/>
  <c r="T22" i="9" s="1"/>
  <c r="R21" i="9"/>
  <c r="T21" i="9" s="1"/>
  <c r="R20" i="9"/>
  <c r="T20" i="9" s="1"/>
  <c r="R19" i="9"/>
  <c r="T19" i="9" s="1"/>
  <c r="R18" i="9"/>
  <c r="T18" i="9" s="1"/>
  <c r="R17" i="9"/>
  <c r="T17" i="9" s="1"/>
  <c r="R16" i="9"/>
  <c r="T16" i="9" s="1"/>
  <c r="R15" i="9"/>
  <c r="T15" i="9" s="1"/>
  <c r="R14" i="9"/>
  <c r="T14" i="9" s="1"/>
  <c r="R13" i="9"/>
  <c r="T13" i="9" s="1"/>
  <c r="R12" i="9"/>
  <c r="T12" i="9" s="1"/>
  <c r="R11" i="9"/>
  <c r="T11" i="9" s="1"/>
  <c r="R10" i="9"/>
  <c r="T10" i="9" s="1"/>
  <c r="R9" i="9"/>
  <c r="T9" i="9" s="1"/>
  <c r="R8" i="9"/>
  <c r="T8" i="9" s="1"/>
  <c r="R7" i="9"/>
  <c r="T7" i="9" s="1"/>
  <c r="R6" i="9"/>
  <c r="T6" i="9" s="1"/>
  <c r="R5" i="9"/>
  <c r="T5" i="9" s="1"/>
  <c r="R4" i="9"/>
  <c r="T4" i="9" s="1"/>
  <c r="R3" i="9"/>
  <c r="R33" i="8"/>
  <c r="T33" i="8" s="1"/>
  <c r="R32" i="8"/>
  <c r="T32" i="8" s="1"/>
  <c r="R31" i="8"/>
  <c r="T31" i="8" s="1"/>
  <c r="R30" i="8"/>
  <c r="T30" i="8" s="1"/>
  <c r="R29" i="8"/>
  <c r="T29" i="8" s="1"/>
  <c r="R28" i="8"/>
  <c r="T28" i="8" s="1"/>
  <c r="R27" i="8"/>
  <c r="T27" i="8" s="1"/>
  <c r="R26" i="8"/>
  <c r="T26" i="8" s="1"/>
  <c r="R25" i="8"/>
  <c r="T25" i="8" s="1"/>
  <c r="R24" i="8"/>
  <c r="T24" i="8" s="1"/>
  <c r="R23" i="8"/>
  <c r="T23" i="8" s="1"/>
  <c r="R22" i="8"/>
  <c r="T22" i="8" s="1"/>
  <c r="R21" i="8"/>
  <c r="T21" i="8" s="1"/>
  <c r="R20" i="8"/>
  <c r="T20" i="8" s="1"/>
  <c r="R19" i="8"/>
  <c r="T19" i="8" s="1"/>
  <c r="R18" i="8"/>
  <c r="T18" i="8" s="1"/>
  <c r="R17" i="8"/>
  <c r="T17" i="8" s="1"/>
  <c r="R16" i="8"/>
  <c r="T16" i="8" s="1"/>
  <c r="R15" i="8"/>
  <c r="T15" i="8" s="1"/>
  <c r="R14" i="8"/>
  <c r="T14" i="8" s="1"/>
  <c r="R13" i="8"/>
  <c r="T13" i="8" s="1"/>
  <c r="R12" i="8"/>
  <c r="T12" i="8" s="1"/>
  <c r="R11" i="8"/>
  <c r="T11" i="8" s="1"/>
  <c r="R10" i="8"/>
  <c r="T10" i="8" s="1"/>
  <c r="R9" i="8"/>
  <c r="T9" i="8" s="1"/>
  <c r="R8" i="8"/>
  <c r="T8" i="8" s="1"/>
  <c r="R7" i="8"/>
  <c r="T7" i="8" s="1"/>
  <c r="R6" i="8"/>
  <c r="T6" i="8" s="1"/>
  <c r="R5" i="8"/>
  <c r="T5" i="8" s="1"/>
  <c r="R4" i="8"/>
  <c r="T4" i="8" s="1"/>
  <c r="R3" i="8"/>
  <c r="R33" i="7"/>
  <c r="T33" i="7" s="1"/>
  <c r="R32" i="7"/>
  <c r="T32" i="7" s="1"/>
  <c r="R31" i="7"/>
  <c r="T31" i="7" s="1"/>
  <c r="R30" i="7"/>
  <c r="T30" i="7" s="1"/>
  <c r="R29" i="7"/>
  <c r="T29" i="7" s="1"/>
  <c r="R28" i="7"/>
  <c r="T28" i="7" s="1"/>
  <c r="R27" i="7"/>
  <c r="T27" i="7" s="1"/>
  <c r="R26" i="7"/>
  <c r="T26" i="7" s="1"/>
  <c r="R25" i="7"/>
  <c r="T25" i="7" s="1"/>
  <c r="R24" i="7"/>
  <c r="T24" i="7" s="1"/>
  <c r="R23" i="7"/>
  <c r="T23" i="7" s="1"/>
  <c r="R22" i="7"/>
  <c r="T22" i="7" s="1"/>
  <c r="R21" i="7"/>
  <c r="T21" i="7" s="1"/>
  <c r="R20" i="7"/>
  <c r="T20" i="7" s="1"/>
  <c r="R19" i="7"/>
  <c r="T19" i="7" s="1"/>
  <c r="R18" i="7"/>
  <c r="T18" i="7" s="1"/>
  <c r="R17" i="7"/>
  <c r="T17" i="7" s="1"/>
  <c r="R16" i="7"/>
  <c r="T16" i="7" s="1"/>
  <c r="R15" i="7"/>
  <c r="T15" i="7" s="1"/>
  <c r="R14" i="7"/>
  <c r="T14" i="7" s="1"/>
  <c r="R13" i="7"/>
  <c r="T13" i="7" s="1"/>
  <c r="R12" i="7"/>
  <c r="T12" i="7" s="1"/>
  <c r="R11" i="7"/>
  <c r="T11" i="7" s="1"/>
  <c r="R10" i="7"/>
  <c r="T10" i="7" s="1"/>
  <c r="R9" i="7"/>
  <c r="T9" i="7" s="1"/>
  <c r="R8" i="7"/>
  <c r="T8" i="7" s="1"/>
  <c r="R7" i="7"/>
  <c r="T7" i="7" s="1"/>
  <c r="R6" i="7"/>
  <c r="T6" i="7" s="1"/>
  <c r="R5" i="7"/>
  <c r="T5" i="7" s="1"/>
  <c r="R4" i="7"/>
  <c r="T4" i="7" s="1"/>
  <c r="R3" i="7"/>
  <c r="R33" i="6"/>
  <c r="T33" i="6" s="1"/>
  <c r="R32" i="6"/>
  <c r="T32" i="6" s="1"/>
  <c r="R31" i="6"/>
  <c r="T31" i="6" s="1"/>
  <c r="R30" i="6"/>
  <c r="T30" i="6" s="1"/>
  <c r="R29" i="6"/>
  <c r="T29" i="6" s="1"/>
  <c r="R28" i="6"/>
  <c r="T28" i="6" s="1"/>
  <c r="R27" i="6"/>
  <c r="T27" i="6" s="1"/>
  <c r="R26" i="6"/>
  <c r="T26" i="6" s="1"/>
  <c r="R25" i="6"/>
  <c r="T25" i="6" s="1"/>
  <c r="R24" i="6"/>
  <c r="T24" i="6" s="1"/>
  <c r="R23" i="6"/>
  <c r="T23" i="6" s="1"/>
  <c r="R22" i="6"/>
  <c r="T22" i="6" s="1"/>
  <c r="R21" i="6"/>
  <c r="T21" i="6" s="1"/>
  <c r="R20" i="6"/>
  <c r="T20" i="6" s="1"/>
  <c r="R19" i="6"/>
  <c r="T19" i="6" s="1"/>
  <c r="R18" i="6"/>
  <c r="T18" i="6" s="1"/>
  <c r="R17" i="6"/>
  <c r="T17" i="6" s="1"/>
  <c r="R16" i="6"/>
  <c r="T16" i="6" s="1"/>
  <c r="R15" i="6"/>
  <c r="T15" i="6" s="1"/>
  <c r="R14" i="6"/>
  <c r="T14" i="6" s="1"/>
  <c r="R13" i="6"/>
  <c r="T13" i="6" s="1"/>
  <c r="R12" i="6"/>
  <c r="T12" i="6" s="1"/>
  <c r="R11" i="6"/>
  <c r="T11" i="6" s="1"/>
  <c r="R10" i="6"/>
  <c r="T10" i="6" s="1"/>
  <c r="R9" i="6"/>
  <c r="T9" i="6" s="1"/>
  <c r="R8" i="6"/>
  <c r="T8" i="6" s="1"/>
  <c r="R7" i="6"/>
  <c r="T7" i="6" s="1"/>
  <c r="R6" i="6"/>
  <c r="T6" i="6" s="1"/>
  <c r="R5" i="6"/>
  <c r="T5" i="6" s="1"/>
  <c r="R4" i="6"/>
  <c r="T4" i="6" s="1"/>
  <c r="R3" i="6"/>
  <c r="R33" i="5"/>
  <c r="T33" i="5" s="1"/>
  <c r="R32" i="5"/>
  <c r="T32" i="5" s="1"/>
  <c r="R31" i="5"/>
  <c r="T31" i="5" s="1"/>
  <c r="R30" i="5"/>
  <c r="T30" i="5" s="1"/>
  <c r="R29" i="5"/>
  <c r="T29" i="5" s="1"/>
  <c r="R28" i="5"/>
  <c r="T28" i="5" s="1"/>
  <c r="R27" i="5"/>
  <c r="T27" i="5" s="1"/>
  <c r="R26" i="5"/>
  <c r="T26" i="5" s="1"/>
  <c r="R25" i="5"/>
  <c r="T25" i="5" s="1"/>
  <c r="R24" i="5"/>
  <c r="T24" i="5" s="1"/>
  <c r="R23" i="5"/>
  <c r="T23" i="5" s="1"/>
  <c r="R22" i="5"/>
  <c r="T22" i="5" s="1"/>
  <c r="R21" i="5"/>
  <c r="T21" i="5" s="1"/>
  <c r="R20" i="5"/>
  <c r="T20" i="5" s="1"/>
  <c r="R19" i="5"/>
  <c r="T19" i="5" s="1"/>
  <c r="R18" i="5"/>
  <c r="T18" i="5" s="1"/>
  <c r="T17" i="5"/>
  <c r="R16" i="5"/>
  <c r="R15" i="5"/>
  <c r="T15" i="5" s="1"/>
  <c r="R14" i="5"/>
  <c r="T14" i="5" s="1"/>
  <c r="R13" i="5"/>
  <c r="T13" i="5" s="1"/>
  <c r="R12" i="5"/>
  <c r="T12" i="5" s="1"/>
  <c r="R11" i="5"/>
  <c r="R10" i="5"/>
  <c r="R9" i="5"/>
  <c r="R8" i="5"/>
  <c r="T8" i="5" s="1"/>
  <c r="R7" i="5"/>
  <c r="T7" i="5" s="1"/>
  <c r="R6" i="5"/>
  <c r="T6" i="5" s="1"/>
  <c r="R5" i="5"/>
  <c r="T5" i="5" s="1"/>
  <c r="R4" i="5"/>
  <c r="T4" i="5" s="1"/>
  <c r="R3" i="5"/>
  <c r="R33" i="4"/>
  <c r="T33" i="4" s="1"/>
  <c r="R32" i="4"/>
  <c r="T32" i="4" s="1"/>
  <c r="R31" i="4"/>
  <c r="T31" i="4" s="1"/>
  <c r="R30" i="4"/>
  <c r="T30" i="4" s="1"/>
  <c r="R29" i="4"/>
  <c r="T29" i="4" s="1"/>
  <c r="R28" i="4"/>
  <c r="T28" i="4" s="1"/>
  <c r="R27" i="4"/>
  <c r="T27" i="4" s="1"/>
  <c r="R26" i="4"/>
  <c r="T26" i="4" s="1"/>
  <c r="R25" i="4"/>
  <c r="T25" i="4" s="1"/>
  <c r="R24" i="4"/>
  <c r="T24" i="4" s="1"/>
  <c r="R23" i="4"/>
  <c r="T23" i="4" s="1"/>
  <c r="R22" i="4"/>
  <c r="T22" i="4" s="1"/>
  <c r="R21" i="4"/>
  <c r="T21" i="4" s="1"/>
  <c r="R20" i="4"/>
  <c r="T20" i="4" s="1"/>
  <c r="R19" i="4"/>
  <c r="T19" i="4" s="1"/>
  <c r="R18" i="4"/>
  <c r="T18" i="4" s="1"/>
  <c r="R17" i="4"/>
  <c r="T17" i="4" s="1"/>
  <c r="R16" i="4"/>
  <c r="T16" i="4" s="1"/>
  <c r="R15" i="4"/>
  <c r="T15" i="4" s="1"/>
  <c r="R14" i="4"/>
  <c r="T14" i="4" s="1"/>
  <c r="R13" i="4"/>
  <c r="T13" i="4" s="1"/>
  <c r="R12" i="4"/>
  <c r="T12" i="4" s="1"/>
  <c r="R11" i="4"/>
  <c r="T11" i="4" s="1"/>
  <c r="R10" i="4"/>
  <c r="T10" i="4" s="1"/>
  <c r="R9" i="4"/>
  <c r="T9" i="4" s="1"/>
  <c r="R8" i="4"/>
  <c r="T8" i="4" s="1"/>
  <c r="R7" i="4"/>
  <c r="T7" i="4" s="1"/>
  <c r="R6" i="4"/>
  <c r="T6" i="4" s="1"/>
  <c r="R5" i="4"/>
  <c r="T5" i="4" s="1"/>
  <c r="R4" i="4"/>
  <c r="T4" i="4" s="1"/>
  <c r="R3" i="4"/>
  <c r="R4" i="3"/>
  <c r="T4" i="3" s="1"/>
  <c r="R5" i="3"/>
  <c r="T5" i="3" s="1"/>
  <c r="R6" i="3"/>
  <c r="T6" i="3" s="1"/>
  <c r="R7" i="3"/>
  <c r="T7" i="3" s="1"/>
  <c r="R8" i="3"/>
  <c r="T8" i="3" s="1"/>
  <c r="R9" i="3"/>
  <c r="T9" i="3" s="1"/>
  <c r="R10" i="3"/>
  <c r="T10" i="3" s="1"/>
  <c r="R11" i="3"/>
  <c r="T11" i="3" s="1"/>
  <c r="R12" i="3"/>
  <c r="T12" i="3" s="1"/>
  <c r="R13" i="3"/>
  <c r="T13" i="3" s="1"/>
  <c r="R14" i="3"/>
  <c r="T14" i="3" s="1"/>
  <c r="R15" i="3"/>
  <c r="T15" i="3" s="1"/>
  <c r="R16" i="3"/>
  <c r="T16" i="3" s="1"/>
  <c r="R17" i="3"/>
  <c r="T17" i="3" s="1"/>
  <c r="R18" i="3"/>
  <c r="T18" i="3" s="1"/>
  <c r="R19" i="3"/>
  <c r="T19" i="3" s="1"/>
  <c r="R20" i="3"/>
  <c r="T20" i="3" s="1"/>
  <c r="R21" i="3"/>
  <c r="T21" i="3" s="1"/>
  <c r="R22" i="3"/>
  <c r="T22" i="3" s="1"/>
  <c r="R23" i="3"/>
  <c r="T23" i="3" s="1"/>
  <c r="R24" i="3"/>
  <c r="T24" i="3" s="1"/>
  <c r="R25" i="3"/>
  <c r="T25" i="3" s="1"/>
  <c r="R26" i="3"/>
  <c r="T26" i="3" s="1"/>
  <c r="R27" i="3"/>
  <c r="T27" i="3" s="1"/>
  <c r="R28" i="3"/>
  <c r="T28" i="3" s="1"/>
  <c r="R29" i="3"/>
  <c r="T29" i="3" s="1"/>
  <c r="R30" i="3"/>
  <c r="T30" i="3" s="1"/>
  <c r="R31" i="3"/>
  <c r="T31" i="3" s="1"/>
  <c r="R32" i="3"/>
  <c r="T32" i="3" s="1"/>
  <c r="R33" i="3"/>
  <c r="T33" i="3" s="1"/>
  <c r="R3" i="3"/>
  <c r="R4" i="1"/>
  <c r="T4" i="1" s="1"/>
  <c r="R5" i="1"/>
  <c r="T5" i="1" s="1"/>
  <c r="R6" i="1"/>
  <c r="T6" i="1" s="1"/>
  <c r="R7" i="1"/>
  <c r="T7" i="1" s="1"/>
  <c r="R8" i="1"/>
  <c r="T8" i="1" s="1"/>
  <c r="R9" i="1"/>
  <c r="T9" i="1" s="1"/>
  <c r="R10" i="1"/>
  <c r="T10" i="1" s="1"/>
  <c r="R12" i="1"/>
  <c r="T12" i="1" s="1"/>
  <c r="R13" i="1"/>
  <c r="T13" i="1" s="1"/>
  <c r="R14" i="1"/>
  <c r="T14" i="1" s="1"/>
  <c r="R15" i="1"/>
  <c r="T15" i="1" s="1"/>
  <c r="R16" i="1"/>
  <c r="T16" i="1" s="1"/>
  <c r="R17" i="1"/>
  <c r="T17" i="1" s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R26" i="1"/>
  <c r="T26" i="1" s="1"/>
  <c r="R27" i="1"/>
  <c r="T27" i="1" s="1"/>
  <c r="R28" i="1"/>
  <c r="T28" i="1" s="1"/>
  <c r="R29" i="1"/>
  <c r="T29" i="1" s="1"/>
  <c r="R30" i="1"/>
  <c r="T30" i="1" s="1"/>
  <c r="R31" i="1"/>
  <c r="T31" i="1" s="1"/>
  <c r="R32" i="1"/>
  <c r="T32" i="1" s="1"/>
  <c r="R33" i="1"/>
  <c r="R3" i="1"/>
  <c r="R34" i="13" l="1"/>
  <c r="R34" i="12"/>
  <c r="T9" i="5"/>
  <c r="T11" i="5"/>
  <c r="T10" i="5"/>
  <c r="T34" i="11"/>
  <c r="J21" i="17"/>
  <c r="T3" i="8"/>
  <c r="T34" i="8" s="1"/>
  <c r="J26" i="17"/>
  <c r="T3" i="13"/>
  <c r="T34" i="13" s="1"/>
  <c r="J20" i="17"/>
  <c r="T3" i="7"/>
  <c r="T34" i="7" s="1"/>
  <c r="J25" i="17"/>
  <c r="T3" i="12"/>
  <c r="T34" i="12" s="1"/>
  <c r="J19" i="17"/>
  <c r="T3" i="6"/>
  <c r="T34" i="6" s="1"/>
  <c r="J16" i="17"/>
  <c r="T3" i="3"/>
  <c r="T34" i="3" s="1"/>
  <c r="J22" i="17"/>
  <c r="T3" i="9"/>
  <c r="T34" i="9" s="1"/>
  <c r="T3" i="5"/>
  <c r="J17" i="17"/>
  <c r="T3" i="4"/>
  <c r="T34" i="4" s="1"/>
  <c r="J23" i="17"/>
  <c r="T3" i="10"/>
  <c r="T34" i="10" s="1"/>
  <c r="J24" i="17"/>
  <c r="T3" i="1"/>
  <c r="R34" i="1"/>
  <c r="T33" i="1"/>
  <c r="R34" i="11"/>
  <c r="R34" i="9"/>
  <c r="I22" i="17"/>
  <c r="R34" i="10"/>
  <c r="I23" i="17"/>
  <c r="I26" i="17"/>
  <c r="R34" i="6"/>
  <c r="I19" i="17"/>
  <c r="I24" i="17"/>
  <c r="R34" i="5"/>
  <c r="I18" i="17"/>
  <c r="I17" i="17"/>
  <c r="R34" i="4"/>
  <c r="R34" i="7"/>
  <c r="I20" i="17"/>
  <c r="R34" i="8"/>
  <c r="I21" i="17"/>
  <c r="I25" i="17"/>
  <c r="I15" i="17"/>
  <c r="G3" i="17"/>
  <c r="G10" i="17" s="1"/>
  <c r="R34" i="3"/>
  <c r="I16" i="17"/>
  <c r="S34" i="5" l="1"/>
  <c r="J18" i="17"/>
  <c r="J27" i="17" s="1"/>
  <c r="T16" i="5"/>
  <c r="T34" i="5" s="1"/>
  <c r="K15" i="17"/>
  <c r="T34" i="1"/>
  <c r="K26" i="17"/>
  <c r="K25" i="17"/>
  <c r="K24" i="17"/>
  <c r="K23" i="17"/>
  <c r="K22" i="17"/>
  <c r="K21" i="17"/>
  <c r="K20" i="17"/>
  <c r="K19" i="17"/>
  <c r="K17" i="17"/>
  <c r="K16" i="17"/>
  <c r="I27" i="17"/>
  <c r="I4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2" i="6"/>
  <c r="I33" i="6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4" i="8"/>
  <c r="I5" i="8"/>
  <c r="I6" i="8"/>
  <c r="I7" i="8"/>
  <c r="I8" i="8"/>
  <c r="I9" i="8"/>
  <c r="I10" i="8"/>
  <c r="I11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" i="13"/>
  <c r="I3" i="12"/>
  <c r="I3" i="11"/>
  <c r="I3" i="10"/>
  <c r="I3" i="9"/>
  <c r="I3" i="8"/>
  <c r="I4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" i="7"/>
  <c r="I3" i="6"/>
  <c r="I3" i="4"/>
  <c r="I3" i="3"/>
  <c r="I4" i="1"/>
  <c r="I5" i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" i="1"/>
  <c r="G34" i="6"/>
  <c r="G34" i="9"/>
  <c r="G34" i="10"/>
  <c r="G34" i="8"/>
  <c r="G34" i="7"/>
  <c r="G34" i="5"/>
  <c r="G34" i="4"/>
  <c r="G34" i="3"/>
  <c r="G34" i="1"/>
  <c r="J29" i="12" l="1"/>
  <c r="K29" i="12"/>
  <c r="J5" i="12"/>
  <c r="K5" i="12"/>
  <c r="J28" i="12"/>
  <c r="K28" i="12"/>
  <c r="J4" i="12"/>
  <c r="K4" i="12"/>
  <c r="K11" i="12"/>
  <c r="J11" i="12"/>
  <c r="J33" i="12"/>
  <c r="K33" i="12"/>
  <c r="J25" i="12"/>
  <c r="K25" i="12"/>
  <c r="J17" i="12"/>
  <c r="K17" i="12"/>
  <c r="J9" i="12"/>
  <c r="K9" i="12"/>
  <c r="J21" i="12"/>
  <c r="K21" i="12"/>
  <c r="J12" i="12"/>
  <c r="K12" i="12"/>
  <c r="K27" i="12"/>
  <c r="J27" i="12"/>
  <c r="K10" i="12"/>
  <c r="J10" i="12"/>
  <c r="J32" i="12"/>
  <c r="K32" i="12"/>
  <c r="J16" i="12"/>
  <c r="K16" i="12"/>
  <c r="J8" i="12"/>
  <c r="K8" i="12"/>
  <c r="K18" i="12"/>
  <c r="J18" i="12"/>
  <c r="K31" i="12"/>
  <c r="J31" i="12"/>
  <c r="K23" i="12"/>
  <c r="J23" i="12"/>
  <c r="K15" i="12"/>
  <c r="J15" i="12"/>
  <c r="K7" i="12"/>
  <c r="J7" i="12"/>
  <c r="J13" i="12"/>
  <c r="K13" i="12"/>
  <c r="J20" i="12"/>
  <c r="K20" i="12"/>
  <c r="K19" i="12"/>
  <c r="J19" i="12"/>
  <c r="K26" i="12"/>
  <c r="J26" i="12"/>
  <c r="J24" i="12"/>
  <c r="K24" i="12"/>
  <c r="J30" i="12"/>
  <c r="K30" i="12"/>
  <c r="K22" i="12"/>
  <c r="J22" i="12"/>
  <c r="K14" i="12"/>
  <c r="J14" i="12"/>
  <c r="J6" i="12"/>
  <c r="K6" i="12"/>
  <c r="J15" i="13"/>
  <c r="K15" i="13"/>
  <c r="J14" i="13"/>
  <c r="K14" i="13"/>
  <c r="J13" i="13"/>
  <c r="K13" i="13"/>
  <c r="J29" i="13"/>
  <c r="K29" i="13"/>
  <c r="J28" i="13"/>
  <c r="K28" i="13"/>
  <c r="J7" i="13"/>
  <c r="K7" i="13"/>
  <c r="J22" i="13"/>
  <c r="K22" i="13"/>
  <c r="J21" i="13"/>
  <c r="K21" i="13"/>
  <c r="J27" i="13"/>
  <c r="K27" i="13"/>
  <c r="J16" i="13"/>
  <c r="K16" i="13"/>
  <c r="J8" i="13"/>
  <c r="K8" i="13"/>
  <c r="J27" i="11"/>
  <c r="K27" i="11"/>
  <c r="J18" i="11"/>
  <c r="K18" i="11"/>
  <c r="J33" i="11"/>
  <c r="K33" i="11"/>
  <c r="J32" i="11"/>
  <c r="K32" i="11"/>
  <c r="J6" i="11"/>
  <c r="K6" i="11"/>
  <c r="J13" i="11"/>
  <c r="K13" i="11"/>
  <c r="J5" i="11"/>
  <c r="K5" i="11"/>
  <c r="J19" i="11"/>
  <c r="K19" i="11"/>
  <c r="J26" i="11"/>
  <c r="K26" i="11"/>
  <c r="J7" i="11"/>
  <c r="K7" i="11"/>
  <c r="J21" i="11"/>
  <c r="K21" i="11"/>
  <c r="J20" i="11"/>
  <c r="K20" i="11"/>
  <c r="J12" i="11"/>
  <c r="K12" i="11"/>
  <c r="J4" i="11"/>
  <c r="K4" i="11"/>
  <c r="J9" i="10"/>
  <c r="K9" i="10"/>
  <c r="J15" i="10"/>
  <c r="K15" i="10"/>
  <c r="J7" i="10"/>
  <c r="K7" i="10"/>
  <c r="J22" i="10"/>
  <c r="K22" i="10"/>
  <c r="J20" i="10"/>
  <c r="K20" i="10"/>
  <c r="J14" i="10"/>
  <c r="K14" i="10"/>
  <c r="J8" i="10"/>
  <c r="K8" i="10"/>
  <c r="J23" i="10"/>
  <c r="K23" i="10"/>
  <c r="J6" i="10"/>
  <c r="K6" i="10"/>
  <c r="J29" i="10"/>
  <c r="K29" i="10"/>
  <c r="J21" i="10"/>
  <c r="K21" i="10"/>
  <c r="J28" i="10"/>
  <c r="K28" i="10"/>
  <c r="J31" i="9"/>
  <c r="K31" i="9"/>
  <c r="J4" i="9"/>
  <c r="K4" i="9"/>
  <c r="J23" i="9"/>
  <c r="K23" i="9"/>
  <c r="J11" i="9"/>
  <c r="K11" i="9"/>
  <c r="J10" i="9"/>
  <c r="K10" i="9"/>
  <c r="J17" i="9"/>
  <c r="K17" i="9"/>
  <c r="J9" i="9"/>
  <c r="K9" i="9"/>
  <c r="J12" i="9"/>
  <c r="K12" i="9"/>
  <c r="J26" i="9"/>
  <c r="K26" i="9"/>
  <c r="J18" i="9"/>
  <c r="K18" i="9"/>
  <c r="J25" i="9"/>
  <c r="K25" i="9"/>
  <c r="J32" i="9"/>
  <c r="K32" i="9"/>
  <c r="J24" i="9"/>
  <c r="K24" i="9"/>
  <c r="J4" i="8"/>
  <c r="K4" i="8"/>
  <c r="J27" i="8"/>
  <c r="K27" i="8"/>
  <c r="K21" i="8"/>
  <c r="J21" i="8"/>
  <c r="J28" i="8"/>
  <c r="K28" i="8"/>
  <c r="J13" i="8"/>
  <c r="K13" i="8"/>
  <c r="J7" i="8"/>
  <c r="K7" i="8"/>
  <c r="J6" i="8"/>
  <c r="K6" i="8"/>
  <c r="K20" i="8"/>
  <c r="J20" i="8"/>
  <c r="J14" i="8"/>
  <c r="K14" i="8"/>
  <c r="J5" i="8"/>
  <c r="K5" i="8"/>
  <c r="K9" i="7"/>
  <c r="J9" i="7"/>
  <c r="J15" i="7"/>
  <c r="K15" i="7"/>
  <c r="J16" i="7"/>
  <c r="K16" i="7"/>
  <c r="K23" i="7"/>
  <c r="J23" i="7"/>
  <c r="J22" i="7"/>
  <c r="K22" i="7"/>
  <c r="J33" i="7"/>
  <c r="K33" i="7"/>
  <c r="J32" i="7"/>
  <c r="K32" i="7"/>
  <c r="J8" i="7"/>
  <c r="K8" i="7"/>
  <c r="J31" i="7"/>
  <c r="K31" i="7"/>
  <c r="J30" i="7"/>
  <c r="K30" i="7"/>
  <c r="J29" i="7"/>
  <c r="K29" i="7"/>
  <c r="K32" i="6"/>
  <c r="J32" i="6"/>
  <c r="J4" i="6"/>
  <c r="K4" i="6"/>
  <c r="J5" i="6"/>
  <c r="K5" i="6"/>
  <c r="K11" i="6"/>
  <c r="J11" i="6"/>
  <c r="J18" i="6"/>
  <c r="K18" i="6"/>
  <c r="J12" i="6"/>
  <c r="K12" i="6"/>
  <c r="J25" i="6"/>
  <c r="K25" i="6"/>
  <c r="K19" i="6"/>
  <c r="J19" i="6"/>
  <c r="J26" i="6"/>
  <c r="K26" i="6"/>
  <c r="J33" i="6"/>
  <c r="K33" i="6"/>
  <c r="J21" i="5"/>
  <c r="K21" i="5"/>
  <c r="K13" i="5"/>
  <c r="J13" i="5"/>
  <c r="J5" i="5"/>
  <c r="K5" i="5"/>
  <c r="J20" i="5"/>
  <c r="K20" i="5"/>
  <c r="J27" i="5"/>
  <c r="K27" i="5"/>
  <c r="J7" i="5"/>
  <c r="K7" i="5"/>
  <c r="J28" i="5"/>
  <c r="K28" i="5"/>
  <c r="J14" i="5"/>
  <c r="K14" i="5"/>
  <c r="J6" i="5"/>
  <c r="K6" i="5"/>
  <c r="K9" i="4"/>
  <c r="J9" i="4"/>
  <c r="J10" i="4"/>
  <c r="K10" i="4"/>
  <c r="J17" i="4"/>
  <c r="K17" i="4"/>
  <c r="K23" i="4"/>
  <c r="J23" i="4"/>
  <c r="J24" i="4"/>
  <c r="K24" i="4"/>
  <c r="J16" i="4"/>
  <c r="K16" i="4"/>
  <c r="J18" i="3"/>
  <c r="K18" i="3"/>
  <c r="K10" i="3"/>
  <c r="J10" i="3"/>
  <c r="J32" i="3"/>
  <c r="K32" i="3"/>
  <c r="J25" i="3"/>
  <c r="K25" i="3"/>
  <c r="K24" i="3"/>
  <c r="J24" i="3"/>
  <c r="J17" i="3"/>
  <c r="K17" i="3"/>
  <c r="J31" i="3"/>
  <c r="K31" i="3"/>
  <c r="J4" i="3"/>
  <c r="K4" i="3"/>
  <c r="J33" i="3"/>
  <c r="K33" i="3"/>
  <c r="J11" i="3"/>
  <c r="K11" i="3"/>
  <c r="J30" i="8"/>
  <c r="K30" i="8"/>
  <c r="J32" i="8"/>
  <c r="K32" i="8"/>
  <c r="K33" i="8"/>
  <c r="J33" i="8"/>
  <c r="K31" i="8"/>
  <c r="J31" i="8"/>
  <c r="K29" i="8"/>
  <c r="J29" i="8"/>
  <c r="K26" i="8"/>
  <c r="J26" i="8"/>
  <c r="J25" i="8"/>
  <c r="K25" i="8"/>
  <c r="K24" i="8"/>
  <c r="J24" i="8"/>
  <c r="J23" i="8"/>
  <c r="K23" i="8"/>
  <c r="K22" i="8"/>
  <c r="J22" i="8"/>
  <c r="K19" i="8"/>
  <c r="J19" i="8"/>
  <c r="J16" i="8"/>
  <c r="K16" i="8"/>
  <c r="J18" i="8"/>
  <c r="K18" i="8"/>
  <c r="K17" i="8"/>
  <c r="J17" i="8"/>
  <c r="K15" i="8"/>
  <c r="J15" i="8"/>
  <c r="J10" i="8"/>
  <c r="K10" i="8"/>
  <c r="K9" i="8"/>
  <c r="J9" i="8"/>
  <c r="J8" i="8"/>
  <c r="K8" i="8"/>
  <c r="K11" i="8"/>
  <c r="J11" i="8"/>
  <c r="K26" i="7"/>
  <c r="J26" i="7"/>
  <c r="K24" i="7"/>
  <c r="J24" i="7"/>
  <c r="J25" i="7"/>
  <c r="K25" i="7"/>
  <c r="K28" i="7"/>
  <c r="J28" i="7"/>
  <c r="J27" i="7"/>
  <c r="K27" i="7"/>
  <c r="K18" i="7"/>
  <c r="J18" i="7"/>
  <c r="K17" i="7"/>
  <c r="J17" i="7"/>
  <c r="J21" i="7"/>
  <c r="K21" i="7"/>
  <c r="J20" i="7"/>
  <c r="K20" i="7"/>
  <c r="K19" i="7"/>
  <c r="J19" i="7"/>
  <c r="K10" i="7"/>
  <c r="J10" i="7"/>
  <c r="J13" i="7"/>
  <c r="K13" i="7"/>
  <c r="K14" i="7"/>
  <c r="J14" i="7"/>
  <c r="J12" i="7"/>
  <c r="K12" i="7"/>
  <c r="J11" i="7"/>
  <c r="K11" i="7"/>
  <c r="J7" i="7"/>
  <c r="K7" i="7"/>
  <c r="K6" i="7"/>
  <c r="J6" i="7"/>
  <c r="K4" i="7"/>
  <c r="J4" i="7"/>
  <c r="J28" i="6"/>
  <c r="K28" i="6"/>
  <c r="K27" i="6"/>
  <c r="J27" i="6"/>
  <c r="J29" i="6"/>
  <c r="K29" i="6"/>
  <c r="J30" i="6"/>
  <c r="K30" i="6"/>
  <c r="K24" i="6"/>
  <c r="J24" i="6"/>
  <c r="J20" i="6"/>
  <c r="K20" i="6"/>
  <c r="J23" i="6"/>
  <c r="K23" i="6"/>
  <c r="J21" i="6"/>
  <c r="K21" i="6"/>
  <c r="K22" i="6"/>
  <c r="J22" i="6"/>
  <c r="J16" i="6"/>
  <c r="K16" i="6"/>
  <c r="K15" i="6"/>
  <c r="J15" i="6"/>
  <c r="K13" i="6"/>
  <c r="J13" i="6"/>
  <c r="K17" i="6"/>
  <c r="J17" i="6"/>
  <c r="J14" i="6"/>
  <c r="K14" i="6"/>
  <c r="J10" i="6"/>
  <c r="K10" i="6"/>
  <c r="K8" i="6"/>
  <c r="J8" i="6"/>
  <c r="K7" i="6"/>
  <c r="J7" i="6"/>
  <c r="J9" i="6"/>
  <c r="K9" i="6"/>
  <c r="J6" i="6"/>
  <c r="K6" i="6"/>
  <c r="J30" i="5"/>
  <c r="K30" i="5"/>
  <c r="K33" i="5"/>
  <c r="J33" i="5"/>
  <c r="J32" i="5"/>
  <c r="K32" i="5"/>
  <c r="K29" i="5"/>
  <c r="J29" i="5"/>
  <c r="J31" i="5"/>
  <c r="K31" i="5"/>
  <c r="J26" i="5"/>
  <c r="K26" i="5"/>
  <c r="K24" i="5"/>
  <c r="J24" i="5"/>
  <c r="J25" i="5"/>
  <c r="K25" i="5"/>
  <c r="J23" i="5"/>
  <c r="K23" i="5"/>
  <c r="J22" i="5"/>
  <c r="K22" i="5"/>
  <c r="K18" i="5"/>
  <c r="J18" i="5"/>
  <c r="J17" i="5"/>
  <c r="K17" i="5"/>
  <c r="K15" i="5"/>
  <c r="J15" i="5"/>
  <c r="K19" i="5"/>
  <c r="J19" i="5"/>
  <c r="J16" i="5"/>
  <c r="K16" i="5"/>
  <c r="K9" i="5"/>
  <c r="J9" i="5"/>
  <c r="J11" i="5"/>
  <c r="K11" i="5"/>
  <c r="J8" i="5"/>
  <c r="K8" i="5"/>
  <c r="K10" i="5"/>
  <c r="J10" i="5"/>
  <c r="J12" i="5"/>
  <c r="K12" i="5"/>
  <c r="K26" i="4"/>
  <c r="J26" i="4"/>
  <c r="J27" i="4"/>
  <c r="K27" i="4"/>
  <c r="J25" i="4"/>
  <c r="K25" i="4"/>
  <c r="J18" i="4"/>
  <c r="K18" i="4"/>
  <c r="J20" i="4"/>
  <c r="K20" i="4"/>
  <c r="J22" i="4"/>
  <c r="K22" i="4"/>
  <c r="K19" i="4"/>
  <c r="J19" i="4"/>
  <c r="K21" i="4"/>
  <c r="J21" i="4"/>
  <c r="K12" i="4"/>
  <c r="J12" i="4"/>
  <c r="J11" i="4"/>
  <c r="K11" i="4"/>
  <c r="K15" i="4"/>
  <c r="J15" i="4"/>
  <c r="J14" i="4"/>
  <c r="K14" i="4"/>
  <c r="J13" i="4"/>
  <c r="K13" i="4"/>
  <c r="K8" i="4"/>
  <c r="J8" i="4"/>
  <c r="J7" i="4"/>
  <c r="K7" i="4"/>
  <c r="K6" i="4"/>
  <c r="J6" i="4"/>
  <c r="K4" i="4"/>
  <c r="J4" i="4"/>
  <c r="J30" i="3"/>
  <c r="K30" i="3"/>
  <c r="J26" i="3"/>
  <c r="K26" i="3"/>
  <c r="K29" i="3"/>
  <c r="J29" i="3"/>
  <c r="J28" i="3"/>
  <c r="K28" i="3"/>
  <c r="J27" i="3"/>
  <c r="K27" i="3"/>
  <c r="J22" i="3"/>
  <c r="K22" i="3"/>
  <c r="J21" i="3"/>
  <c r="K21" i="3"/>
  <c r="J23" i="3"/>
  <c r="K23" i="3"/>
  <c r="K20" i="3"/>
  <c r="J20" i="3"/>
  <c r="J19" i="3"/>
  <c r="K19" i="3"/>
  <c r="J16" i="3"/>
  <c r="K16" i="3"/>
  <c r="K15" i="3"/>
  <c r="J15" i="3"/>
  <c r="J13" i="3"/>
  <c r="K13" i="3"/>
  <c r="J14" i="3"/>
  <c r="K14" i="3"/>
  <c r="J12" i="3"/>
  <c r="K12" i="3"/>
  <c r="K6" i="3"/>
  <c r="J6" i="3"/>
  <c r="J7" i="3"/>
  <c r="K7" i="3"/>
  <c r="J5" i="3"/>
  <c r="K5" i="3"/>
  <c r="J8" i="3"/>
  <c r="K8" i="3"/>
  <c r="J9" i="3"/>
  <c r="K9" i="3"/>
  <c r="J33" i="1"/>
  <c r="K33" i="1"/>
  <c r="J16" i="1"/>
  <c r="K16" i="1"/>
  <c r="J25" i="1"/>
  <c r="K25" i="1"/>
  <c r="J17" i="1"/>
  <c r="K17" i="1"/>
  <c r="J24" i="1"/>
  <c r="K24" i="1"/>
  <c r="J30" i="1"/>
  <c r="K30" i="1"/>
  <c r="K32" i="1"/>
  <c r="J32" i="1"/>
  <c r="J23" i="1"/>
  <c r="K23" i="1"/>
  <c r="J22" i="1"/>
  <c r="K22" i="1"/>
  <c r="J21" i="1"/>
  <c r="K21" i="1"/>
  <c r="J28" i="1"/>
  <c r="K28" i="1"/>
  <c r="J12" i="1"/>
  <c r="K12" i="1"/>
  <c r="K3" i="3"/>
  <c r="J3" i="3"/>
  <c r="K3" i="7"/>
  <c r="J3" i="7"/>
  <c r="K7" i="1"/>
  <c r="J7" i="1"/>
  <c r="J31" i="1"/>
  <c r="K31" i="1"/>
  <c r="J29" i="1"/>
  <c r="K29" i="1"/>
  <c r="K27" i="1"/>
  <c r="J27" i="1"/>
  <c r="J15" i="1"/>
  <c r="K15" i="1"/>
  <c r="K14" i="1"/>
  <c r="J14" i="1"/>
  <c r="J13" i="1"/>
  <c r="K13" i="1"/>
  <c r="J20" i="1"/>
  <c r="K20" i="1"/>
  <c r="J19" i="1"/>
  <c r="K19" i="1"/>
  <c r="K3" i="4"/>
  <c r="J3" i="4"/>
  <c r="K3" i="8"/>
  <c r="J3" i="8"/>
  <c r="J26" i="1"/>
  <c r="K26" i="1"/>
  <c r="J18" i="1"/>
  <c r="K18" i="1"/>
  <c r="K3" i="6"/>
  <c r="J3" i="6"/>
  <c r="J8" i="1"/>
  <c r="K8" i="1"/>
  <c r="J10" i="1"/>
  <c r="K10" i="1"/>
  <c r="J9" i="1"/>
  <c r="K9" i="1"/>
  <c r="J5" i="1"/>
  <c r="K5" i="1"/>
  <c r="K4" i="1"/>
  <c r="J4" i="1"/>
  <c r="J6" i="1"/>
  <c r="K6" i="1"/>
  <c r="J3" i="12"/>
  <c r="K3" i="12"/>
  <c r="K3" i="1"/>
  <c r="J3" i="1"/>
  <c r="J3" i="9"/>
  <c r="K3" i="9"/>
  <c r="J3" i="11"/>
  <c r="K3" i="11"/>
  <c r="J33" i="13"/>
  <c r="K33" i="13"/>
  <c r="J31" i="13"/>
  <c r="K31" i="13"/>
  <c r="J32" i="13"/>
  <c r="K32" i="13"/>
  <c r="J30" i="13"/>
  <c r="K30" i="13"/>
  <c r="J25" i="13"/>
  <c r="K25" i="13"/>
  <c r="J26" i="13"/>
  <c r="K26" i="13"/>
  <c r="J23" i="13"/>
  <c r="K23" i="13"/>
  <c r="J24" i="13"/>
  <c r="K24" i="13"/>
  <c r="J19" i="13"/>
  <c r="K19" i="13"/>
  <c r="J20" i="13"/>
  <c r="K20" i="13"/>
  <c r="J17" i="13"/>
  <c r="K17" i="13"/>
  <c r="J18" i="13"/>
  <c r="K18" i="13"/>
  <c r="J12" i="13"/>
  <c r="K12" i="13"/>
  <c r="J11" i="13"/>
  <c r="K11" i="13"/>
  <c r="J9" i="13"/>
  <c r="K9" i="13"/>
  <c r="J10" i="13"/>
  <c r="K10" i="13"/>
  <c r="J4" i="13"/>
  <c r="K4" i="13"/>
  <c r="J3" i="13"/>
  <c r="K3" i="13"/>
  <c r="J6" i="13"/>
  <c r="K6" i="13"/>
  <c r="J5" i="13"/>
  <c r="K5" i="13"/>
  <c r="J31" i="11"/>
  <c r="K31" i="11"/>
  <c r="J30" i="11"/>
  <c r="K30" i="11"/>
  <c r="J29" i="11"/>
  <c r="K29" i="11"/>
  <c r="J28" i="11"/>
  <c r="K28" i="11"/>
  <c r="J22" i="11"/>
  <c r="K22" i="11"/>
  <c r="J23" i="11"/>
  <c r="K23" i="11"/>
  <c r="J24" i="11"/>
  <c r="K24" i="11"/>
  <c r="J25" i="11"/>
  <c r="K25" i="11"/>
  <c r="J16" i="11"/>
  <c r="K16" i="11"/>
  <c r="J15" i="11"/>
  <c r="K15" i="11"/>
  <c r="J14" i="11"/>
  <c r="K14" i="11"/>
  <c r="J17" i="11"/>
  <c r="K17" i="11"/>
  <c r="J8" i="11"/>
  <c r="K8" i="11"/>
  <c r="J11" i="11"/>
  <c r="K11" i="11"/>
  <c r="J10" i="11"/>
  <c r="K10" i="11"/>
  <c r="J9" i="11"/>
  <c r="K9" i="11"/>
  <c r="J30" i="10"/>
  <c r="K30" i="10"/>
  <c r="J33" i="10"/>
  <c r="K33" i="10"/>
  <c r="J32" i="10"/>
  <c r="K32" i="10"/>
  <c r="J31" i="10"/>
  <c r="K31" i="10"/>
  <c r="J25" i="10"/>
  <c r="K25" i="10"/>
  <c r="J27" i="10"/>
  <c r="K27" i="10"/>
  <c r="J26" i="10"/>
  <c r="K26" i="10"/>
  <c r="J24" i="10"/>
  <c r="K24" i="10"/>
  <c r="J18" i="10"/>
  <c r="K18" i="10"/>
  <c r="J19" i="10"/>
  <c r="K19" i="10"/>
  <c r="J16" i="10"/>
  <c r="K16" i="10"/>
  <c r="J17" i="10"/>
  <c r="K17" i="10"/>
  <c r="J13" i="10"/>
  <c r="K13" i="10"/>
  <c r="J12" i="10"/>
  <c r="K12" i="10"/>
  <c r="J10" i="10"/>
  <c r="K10" i="10"/>
  <c r="J11" i="10"/>
  <c r="K11" i="10"/>
  <c r="J5" i="10"/>
  <c r="K5" i="10"/>
  <c r="J4" i="10"/>
  <c r="K4" i="10"/>
  <c r="J3" i="10"/>
  <c r="K3" i="10"/>
  <c r="J33" i="9"/>
  <c r="K33" i="9"/>
  <c r="J28" i="9"/>
  <c r="K28" i="9"/>
  <c r="J27" i="9"/>
  <c r="K27" i="9"/>
  <c r="J30" i="9"/>
  <c r="K30" i="9"/>
  <c r="J29" i="9"/>
  <c r="K29" i="9"/>
  <c r="J22" i="9"/>
  <c r="K22" i="9"/>
  <c r="J20" i="9"/>
  <c r="K20" i="9"/>
  <c r="J19" i="9"/>
  <c r="K19" i="9"/>
  <c r="J21" i="9"/>
  <c r="K21" i="9"/>
  <c r="J16" i="9"/>
  <c r="K16" i="9"/>
  <c r="J14" i="9"/>
  <c r="K14" i="9"/>
  <c r="J15" i="9"/>
  <c r="K15" i="9"/>
  <c r="J13" i="9"/>
  <c r="K13" i="9"/>
  <c r="J8" i="9"/>
  <c r="K8" i="9"/>
  <c r="J6" i="9"/>
  <c r="K6" i="9"/>
  <c r="J7" i="9"/>
  <c r="K7" i="9"/>
  <c r="J5" i="9"/>
  <c r="K5" i="9"/>
  <c r="K18" i="17"/>
  <c r="K27" i="17" s="1"/>
  <c r="I34" i="11"/>
  <c r="E25" i="17"/>
  <c r="E26" i="17"/>
  <c r="E24" i="17"/>
  <c r="E23" i="17"/>
  <c r="E22" i="17"/>
  <c r="E21" i="17"/>
  <c r="E20" i="17"/>
  <c r="E19" i="17"/>
  <c r="E18" i="17"/>
  <c r="E17" i="17"/>
  <c r="E15" i="17"/>
  <c r="E16" i="17"/>
  <c r="F22" i="17" l="1"/>
  <c r="G26" i="17"/>
  <c r="G25" i="17"/>
  <c r="G24" i="17"/>
  <c r="G23" i="17"/>
  <c r="G22" i="17"/>
  <c r="F18" i="17"/>
  <c r="J34" i="4"/>
  <c r="F17" i="17"/>
  <c r="F16" i="17"/>
  <c r="J34" i="3"/>
  <c r="F15" i="17"/>
  <c r="J34" i="11"/>
  <c r="G17" i="17"/>
  <c r="K34" i="4"/>
  <c r="J34" i="1"/>
  <c r="G15" i="17"/>
  <c r="K34" i="1"/>
  <c r="G21" i="17"/>
  <c r="G20" i="17"/>
  <c r="K34" i="13"/>
  <c r="K34" i="12"/>
  <c r="K34" i="11"/>
  <c r="J35" i="11" s="1"/>
  <c r="J34" i="10"/>
  <c r="F23" i="17"/>
  <c r="K34" i="10"/>
  <c r="J34" i="9"/>
  <c r="K34" i="9"/>
  <c r="J35" i="9" s="1"/>
  <c r="J34" i="8"/>
  <c r="F21" i="17"/>
  <c r="K34" i="8"/>
  <c r="J34" i="7"/>
  <c r="F20" i="17"/>
  <c r="K34" i="7"/>
  <c r="J34" i="6"/>
  <c r="F19" i="17"/>
  <c r="G19" i="17"/>
  <c r="K34" i="6"/>
  <c r="J34" i="5"/>
  <c r="G18" i="17"/>
  <c r="K34" i="5"/>
  <c r="G16" i="17"/>
  <c r="K34" i="3"/>
  <c r="J35" i="3" s="1"/>
  <c r="F24" i="17"/>
  <c r="F26" i="17"/>
  <c r="J34" i="13"/>
  <c r="F25" i="17"/>
  <c r="J34" i="12"/>
  <c r="E27" i="17"/>
  <c r="J35" i="13" l="1"/>
  <c r="J35" i="10"/>
  <c r="J35" i="4"/>
  <c r="J35" i="7"/>
  <c r="J35" i="1"/>
  <c r="J35" i="6"/>
  <c r="J35" i="12"/>
  <c r="J35" i="5"/>
  <c r="J35" i="8"/>
  <c r="G27" i="17"/>
  <c r="F27" i="17"/>
  <c r="J36" i="10" l="1"/>
  <c r="J36" i="3"/>
  <c r="J36" i="4"/>
  <c r="J36" i="5"/>
  <c r="J36" i="9"/>
  <c r="J36" i="6"/>
  <c r="J36" i="7"/>
  <c r="J36" i="8"/>
  <c r="J36" i="1"/>
  <c r="J36" i="11"/>
  <c r="J36" i="12"/>
  <c r="J36" i="13"/>
  <c r="F28" i="17"/>
  <c r="A1" i="3"/>
  <c r="O33" i="13" l="1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O3" i="10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3" i="9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O3" i="7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4" i="1"/>
  <c r="O5" i="1"/>
  <c r="O6" i="1"/>
  <c r="O7" i="1"/>
  <c r="O8" i="1"/>
  <c r="O9" i="1"/>
  <c r="O10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" i="1"/>
  <c r="H22" i="17" l="1"/>
  <c r="H21" i="17"/>
  <c r="H20" i="17"/>
  <c r="O34" i="11"/>
  <c r="H24" i="17"/>
  <c r="H23" i="17"/>
  <c r="H19" i="17"/>
  <c r="H17" i="17"/>
  <c r="H18" i="17"/>
  <c r="H26" i="17"/>
  <c r="H25" i="17"/>
  <c r="H16" i="17"/>
  <c r="H15" i="17"/>
  <c r="I34" i="13"/>
  <c r="O34" i="13"/>
  <c r="I34" i="10"/>
  <c r="O34" i="12"/>
  <c r="I34" i="12"/>
  <c r="I34" i="9"/>
  <c r="I34" i="8"/>
  <c r="O34" i="10"/>
  <c r="I34" i="7"/>
  <c r="O34" i="9"/>
  <c r="I34" i="5"/>
  <c r="O34" i="7"/>
  <c r="O34" i="1"/>
  <c r="I34" i="6"/>
  <c r="O34" i="8"/>
  <c r="I34" i="4"/>
  <c r="O34" i="6"/>
  <c r="O34" i="5"/>
  <c r="O34" i="4"/>
  <c r="O34" i="3"/>
  <c r="I34" i="3"/>
  <c r="I34" i="1"/>
  <c r="H27" i="17" l="1"/>
  <c r="U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tc={3E982805-1C49-489B-BBDB-9B9C24EAB4EA}</author>
    <author>tc={06065771-156D-4AC2-941A-CB351DB2FD93}</author>
  </authors>
  <commentList>
    <comment ref="B2" authorId="0" shapeId="0" xr:uid="{3E982805-1C49-489B-BBDB-9B9C24EAB4E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nieuwe versie jaartal wijzigen, werkt door in formules van andere werkbladen</t>
      </text>
    </comment>
    <comment ref="J3" authorId="1" shapeId="0" xr:uid="{06065771-156D-4AC2-941A-CB351DB2FD9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km invullen, werkt straks door in andere berekeningen</t>
      </text>
    </comment>
  </commentList>
</comments>
</file>

<file path=xl/sharedStrings.xml><?xml version="1.0" encoding="utf-8"?>
<sst xmlns="http://schemas.openxmlformats.org/spreadsheetml/2006/main" count="939" uniqueCount="110">
  <si>
    <t>Datum</t>
  </si>
  <si>
    <t>Totaal</t>
  </si>
  <si>
    <t>Overuren</t>
  </si>
  <si>
    <t>Bijzonderheden</t>
  </si>
  <si>
    <t>kilometers</t>
  </si>
  <si>
    <t>TOTAAL</t>
  </si>
  <si>
    <t>Dienstreis</t>
  </si>
  <si>
    <t xml:space="preserve">Uren </t>
  </si>
  <si>
    <t>begin</t>
  </si>
  <si>
    <t>einde</t>
  </si>
  <si>
    <t>totaal</t>
  </si>
  <si>
    <t>uren</t>
  </si>
  <si>
    <t>verlof</t>
  </si>
  <si>
    <t>Plus</t>
  </si>
  <si>
    <t>Min</t>
  </si>
  <si>
    <t>nieuwjaarsdag, goede vrijdag, 2e paasdag, koningsdag, bevrijdingsdag, hemelvaartsdag, 2e pinksterdag en kerstdagen</t>
  </si>
  <si>
    <t>Woon werk</t>
  </si>
  <si>
    <t>Pauze</t>
  </si>
  <si>
    <t>CAO artikel 3.12 Buitendagvenstertoelage: maandag-vrijdag 50 %, zaterdag 75%, zondag en feestdagen 100 %</t>
  </si>
  <si>
    <t>Feest</t>
  </si>
  <si>
    <t>dagen</t>
  </si>
  <si>
    <t>Maand</t>
  </si>
  <si>
    <t>mei</t>
  </si>
  <si>
    <t>januari</t>
  </si>
  <si>
    <t>februari</t>
  </si>
  <si>
    <t>maart</t>
  </si>
  <si>
    <t>april</t>
  </si>
  <si>
    <t>juni</t>
  </si>
  <si>
    <t>juli</t>
  </si>
  <si>
    <t>augustus</t>
  </si>
  <si>
    <t>september</t>
  </si>
  <si>
    <t>oktober</t>
  </si>
  <si>
    <t>november</t>
  </si>
  <si>
    <t>december</t>
  </si>
  <si>
    <t>Km</t>
  </si>
  <si>
    <t>Opgenomen</t>
  </si>
  <si>
    <t>OVER</t>
  </si>
  <si>
    <t>Decimalen in tijd</t>
  </si>
  <si>
    <t>Tijd in decimalen</t>
  </si>
  <si>
    <t>geldig tot en met</t>
  </si>
  <si>
    <t>Naam</t>
  </si>
  <si>
    <t>verlofkaart</t>
  </si>
  <si>
    <t>geldig tot</t>
  </si>
  <si>
    <t>opbouw</t>
  </si>
  <si>
    <t>restant</t>
  </si>
  <si>
    <t>wettelijke uren</t>
  </si>
  <si>
    <t>wettelijke uren (WV)</t>
  </si>
  <si>
    <t>bovenwettelijke uren</t>
  </si>
  <si>
    <t>bovenwettelijk verlof (BWV)</t>
  </si>
  <si>
    <t>wk</t>
  </si>
  <si>
    <t>datum</t>
  </si>
  <si>
    <t>WV</t>
  </si>
  <si>
    <t>BWV</t>
  </si>
  <si>
    <t>ADV</t>
  </si>
  <si>
    <t>Totaal ± uren</t>
  </si>
  <si>
    <t>verlof omgezet in tijd</t>
  </si>
  <si>
    <t>za</t>
  </si>
  <si>
    <t>zo</t>
  </si>
  <si>
    <t>ma</t>
  </si>
  <si>
    <t>wo</t>
  </si>
  <si>
    <t>di</t>
  </si>
  <si>
    <t>do</t>
  </si>
  <si>
    <t>vr</t>
  </si>
  <si>
    <t>Werkendam</t>
  </si>
  <si>
    <t>Giessen</t>
  </si>
  <si>
    <t>enkele reis</t>
  </si>
  <si>
    <t>retour</t>
  </si>
  <si>
    <t>werk</t>
  </si>
  <si>
    <t>dg</t>
  </si>
  <si>
    <t>Gewerkt</t>
  </si>
  <si>
    <t>tijdwaarde in excel</t>
  </si>
  <si>
    <t>Insite</t>
  </si>
  <si>
    <t>ü</t>
  </si>
  <si>
    <t>Kilometerstand</t>
  </si>
  <si>
    <t xml:space="preserve">Giessen gestart, </t>
  </si>
  <si>
    <t>decl.</t>
  </si>
  <si>
    <t>Giessen gestart, administratie</t>
  </si>
  <si>
    <t>milieustation Werkendam KCA</t>
  </si>
  <si>
    <t>rekent automatisch uit</t>
  </si>
  <si>
    <t>Giessen gestart, rondgang Veen</t>
  </si>
  <si>
    <t>Giessen gestart, melding Meeuwen</t>
  </si>
  <si>
    <t>± uren</t>
  </si>
  <si>
    <t>kolommen J en K ingesteld op 0,375 (9 uur)</t>
  </si>
  <si>
    <t>rekent automatisch te kort in tijd uit</t>
  </si>
  <si>
    <t>rekent automatisch te veel in tijd uit</t>
  </si>
  <si>
    <t>4 dg/36 uur</t>
  </si>
  <si>
    <t>5 dg/36 uur</t>
  </si>
  <si>
    <t>Feestdagen:</t>
  </si>
  <si>
    <t>Overuren:</t>
  </si>
  <si>
    <t>rood gearceerde cellen handmatig invullen</t>
  </si>
  <si>
    <t>formules handmatig verwijderen op ongewerkte dagen</t>
  </si>
  <si>
    <t>vrij</t>
  </si>
  <si>
    <t xml:space="preserve">vrij </t>
  </si>
  <si>
    <t>als het wordt afgeschreven van AFAS Insite</t>
  </si>
  <si>
    <t>als het wordt afgeschreven van te veel gewerkte uren</t>
  </si>
  <si>
    <t>in werkblad TOTAAL jaartal veranderen en daarna geldt het automatisch voor alle maanden</t>
  </si>
  <si>
    <t>voor milieustation geen kilometers woonwerk schrijven</t>
  </si>
  <si>
    <t>in werkblad TOTAAL woonwerk retour kilometers wijzigen</t>
  </si>
  <si>
    <t>afgevinkt als km/overuren gedeclareerd zijn in Afas Insite</t>
  </si>
  <si>
    <t>rekent automatisch gedurende het hele jaar tot de betreffende maand uit</t>
  </si>
  <si>
    <t>Aanvullende informatie</t>
  </si>
  <si>
    <t>Overgebleven uren (plusuren na aftrek van de minuren)</t>
  </si>
  <si>
    <t>Giessen gestart, melding Meeuwen, rondgang Almkerk</t>
  </si>
  <si>
    <t>feestdag invullen</t>
  </si>
  <si>
    <t>roostervrij</t>
  </si>
  <si>
    <t>voor als je 4 dagen werkt en deze dag niet werkt</t>
  </si>
  <si>
    <t>de rij van weekenden worden automatisch grijs gekleurd als er de aanduiding za of zo staat in kolom B</t>
  </si>
  <si>
    <t>pauze</t>
  </si>
  <si>
    <t xml:space="preserve">uren </t>
  </si>
  <si>
    <t>de cellen in kolom L worden automatisch groter als er meer tekst wordt getypt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</si>
</sst>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/mm/yy;@"/>
    <numFmt numFmtId="165" formatCode="[h]:mm:ss;@"/>
    <numFmt numFmtId="166" formatCode="[$-413]d/mmm;@"/>
    <numFmt numFmtId="167" formatCode="0.0"/>
    <numFmt numFmtId="168" formatCode="[h]:mm;@"/>
    <numFmt numFmtId="169" formatCode="[h]:mm"/>
    <numFmt numFmtId="170" formatCode="[$-F800]dddd\,\ mmmm\ dd\,\ yyyy"/>
    <numFmt numFmtId="171" formatCode="h:mm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11"/>
      <color theme="1"/>
      <name val="Wingdings"/>
      <charset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Wingdings"/>
      <charset val="2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B7B7B7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4">
    <xf numFmtId="0" fontId="0" fillId="0" borderId="0" xfId="0"/>
    <xf numFmtId="0" fontId="0" fillId="0" borderId="0" xfId="0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0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7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7" fontId="0" fillId="0" borderId="1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7" fontId="0" fillId="2" borderId="2" xfId="0" applyNumberFormat="1" applyFill="1" applyBorder="1" applyAlignment="1">
      <alignment horizontal="center" vertical="center"/>
    </xf>
    <xf numFmtId="20" fontId="0" fillId="0" borderId="4" xfId="0" applyNumberForma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0" fontId="0" fillId="0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67" fontId="0" fillId="0" borderId="1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0" fillId="0" borderId="4" xfId="0" applyNumberFormat="1" applyFill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 vertical="center"/>
    </xf>
    <xf numFmtId="168" fontId="0" fillId="2" borderId="2" xfId="0" applyNumberFormat="1" applyFill="1" applyBorder="1" applyAlignment="1">
      <alignment horizontal="center" vertical="center"/>
    </xf>
    <xf numFmtId="169" fontId="1" fillId="2" borderId="1" xfId="0" applyNumberFormat="1" applyFont="1" applyFill="1" applyBorder="1" applyAlignment="1">
      <alignment horizontal="center" vertical="center"/>
    </xf>
    <xf numFmtId="169" fontId="0" fillId="2" borderId="1" xfId="0" applyNumberForma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169" fontId="1" fillId="2" borderId="1" xfId="0" applyNumberFormat="1" applyFont="1" applyFill="1" applyBorder="1" applyAlignment="1">
      <alignment vertical="center"/>
    </xf>
    <xf numFmtId="169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4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167" fontId="3" fillId="0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9" fontId="4" fillId="2" borderId="1" xfId="0" applyNumberFormat="1" applyFont="1" applyFill="1" applyBorder="1" applyAlignment="1">
      <alignment horizontal="center" vertical="center"/>
    </xf>
    <xf numFmtId="169" fontId="4" fillId="2" borderId="1" xfId="0" applyNumberFormat="1" applyFont="1" applyFill="1" applyBorder="1" applyAlignment="1">
      <alignment vertical="center"/>
    </xf>
    <xf numFmtId="169" fontId="4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69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169" fontId="0" fillId="0" borderId="0" xfId="0" applyNumberFormat="1" applyFill="1" applyBorder="1" applyAlignment="1">
      <alignment horizontal="center" vertical="center"/>
    </xf>
    <xf numFmtId="0" fontId="3" fillId="0" borderId="0" xfId="1" applyFont="1"/>
    <xf numFmtId="0" fontId="7" fillId="0" borderId="0" xfId="1" applyFont="1" applyAlignment="1"/>
    <xf numFmtId="0" fontId="3" fillId="0" borderId="5" xfId="1" applyFont="1" applyFill="1" applyBorder="1" applyAlignment="1"/>
    <xf numFmtId="1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/>
    </xf>
    <xf numFmtId="0" fontId="7" fillId="2" borderId="1" xfId="1" applyFont="1" applyFill="1" applyBorder="1" applyAlignment="1"/>
    <xf numFmtId="0" fontId="4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0" borderId="18" xfId="1" applyFont="1" applyBorder="1" applyAlignment="1">
      <alignment horizontal="left"/>
    </xf>
    <xf numFmtId="14" fontId="3" fillId="0" borderId="1" xfId="0" applyNumberFormat="1" applyFont="1" applyBorder="1" applyAlignment="1">
      <alignment horizontal="center" vertical="center"/>
    </xf>
    <xf numFmtId="0" fontId="7" fillId="0" borderId="17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8" fillId="3" borderId="14" xfId="1" applyFont="1" applyFill="1" applyBorder="1"/>
    <xf numFmtId="0" fontId="3" fillId="3" borderId="20" xfId="1" applyFont="1" applyFill="1" applyBorder="1"/>
    <xf numFmtId="0" fontId="7" fillId="0" borderId="0" xfId="1" applyFont="1"/>
    <xf numFmtId="0" fontId="7" fillId="0" borderId="22" xfId="1" applyFont="1" applyBorder="1"/>
    <xf numFmtId="0" fontId="8" fillId="2" borderId="16" xfId="1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16" xfId="1" applyFont="1" applyBorder="1" applyAlignment="1">
      <alignment horizontal="center" vertical="center"/>
    </xf>
    <xf numFmtId="170" fontId="3" fillId="0" borderId="16" xfId="1" applyNumberFormat="1" applyFont="1" applyBorder="1" applyAlignment="1">
      <alignment horizontal="center" vertical="center"/>
    </xf>
    <xf numFmtId="2" fontId="7" fillId="0" borderId="23" xfId="1" applyNumberFormat="1" applyFont="1" applyBorder="1" applyAlignment="1">
      <alignment horizontal="center"/>
    </xf>
    <xf numFmtId="2" fontId="7" fillId="3" borderId="16" xfId="1" applyNumberFormat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/>
    </xf>
    <xf numFmtId="2" fontId="7" fillId="0" borderId="16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center"/>
    </xf>
    <xf numFmtId="2" fontId="8" fillId="3" borderId="21" xfId="1" applyNumberFormat="1" applyFont="1" applyFill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14" fontId="7" fillId="2" borderId="1" xfId="1" applyNumberFormat="1" applyFont="1" applyFill="1" applyBorder="1" applyAlignment="1"/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8" fillId="2" borderId="15" xfId="1" applyFont="1" applyFill="1" applyBorder="1" applyAlignment="1">
      <alignment horizontal="center"/>
    </xf>
    <xf numFmtId="0" fontId="8" fillId="2" borderId="16" xfId="1" applyFont="1" applyFill="1" applyBorder="1" applyAlignment="1">
      <alignment horizontal="center"/>
    </xf>
    <xf numFmtId="0" fontId="8" fillId="2" borderId="2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20" fontId="3" fillId="0" borderId="4" xfId="0" applyNumberFormat="1" applyFont="1" applyFill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8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9" fontId="3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1" fontId="3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2" fontId="9" fillId="0" borderId="1" xfId="0" applyNumberFormat="1" applyFont="1" applyBorder="1"/>
    <xf numFmtId="167" fontId="0" fillId="0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20" fontId="3" fillId="2" borderId="1" xfId="0" applyNumberFormat="1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167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7" fontId="10" fillId="2" borderId="1" xfId="0" applyNumberFormat="1" applyFont="1" applyFill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20" fontId="2" fillId="0" borderId="4" xfId="0" applyNumberFormat="1" applyFont="1" applyFill="1" applyBorder="1" applyAlignment="1">
      <alignment horizontal="center" vertical="center"/>
    </xf>
    <xf numFmtId="169" fontId="11" fillId="2" borderId="1" xfId="0" applyNumberFormat="1" applyFont="1" applyFill="1" applyBorder="1" applyAlignment="1">
      <alignment horizontal="center" vertical="center"/>
    </xf>
    <xf numFmtId="20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7" fontId="0" fillId="4" borderId="4" xfId="0" applyNumberFormat="1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 vertical="center"/>
    </xf>
    <xf numFmtId="167" fontId="0" fillId="4" borderId="1" xfId="0" applyNumberFormat="1" applyFont="1" applyFill="1" applyBorder="1" applyAlignment="1">
      <alignment horizontal="center" vertical="center"/>
    </xf>
    <xf numFmtId="20" fontId="12" fillId="4" borderId="4" xfId="0" applyNumberFormat="1" applyFont="1" applyFill="1" applyBorder="1" applyAlignment="1">
      <alignment horizontal="left" vertical="center"/>
    </xf>
    <xf numFmtId="20" fontId="12" fillId="4" borderId="1" xfId="0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69" fontId="1" fillId="2" borderId="1" xfId="0" applyNumberFormat="1" applyFont="1" applyFill="1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vertical="center"/>
    </xf>
    <xf numFmtId="167" fontId="1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67" fontId="12" fillId="5" borderId="1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7" fontId="13" fillId="2" borderId="1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7" fontId="13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167" fontId="0" fillId="0" borderId="6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7" fontId="13" fillId="0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167" fontId="0" fillId="5" borderId="1" xfId="0" applyNumberForma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67" fontId="3" fillId="5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 vertical="center"/>
    </xf>
    <xf numFmtId="167" fontId="1" fillId="5" borderId="1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167" fontId="1" fillId="5" borderId="1" xfId="0" applyNumberFormat="1" applyFont="1" applyFill="1" applyBorder="1" applyAlignment="1">
      <alignment horizontal="left" vertical="center"/>
    </xf>
    <xf numFmtId="0" fontId="4" fillId="5" borderId="9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5" borderId="6" xfId="0" applyFill="1" applyBorder="1" applyAlignment="1">
      <alignment vertical="center"/>
    </xf>
    <xf numFmtId="20" fontId="3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167" fontId="0" fillId="5" borderId="6" xfId="0" applyNumberFormat="1" applyFill="1" applyBorder="1" applyAlignment="1">
      <alignment horizontal="center" vertical="center"/>
    </xf>
    <xf numFmtId="167" fontId="3" fillId="5" borderId="11" xfId="0" applyNumberFormat="1" applyFont="1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20" fontId="0" fillId="5" borderId="4" xfId="0" applyNumberFormat="1" applyFill="1" applyBorder="1" applyAlignment="1">
      <alignment horizontal="center" vertical="center"/>
    </xf>
    <xf numFmtId="20" fontId="2" fillId="5" borderId="4" xfId="0" applyNumberFormat="1" applyFont="1" applyFill="1" applyBorder="1" applyAlignment="1">
      <alignment horizontal="center" vertical="center"/>
    </xf>
    <xf numFmtId="20" fontId="14" fillId="4" borderId="4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3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8" fontId="0" fillId="2" borderId="2" xfId="0" applyNumberFormat="1" applyFill="1" applyBorder="1" applyAlignment="1">
      <alignment horizontal="center" vertical="center"/>
    </xf>
    <xf numFmtId="168" fontId="0" fillId="2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0" fontId="3" fillId="0" borderId="13" xfId="1" applyFont="1" applyBorder="1"/>
    <xf numFmtId="0" fontId="3" fillId="0" borderId="14" xfId="1" applyFont="1" applyBorder="1"/>
    <xf numFmtId="0" fontId="3" fillId="0" borderId="15" xfId="1" applyFont="1" applyBorder="1"/>
  </cellXfs>
  <cellStyles count="2">
    <cellStyle name="Standaard" xfId="0" builtinId="0"/>
    <cellStyle name="Standaard 2" xfId="1" xr:uid="{6B7855BD-7BDC-4E05-BFBD-6218D7587D9F}"/>
  </cellStyles>
  <dxfs count="1169">
    <dxf>
      <font>
        <color rgb="FF9C0006"/>
      </font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0-02-24T13:28:32.41" personId="{00000000-0000-0000-0000-000000000000}" id="{3E982805-1C49-489B-BBDB-9B9C24EAB4EA}">
    <text>nieuwe versie jaartal wijzigen, werkt door in formules van andere werkbladen</text>
  </threadedComment>
  <threadedComment ref="J3" dT="2020-03-22T19:52:07.97" personId="{00000000-0000-0000-0000-000000000000}" id="{06065771-156D-4AC2-941A-CB351DB2FD93}">
    <text>km invullen, werkt straks door in andere berekeningen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85F3-1A0E-4B33-8397-626A80A32D77}">
  <sheetPr>
    <pageSetUpPr fitToPage="1"/>
  </sheetPr>
  <dimension ref="A1:AA36"/>
  <sheetViews>
    <sheetView tabSelected="1" zoomScaleNormal="100" workbookViewId="0">
      <pane ySplit="1" topLeftCell="A7" activePane="bottomLeft" state="frozen"/>
      <selection pane="bottomLeft" activeCell="J39" sqref="J39"/>
    </sheetView>
  </sheetViews>
  <sheetFormatPr defaultRowHeight="15" x14ac:dyDescent="0.25"/>
  <cols>
    <col min="1" max="2" width="3.42578125" style="85" customWidth="1"/>
    <col min="3" max="3" width="6.7109375" style="85" customWidth="1"/>
    <col min="4" max="8" width="6" style="63" customWidth="1"/>
    <col min="9" max="9" width="6.42578125" style="63" customWidth="1"/>
    <col min="10" max="11" width="6" style="63" customWidth="1"/>
    <col min="12" max="12" width="32.7109375" style="63" customWidth="1"/>
    <col min="13" max="14" width="6" style="63" customWidth="1"/>
    <col min="15" max="15" width="6.42578125" style="63" customWidth="1"/>
    <col min="16" max="17" width="8.7109375" style="63" customWidth="1"/>
    <col min="18" max="19" width="6.7109375" style="63" customWidth="1"/>
    <col min="20" max="20" width="9.7109375" style="86" customWidth="1"/>
    <col min="21" max="21" width="5.140625" style="23" customWidth="1"/>
    <col min="22" max="16384" width="9.140625" style="63"/>
  </cols>
  <sheetData>
    <row r="1" spans="1:27" x14ac:dyDescent="0.25">
      <c r="A1" s="267">
        <f>TOTAAL!B2</f>
        <v>2021</v>
      </c>
      <c r="B1" s="268"/>
      <c r="C1" s="269"/>
      <c r="D1" s="231" t="s">
        <v>95</v>
      </c>
      <c r="E1" s="232"/>
      <c r="F1" s="233"/>
      <c r="G1" s="234"/>
      <c r="H1" s="234"/>
      <c r="I1" s="234"/>
      <c r="J1" s="234"/>
      <c r="K1" s="235"/>
      <c r="L1" s="233"/>
      <c r="M1" s="264" t="s">
        <v>2</v>
      </c>
      <c r="N1" s="265"/>
      <c r="O1" s="264" t="s">
        <v>1</v>
      </c>
      <c r="P1" s="264" t="s">
        <v>73</v>
      </c>
      <c r="Q1" s="265"/>
      <c r="R1" s="145" t="s">
        <v>34</v>
      </c>
      <c r="S1" s="258" t="s">
        <v>16</v>
      </c>
      <c r="T1" s="147" t="s">
        <v>6</v>
      </c>
      <c r="U1" s="219" t="s">
        <v>71</v>
      </c>
    </row>
    <row r="2" spans="1:27" x14ac:dyDescent="0.25">
      <c r="A2" s="66" t="s">
        <v>49</v>
      </c>
      <c r="B2" s="146" t="s">
        <v>68</v>
      </c>
      <c r="C2" s="146" t="s">
        <v>50</v>
      </c>
      <c r="D2" s="149" t="s">
        <v>8</v>
      </c>
      <c r="E2" s="69" t="s">
        <v>9</v>
      </c>
      <c r="F2" s="230" t="s">
        <v>107</v>
      </c>
      <c r="G2" s="148" t="s">
        <v>108</v>
      </c>
      <c r="H2" s="148" t="s">
        <v>20</v>
      </c>
      <c r="I2" s="148" t="s">
        <v>11</v>
      </c>
      <c r="J2" s="148" t="s">
        <v>11</v>
      </c>
      <c r="K2" s="151" t="s">
        <v>11</v>
      </c>
      <c r="L2" s="230"/>
      <c r="M2" s="149" t="s">
        <v>8</v>
      </c>
      <c r="N2" s="69" t="s">
        <v>9</v>
      </c>
      <c r="O2" s="266"/>
      <c r="P2" s="149" t="s">
        <v>8</v>
      </c>
      <c r="Q2" s="69" t="s">
        <v>9</v>
      </c>
      <c r="R2" s="69" t="s">
        <v>10</v>
      </c>
      <c r="S2" s="259"/>
      <c r="T2" s="148" t="s">
        <v>4</v>
      </c>
      <c r="U2" s="220" t="s">
        <v>75</v>
      </c>
    </row>
    <row r="3" spans="1:27" x14ac:dyDescent="0.25">
      <c r="A3" s="190">
        <v>1</v>
      </c>
      <c r="B3" s="190" t="s">
        <v>59</v>
      </c>
      <c r="C3" s="72">
        <f>TOTAAL!A3</f>
        <v>42369</v>
      </c>
      <c r="D3" s="184"/>
      <c r="E3" s="175"/>
      <c r="F3" s="175"/>
      <c r="G3" s="176"/>
      <c r="H3" s="175"/>
      <c r="I3" s="74">
        <f>SUM(E3-D3-F3+G3+H3)</f>
        <v>0</v>
      </c>
      <c r="J3" s="31" t="str">
        <f>IF(I3&gt;0.375,I3-0.375,"")</f>
        <v/>
      </c>
      <c r="K3" s="173">
        <f>IF(I3&lt;0.375,I3-0.375,"")</f>
        <v>-0.375</v>
      </c>
      <c r="L3" s="257" t="s">
        <v>89</v>
      </c>
      <c r="M3" s="179"/>
      <c r="N3" s="179"/>
      <c r="O3" s="74">
        <f>SUM(N3-M3)</f>
        <v>0</v>
      </c>
      <c r="P3" s="181"/>
      <c r="Q3" s="181"/>
      <c r="R3" s="76">
        <f>SUM(Q3-P3)</f>
        <v>0</v>
      </c>
      <c r="S3" s="76">
        <f>TOTAAL!$J$4</f>
        <v>26</v>
      </c>
      <c r="T3" s="76">
        <f>SUM(R3-S3)</f>
        <v>-26</v>
      </c>
      <c r="U3" s="183"/>
    </row>
    <row r="4" spans="1:27" x14ac:dyDescent="0.25">
      <c r="A4" s="190">
        <v>1</v>
      </c>
      <c r="B4" s="190" t="s">
        <v>61</v>
      </c>
      <c r="C4" s="72">
        <f>DATE(YEAR($C$3),MONTH($C$3),DAY(C3)+1)</f>
        <v>42370</v>
      </c>
      <c r="D4" s="185"/>
      <c r="E4" s="177"/>
      <c r="F4" s="177"/>
      <c r="G4" s="178"/>
      <c r="H4" s="178"/>
      <c r="I4" s="74">
        <f t="shared" ref="I4:I33" si="0">SUM(E4-D4-F4+G4+H4)</f>
        <v>0</v>
      </c>
      <c r="J4" s="31" t="str">
        <f t="shared" ref="J4:J33" si="1">IF(I4&gt;0.375,I4-0.375,"")</f>
        <v/>
      </c>
      <c r="K4" s="173">
        <f t="shared" ref="K4:K26" si="2">IF(I4&lt;0.375,I4-0.375,"")</f>
        <v>-0.375</v>
      </c>
      <c r="L4" s="185"/>
      <c r="M4" s="180"/>
      <c r="N4" s="180"/>
      <c r="O4" s="74">
        <f t="shared" ref="O4:O32" si="3">SUM(N4-M4)</f>
        <v>0</v>
      </c>
      <c r="P4" s="25">
        <f t="shared" ref="P4:P9" si="4">Q3</f>
        <v>0</v>
      </c>
      <c r="Q4" s="182"/>
      <c r="R4" s="76">
        <f t="shared" ref="R4:R32" si="5">SUM(Q4-P4)</f>
        <v>0</v>
      </c>
      <c r="S4" s="76">
        <f>TOTAAL!$J$4</f>
        <v>26</v>
      </c>
      <c r="T4" s="76">
        <f>SUM(R4-S4)</f>
        <v>-26</v>
      </c>
      <c r="U4" s="183"/>
    </row>
    <row r="5" spans="1:27" x14ac:dyDescent="0.25">
      <c r="A5" s="71">
        <v>1</v>
      </c>
      <c r="B5" s="71" t="s">
        <v>62</v>
      </c>
      <c r="C5" s="72">
        <f t="shared" ref="C5:C33" si="6">DATE(YEAR($C$3),MONTH($C$3),DAY(C4)+1)</f>
        <v>42371</v>
      </c>
      <c r="D5" s="6"/>
      <c r="E5" s="6"/>
      <c r="F5" s="6"/>
      <c r="G5" s="74"/>
      <c r="H5" s="74"/>
      <c r="I5" s="74">
        <f t="shared" si="0"/>
        <v>0</v>
      </c>
      <c r="J5" s="31" t="str">
        <f t="shared" si="1"/>
        <v/>
      </c>
      <c r="K5" s="173">
        <f t="shared" si="2"/>
        <v>-0.375</v>
      </c>
      <c r="L5" s="188" t="s">
        <v>90</v>
      </c>
      <c r="M5" s="189"/>
      <c r="N5" s="189"/>
      <c r="O5" s="227"/>
      <c r="P5" s="25">
        <f t="shared" si="4"/>
        <v>0</v>
      </c>
      <c r="Q5" s="25"/>
      <c r="R5" s="76">
        <f t="shared" si="5"/>
        <v>0</v>
      </c>
      <c r="S5" s="76">
        <f>TOTAAL!$J$4</f>
        <v>26</v>
      </c>
      <c r="T5" s="210" t="s">
        <v>97</v>
      </c>
      <c r="U5" s="209"/>
      <c r="V5" s="207"/>
      <c r="W5" s="207"/>
      <c r="X5" s="207"/>
      <c r="Y5" s="207"/>
    </row>
    <row r="6" spans="1:27" x14ac:dyDescent="0.25">
      <c r="A6" s="71">
        <v>1</v>
      </c>
      <c r="B6" s="71" t="s">
        <v>56</v>
      </c>
      <c r="C6" s="72">
        <f t="shared" si="6"/>
        <v>42372</v>
      </c>
      <c r="D6" s="137"/>
      <c r="E6" s="74"/>
      <c r="F6" s="74"/>
      <c r="G6" s="97"/>
      <c r="H6" s="74"/>
      <c r="I6" s="74">
        <f t="shared" si="0"/>
        <v>0</v>
      </c>
      <c r="J6" s="31" t="str">
        <f t="shared" si="1"/>
        <v/>
      </c>
      <c r="K6" s="173"/>
      <c r="L6" s="188"/>
      <c r="M6" s="6"/>
      <c r="N6" s="6"/>
      <c r="O6" s="74">
        <f t="shared" si="3"/>
        <v>0</v>
      </c>
      <c r="P6" s="25">
        <f t="shared" si="4"/>
        <v>0</v>
      </c>
      <c r="Q6" s="25"/>
      <c r="R6" s="76">
        <f t="shared" si="5"/>
        <v>0</v>
      </c>
      <c r="S6" s="76"/>
      <c r="T6" s="76">
        <f t="shared" ref="T6:T33" si="7">SUM(R6-S6)</f>
        <v>0</v>
      </c>
      <c r="U6" s="161"/>
    </row>
    <row r="7" spans="1:27" x14ac:dyDescent="0.25">
      <c r="A7" s="71">
        <v>1</v>
      </c>
      <c r="B7" s="71" t="s">
        <v>57</v>
      </c>
      <c r="C7" s="72">
        <f t="shared" si="6"/>
        <v>42373</v>
      </c>
      <c r="D7" s="74"/>
      <c r="E7" s="74"/>
      <c r="F7" s="74"/>
      <c r="G7" s="97"/>
      <c r="H7" s="74"/>
      <c r="I7" s="74">
        <f t="shared" si="0"/>
        <v>0</v>
      </c>
      <c r="J7" s="31" t="str">
        <f t="shared" si="1"/>
        <v/>
      </c>
      <c r="K7" s="173"/>
      <c r="L7" s="187"/>
      <c r="M7" s="17"/>
      <c r="N7" s="17"/>
      <c r="O7" s="74">
        <f t="shared" si="3"/>
        <v>0</v>
      </c>
      <c r="P7" s="25">
        <f t="shared" si="4"/>
        <v>0</v>
      </c>
      <c r="Q7" s="25"/>
      <c r="R7" s="76">
        <f t="shared" si="5"/>
        <v>0</v>
      </c>
      <c r="S7" s="76"/>
      <c r="T7" s="76">
        <f t="shared" si="7"/>
        <v>0</v>
      </c>
      <c r="U7" s="161"/>
    </row>
    <row r="8" spans="1:27" x14ac:dyDescent="0.25">
      <c r="A8" s="71">
        <v>2</v>
      </c>
      <c r="B8" s="71" t="s">
        <v>58</v>
      </c>
      <c r="C8" s="72">
        <f t="shared" si="6"/>
        <v>42374</v>
      </c>
      <c r="D8" s="8">
        <v>0.29166666666666669</v>
      </c>
      <c r="E8" s="8">
        <v>0.6875</v>
      </c>
      <c r="F8" s="8">
        <v>2.0833333333333332E-2</v>
      </c>
      <c r="G8" s="74"/>
      <c r="H8" s="74"/>
      <c r="I8" s="74">
        <f t="shared" si="0"/>
        <v>0.375</v>
      </c>
      <c r="J8" s="31" t="str">
        <f t="shared" si="1"/>
        <v/>
      </c>
      <c r="K8" s="173" t="str">
        <f t="shared" si="2"/>
        <v/>
      </c>
      <c r="L8" s="188" t="s">
        <v>82</v>
      </c>
      <c r="M8" s="189"/>
      <c r="N8" s="4"/>
      <c r="O8" s="74">
        <f t="shared" si="3"/>
        <v>0</v>
      </c>
      <c r="P8" s="25">
        <f t="shared" si="4"/>
        <v>0</v>
      </c>
      <c r="Q8" s="9"/>
      <c r="R8" s="76">
        <f t="shared" si="5"/>
        <v>0</v>
      </c>
      <c r="S8" s="76"/>
      <c r="T8" s="76">
        <f t="shared" si="7"/>
        <v>0</v>
      </c>
      <c r="U8" s="226" t="s">
        <v>72</v>
      </c>
      <c r="V8" s="186" t="s">
        <v>98</v>
      </c>
      <c r="W8" s="207"/>
      <c r="X8" s="207"/>
      <c r="Y8" s="207"/>
      <c r="Z8" s="207"/>
      <c r="AA8" s="207"/>
    </row>
    <row r="9" spans="1:27" ht="15" customHeight="1" x14ac:dyDescent="0.25">
      <c r="A9" s="71">
        <v>2</v>
      </c>
      <c r="B9" s="71" t="s">
        <v>60</v>
      </c>
      <c r="C9" s="72">
        <f t="shared" si="6"/>
        <v>42375</v>
      </c>
      <c r="D9" s="8">
        <v>0.3125</v>
      </c>
      <c r="E9" s="8">
        <v>0.6875</v>
      </c>
      <c r="F9" s="8">
        <v>2.0833333333333332E-2</v>
      </c>
      <c r="G9" s="74"/>
      <c r="H9" s="74"/>
      <c r="I9" s="74">
        <f t="shared" si="0"/>
        <v>0.35416666666666669</v>
      </c>
      <c r="J9" s="31" t="str">
        <f t="shared" si="1"/>
        <v/>
      </c>
      <c r="K9" s="173">
        <f t="shared" si="2"/>
        <v>-2.0833333333333315E-2</v>
      </c>
      <c r="L9" s="187" t="s">
        <v>83</v>
      </c>
      <c r="M9" s="4"/>
      <c r="N9" s="4"/>
      <c r="O9" s="74">
        <f t="shared" si="3"/>
        <v>0</v>
      </c>
      <c r="P9" s="25">
        <f t="shared" si="4"/>
        <v>0</v>
      </c>
      <c r="Q9" s="9"/>
      <c r="R9" s="76">
        <f t="shared" si="5"/>
        <v>0</v>
      </c>
      <c r="S9" s="76"/>
      <c r="T9" s="76">
        <f t="shared" si="7"/>
        <v>0</v>
      </c>
      <c r="U9" s="226" t="s">
        <v>72</v>
      </c>
    </row>
    <row r="10" spans="1:27" x14ac:dyDescent="0.25">
      <c r="A10" s="71">
        <v>2</v>
      </c>
      <c r="B10" s="71" t="s">
        <v>59</v>
      </c>
      <c r="C10" s="72">
        <f t="shared" si="6"/>
        <v>42376</v>
      </c>
      <c r="D10" s="8">
        <v>0.29166666666666669</v>
      </c>
      <c r="E10" s="8">
        <v>0.6875</v>
      </c>
      <c r="F10" s="8"/>
      <c r="G10" s="74"/>
      <c r="H10" s="74"/>
      <c r="I10" s="74">
        <f t="shared" si="0"/>
        <v>0.39583333333333331</v>
      </c>
      <c r="J10" s="31">
        <f t="shared" si="1"/>
        <v>2.0833333333333315E-2</v>
      </c>
      <c r="K10" s="173" t="str">
        <f t="shared" si="2"/>
        <v/>
      </c>
      <c r="L10" s="188" t="s">
        <v>84</v>
      </c>
      <c r="M10" s="4"/>
      <c r="N10" s="4"/>
      <c r="O10" s="74">
        <f t="shared" si="3"/>
        <v>0</v>
      </c>
      <c r="P10" s="25">
        <f t="shared" ref="P10:P14" si="8">Q9</f>
        <v>0</v>
      </c>
      <c r="Q10" s="9"/>
      <c r="R10" s="76">
        <f t="shared" si="5"/>
        <v>0</v>
      </c>
      <c r="S10" s="76"/>
      <c r="T10" s="76">
        <f t="shared" si="7"/>
        <v>0</v>
      </c>
      <c r="U10" s="226" t="s">
        <v>72</v>
      </c>
    </row>
    <row r="11" spans="1:27" ht="15" customHeight="1" x14ac:dyDescent="0.25">
      <c r="A11" s="71">
        <v>2</v>
      </c>
      <c r="B11" s="71" t="s">
        <v>61</v>
      </c>
      <c r="C11" s="72">
        <f t="shared" si="6"/>
        <v>42377</v>
      </c>
      <c r="D11" s="8"/>
      <c r="E11" s="8"/>
      <c r="F11" s="8"/>
      <c r="G11" s="74"/>
      <c r="H11" s="74"/>
      <c r="I11" s="74">
        <f t="shared" si="0"/>
        <v>0</v>
      </c>
      <c r="J11" s="31" t="str">
        <f t="shared" si="1"/>
        <v/>
      </c>
      <c r="K11" s="173"/>
      <c r="L11" s="7"/>
      <c r="M11" s="4"/>
      <c r="N11" s="4"/>
      <c r="O11" s="74">
        <f t="shared" si="3"/>
        <v>0</v>
      </c>
      <c r="P11" s="25">
        <f t="shared" si="8"/>
        <v>0</v>
      </c>
      <c r="Q11" s="9"/>
      <c r="R11" s="76">
        <f t="shared" si="5"/>
        <v>0</v>
      </c>
      <c r="S11" s="76"/>
      <c r="T11" s="76">
        <f t="shared" si="7"/>
        <v>0</v>
      </c>
      <c r="U11" s="161"/>
    </row>
    <row r="12" spans="1:27" x14ac:dyDescent="0.25">
      <c r="A12" s="71">
        <v>2</v>
      </c>
      <c r="B12" s="71" t="s">
        <v>62</v>
      </c>
      <c r="C12" s="72">
        <f>DATE(YEAR($C$3),MONTH($C$3),DAY(C11)+1)</f>
        <v>42378</v>
      </c>
      <c r="D12" s="188" t="s">
        <v>106</v>
      </c>
      <c r="E12" s="254"/>
      <c r="F12" s="254"/>
      <c r="G12" s="227"/>
      <c r="H12" s="227"/>
      <c r="I12" s="227"/>
      <c r="J12" s="255"/>
      <c r="K12" s="256"/>
      <c r="L12" s="207"/>
      <c r="M12" s="189"/>
      <c r="N12" s="189"/>
      <c r="O12" s="74">
        <f t="shared" ref="O12" si="9">SUM(N12-M12)</f>
        <v>0</v>
      </c>
      <c r="P12" s="25">
        <f t="shared" ref="P12" si="10">Q11</f>
        <v>0</v>
      </c>
      <c r="Q12" s="9"/>
      <c r="R12" s="76">
        <f t="shared" si="5"/>
        <v>0</v>
      </c>
      <c r="S12" s="76"/>
      <c r="T12" s="76">
        <f t="shared" si="7"/>
        <v>0</v>
      </c>
      <c r="U12" s="161"/>
    </row>
    <row r="13" spans="1:27" x14ac:dyDescent="0.25">
      <c r="A13" s="71">
        <v>2</v>
      </c>
      <c r="B13" s="71" t="s">
        <v>56</v>
      </c>
      <c r="C13" s="72">
        <f t="shared" si="6"/>
        <v>42379</v>
      </c>
      <c r="D13" s="163"/>
      <c r="E13" s="163"/>
      <c r="F13" s="163"/>
      <c r="G13" s="97"/>
      <c r="H13" s="74"/>
      <c r="I13" s="74">
        <f t="shared" si="0"/>
        <v>0</v>
      </c>
      <c r="J13" s="31" t="str">
        <f t="shared" si="1"/>
        <v/>
      </c>
      <c r="K13" s="173"/>
      <c r="L13" s="188"/>
      <c r="M13" s="163"/>
      <c r="N13" s="163"/>
      <c r="O13" s="74">
        <f t="shared" si="3"/>
        <v>0</v>
      </c>
      <c r="P13" s="19">
        <f t="shared" si="8"/>
        <v>0</v>
      </c>
      <c r="Q13" s="19"/>
      <c r="R13" s="76">
        <f t="shared" si="5"/>
        <v>0</v>
      </c>
      <c r="S13" s="76"/>
      <c r="T13" s="76">
        <f t="shared" si="7"/>
        <v>0</v>
      </c>
      <c r="U13" s="161"/>
    </row>
    <row r="14" spans="1:27" x14ac:dyDescent="0.25">
      <c r="A14" s="71">
        <v>2</v>
      </c>
      <c r="B14" s="71" t="s">
        <v>57</v>
      </c>
      <c r="C14" s="72">
        <f t="shared" si="6"/>
        <v>42380</v>
      </c>
      <c r="D14" s="153"/>
      <c r="E14" s="163"/>
      <c r="F14" s="163"/>
      <c r="G14" s="97"/>
      <c r="H14" s="74"/>
      <c r="I14" s="74">
        <f t="shared" si="0"/>
        <v>0</v>
      </c>
      <c r="J14" s="31" t="str">
        <f t="shared" si="1"/>
        <v/>
      </c>
      <c r="K14" s="173"/>
      <c r="L14" s="168"/>
      <c r="M14" s="153"/>
      <c r="N14" s="153"/>
      <c r="O14" s="74">
        <f t="shared" si="3"/>
        <v>0</v>
      </c>
      <c r="P14" s="9">
        <f t="shared" si="8"/>
        <v>0</v>
      </c>
      <c r="Q14" s="19"/>
      <c r="R14" s="76">
        <f t="shared" si="5"/>
        <v>0</v>
      </c>
      <c r="S14" s="76"/>
      <c r="T14" s="76">
        <f t="shared" si="7"/>
        <v>0</v>
      </c>
      <c r="U14" s="161"/>
    </row>
    <row r="15" spans="1:27" x14ac:dyDescent="0.25">
      <c r="A15" s="71">
        <v>3</v>
      </c>
      <c r="B15" s="71" t="s">
        <v>58</v>
      </c>
      <c r="C15" s="72">
        <f t="shared" si="6"/>
        <v>42381</v>
      </c>
      <c r="D15" s="8">
        <v>0.29166666666666669</v>
      </c>
      <c r="E15" s="8">
        <v>0.6875</v>
      </c>
      <c r="F15" s="8">
        <v>2.0833333333333332E-2</v>
      </c>
      <c r="G15" s="74"/>
      <c r="H15" s="74"/>
      <c r="I15" s="74">
        <f t="shared" si="0"/>
        <v>0.375</v>
      </c>
      <c r="J15" s="31" t="str">
        <f t="shared" si="1"/>
        <v/>
      </c>
      <c r="K15" s="173" t="str">
        <f t="shared" si="2"/>
        <v/>
      </c>
      <c r="L15" s="7" t="s">
        <v>76</v>
      </c>
      <c r="M15" s="4"/>
      <c r="N15" s="4"/>
      <c r="O15" s="74">
        <f t="shared" si="3"/>
        <v>0</v>
      </c>
      <c r="P15" s="9">
        <v>20100</v>
      </c>
      <c r="Q15" s="9">
        <v>20126</v>
      </c>
      <c r="R15" s="76">
        <f t="shared" si="5"/>
        <v>26</v>
      </c>
      <c r="S15" s="76">
        <f>TOTAAL!$J$4</f>
        <v>26</v>
      </c>
      <c r="T15" s="76">
        <f t="shared" si="7"/>
        <v>0</v>
      </c>
      <c r="U15" s="161"/>
    </row>
    <row r="16" spans="1:27" ht="15" customHeight="1" x14ac:dyDescent="0.25">
      <c r="A16" s="71">
        <v>3</v>
      </c>
      <c r="B16" s="71" t="s">
        <v>60</v>
      </c>
      <c r="C16" s="72">
        <f t="shared" si="6"/>
        <v>42382</v>
      </c>
      <c r="D16" s="8">
        <v>0.29166666666666669</v>
      </c>
      <c r="E16" s="8">
        <v>0.6875</v>
      </c>
      <c r="F16" s="8">
        <v>2.0833333333333332E-2</v>
      </c>
      <c r="G16" s="74"/>
      <c r="H16" s="74"/>
      <c r="I16" s="74">
        <f t="shared" si="0"/>
        <v>0.375</v>
      </c>
      <c r="J16" s="31" t="str">
        <f t="shared" si="1"/>
        <v/>
      </c>
      <c r="K16" s="173" t="str">
        <f t="shared" si="2"/>
        <v/>
      </c>
      <c r="L16" s="7" t="s">
        <v>80</v>
      </c>
      <c r="M16" s="4"/>
      <c r="N16" s="4"/>
      <c r="O16" s="74">
        <f t="shared" si="3"/>
        <v>0</v>
      </c>
      <c r="P16" s="9">
        <f>Q15</f>
        <v>20126</v>
      </c>
      <c r="Q16" s="9">
        <v>20200</v>
      </c>
      <c r="R16" s="76">
        <f t="shared" si="5"/>
        <v>74</v>
      </c>
      <c r="S16" s="76">
        <f>TOTAAL!$J$4</f>
        <v>26</v>
      </c>
      <c r="T16" s="76">
        <f t="shared" si="7"/>
        <v>48</v>
      </c>
      <c r="U16" s="161"/>
    </row>
    <row r="17" spans="1:26" ht="30" x14ac:dyDescent="0.25">
      <c r="A17" s="71">
        <v>3</v>
      </c>
      <c r="B17" s="71" t="s">
        <v>59</v>
      </c>
      <c r="C17" s="72">
        <f t="shared" si="6"/>
        <v>42383</v>
      </c>
      <c r="D17" s="8">
        <v>0.29166666666666669</v>
      </c>
      <c r="E17" s="8">
        <v>0.6875</v>
      </c>
      <c r="F17" s="8">
        <v>2.0833333333333332E-2</v>
      </c>
      <c r="G17" s="74"/>
      <c r="H17" s="74"/>
      <c r="I17" s="74">
        <f t="shared" si="0"/>
        <v>0.375</v>
      </c>
      <c r="J17" s="31" t="str">
        <f t="shared" si="1"/>
        <v/>
      </c>
      <c r="K17" s="173" t="str">
        <f t="shared" si="2"/>
        <v/>
      </c>
      <c r="L17" s="7" t="s">
        <v>102</v>
      </c>
      <c r="M17" s="4"/>
      <c r="N17" s="4"/>
      <c r="O17" s="74">
        <f t="shared" si="3"/>
        <v>0</v>
      </c>
      <c r="P17" s="9">
        <f>Q16</f>
        <v>20200</v>
      </c>
      <c r="Q17" s="9"/>
      <c r="R17" s="76"/>
      <c r="S17" s="76"/>
      <c r="T17" s="76"/>
      <c r="U17" s="161"/>
    </row>
    <row r="18" spans="1:26" ht="15" customHeight="1" x14ac:dyDescent="0.25">
      <c r="A18" s="71">
        <v>3</v>
      </c>
      <c r="B18" s="71" t="s">
        <v>61</v>
      </c>
      <c r="C18" s="72">
        <f t="shared" si="6"/>
        <v>42384</v>
      </c>
      <c r="D18" s="8">
        <v>0.29166666666666669</v>
      </c>
      <c r="E18" s="8">
        <v>0.6875</v>
      </c>
      <c r="F18" s="8">
        <v>2.0833333333333332E-2</v>
      </c>
      <c r="G18" s="74"/>
      <c r="H18" s="74"/>
      <c r="I18" s="74">
        <f t="shared" si="0"/>
        <v>0.375</v>
      </c>
      <c r="J18" s="31" t="str">
        <f t="shared" ref="J18" si="11">IF(I18&gt;0.375,I18-0.375,"")</f>
        <v/>
      </c>
      <c r="K18" s="173" t="str">
        <f t="shared" ref="K18" si="12">IF(I18&lt;0.375,I18-0.375,"")</f>
        <v/>
      </c>
      <c r="L18" s="7" t="s">
        <v>80</v>
      </c>
      <c r="M18" s="4"/>
      <c r="N18" s="4"/>
      <c r="O18" s="74">
        <f t="shared" ref="O18" si="13">SUM(N18-M18)</f>
        <v>0</v>
      </c>
      <c r="P18" s="9">
        <f>Q17</f>
        <v>0</v>
      </c>
      <c r="Q18" s="9"/>
      <c r="R18" s="76">
        <f t="shared" ref="R18" si="14">SUM(Q18-P18)</f>
        <v>0</v>
      </c>
      <c r="S18" s="76"/>
      <c r="T18" s="76">
        <f t="shared" si="7"/>
        <v>0</v>
      </c>
      <c r="U18" s="161"/>
    </row>
    <row r="19" spans="1:26" x14ac:dyDescent="0.25">
      <c r="A19" s="71">
        <v>3</v>
      </c>
      <c r="B19" s="71" t="s">
        <v>62</v>
      </c>
      <c r="C19" s="72">
        <f t="shared" si="6"/>
        <v>42385</v>
      </c>
      <c r="D19" s="8">
        <v>0.29166666666666669</v>
      </c>
      <c r="E19" s="8">
        <v>0.6875</v>
      </c>
      <c r="F19" s="8">
        <v>2.0833333333333332E-2</v>
      </c>
      <c r="G19" s="74"/>
      <c r="H19" s="74"/>
      <c r="I19" s="74">
        <f t="shared" si="0"/>
        <v>0.375</v>
      </c>
      <c r="J19" s="31" t="str">
        <f t="shared" si="1"/>
        <v/>
      </c>
      <c r="K19" s="173" t="str">
        <f t="shared" si="2"/>
        <v/>
      </c>
      <c r="L19" s="7" t="s">
        <v>79</v>
      </c>
      <c r="M19" s="4"/>
      <c r="N19" s="4"/>
      <c r="O19" s="74">
        <f t="shared" si="3"/>
        <v>0</v>
      </c>
      <c r="P19" s="9">
        <f>Q18</f>
        <v>0</v>
      </c>
      <c r="Q19" s="9"/>
      <c r="R19" s="76">
        <f t="shared" si="5"/>
        <v>0</v>
      </c>
      <c r="S19" s="76">
        <f>TOTAAL!$J$4</f>
        <v>26</v>
      </c>
      <c r="T19" s="76">
        <f t="shared" si="7"/>
        <v>-26</v>
      </c>
      <c r="U19" s="161"/>
    </row>
    <row r="20" spans="1:26" x14ac:dyDescent="0.25">
      <c r="A20" s="71">
        <v>3</v>
      </c>
      <c r="B20" s="71" t="s">
        <v>56</v>
      </c>
      <c r="C20" s="72">
        <f t="shared" si="6"/>
        <v>42386</v>
      </c>
      <c r="D20" s="153"/>
      <c r="E20" s="153"/>
      <c r="F20" s="153"/>
      <c r="G20" s="97"/>
      <c r="H20" s="74"/>
      <c r="I20" s="74">
        <f t="shared" si="0"/>
        <v>0</v>
      </c>
      <c r="J20" s="31" t="str">
        <f t="shared" si="1"/>
        <v/>
      </c>
      <c r="K20" s="173"/>
      <c r="L20" s="168" t="s">
        <v>77</v>
      </c>
      <c r="M20" s="163">
        <v>0.34375</v>
      </c>
      <c r="N20" s="163">
        <v>0.54166666666666663</v>
      </c>
      <c r="O20" s="74">
        <f t="shared" si="3"/>
        <v>0.19791666666666663</v>
      </c>
      <c r="P20" s="9">
        <f t="shared" ref="P20:P32" si="15">Q19</f>
        <v>0</v>
      </c>
      <c r="Q20" s="19">
        <v>20384</v>
      </c>
      <c r="R20" s="76">
        <f t="shared" si="5"/>
        <v>20384</v>
      </c>
      <c r="S20" s="76"/>
      <c r="T20" s="76">
        <f t="shared" si="7"/>
        <v>20384</v>
      </c>
      <c r="U20" s="243" t="s">
        <v>96</v>
      </c>
      <c r="V20" s="242"/>
      <c r="W20" s="242"/>
      <c r="X20" s="207"/>
      <c r="Y20" s="207"/>
      <c r="Z20" s="207"/>
    </row>
    <row r="21" spans="1:26" x14ac:dyDescent="0.25">
      <c r="A21" s="71">
        <v>3</v>
      </c>
      <c r="B21" s="71" t="s">
        <v>57</v>
      </c>
      <c r="C21" s="72">
        <f t="shared" si="6"/>
        <v>42387</v>
      </c>
      <c r="D21" s="153"/>
      <c r="E21" s="153"/>
      <c r="F21" s="153"/>
      <c r="G21" s="97"/>
      <c r="H21" s="74"/>
      <c r="I21" s="74">
        <f t="shared" si="0"/>
        <v>0</v>
      </c>
      <c r="J21" s="31" t="str">
        <f t="shared" si="1"/>
        <v/>
      </c>
      <c r="K21" s="173"/>
      <c r="L21" s="168"/>
      <c r="M21" s="153"/>
      <c r="N21" s="153"/>
      <c r="O21" s="74">
        <f t="shared" si="3"/>
        <v>0</v>
      </c>
      <c r="P21" s="9"/>
      <c r="Q21" s="19"/>
      <c r="R21" s="76">
        <f t="shared" si="5"/>
        <v>0</v>
      </c>
      <c r="S21" s="76"/>
      <c r="T21" s="76">
        <f t="shared" si="7"/>
        <v>0</v>
      </c>
      <c r="U21" s="161"/>
    </row>
    <row r="22" spans="1:26" x14ac:dyDescent="0.25">
      <c r="A22" s="71">
        <v>4</v>
      </c>
      <c r="B22" s="71" t="s">
        <v>58</v>
      </c>
      <c r="C22" s="72">
        <f t="shared" si="6"/>
        <v>42388</v>
      </c>
      <c r="D22" s="8">
        <v>0.29166666666666669</v>
      </c>
      <c r="E22" s="8">
        <v>0.6875</v>
      </c>
      <c r="F22" s="8">
        <v>2.0833333333333332E-2</v>
      </c>
      <c r="G22" s="97"/>
      <c r="H22" s="74"/>
      <c r="I22" s="74">
        <f t="shared" si="0"/>
        <v>0.375</v>
      </c>
      <c r="J22" s="31" t="str">
        <f t="shared" si="1"/>
        <v/>
      </c>
      <c r="K22" s="173" t="str">
        <f t="shared" si="2"/>
        <v/>
      </c>
      <c r="L22" s="7"/>
      <c r="M22" s="4"/>
      <c r="N22" s="4"/>
      <c r="O22" s="74">
        <f t="shared" si="3"/>
        <v>0</v>
      </c>
      <c r="P22" s="9">
        <f t="shared" si="15"/>
        <v>0</v>
      </c>
      <c r="Q22" s="9"/>
      <c r="R22" s="76">
        <f t="shared" si="5"/>
        <v>0</v>
      </c>
      <c r="S22" s="76"/>
      <c r="T22" s="76">
        <f t="shared" si="7"/>
        <v>0</v>
      </c>
      <c r="U22" s="161"/>
    </row>
    <row r="23" spans="1:26" x14ac:dyDescent="0.25">
      <c r="A23" s="71">
        <v>4</v>
      </c>
      <c r="B23" s="71" t="s">
        <v>60</v>
      </c>
      <c r="C23" s="72">
        <f t="shared" si="6"/>
        <v>42389</v>
      </c>
      <c r="D23" s="8">
        <v>0.29166666666666669</v>
      </c>
      <c r="E23" s="8">
        <v>0.6875</v>
      </c>
      <c r="F23" s="8">
        <v>2.0833333333333332E-2</v>
      </c>
      <c r="G23" s="97"/>
      <c r="H23" s="74"/>
      <c r="I23" s="74">
        <f t="shared" si="0"/>
        <v>0.375</v>
      </c>
      <c r="J23" s="31" t="str">
        <f t="shared" si="1"/>
        <v/>
      </c>
      <c r="K23" s="173" t="str">
        <f t="shared" si="2"/>
        <v/>
      </c>
      <c r="L23" s="7"/>
      <c r="M23" s="4"/>
      <c r="N23" s="4"/>
      <c r="O23" s="74">
        <f t="shared" si="3"/>
        <v>0</v>
      </c>
      <c r="P23" s="9">
        <f t="shared" si="15"/>
        <v>0</v>
      </c>
      <c r="Q23" s="9"/>
      <c r="R23" s="76">
        <f t="shared" si="5"/>
        <v>0</v>
      </c>
      <c r="S23" s="76"/>
      <c r="T23" s="76">
        <f t="shared" si="7"/>
        <v>0</v>
      </c>
      <c r="U23" s="161"/>
    </row>
    <row r="24" spans="1:26" x14ac:dyDescent="0.25">
      <c r="A24" s="71">
        <v>4</v>
      </c>
      <c r="B24" s="71" t="s">
        <v>59</v>
      </c>
      <c r="C24" s="72">
        <f t="shared" si="6"/>
        <v>42390</v>
      </c>
      <c r="D24" s="8"/>
      <c r="E24" s="8"/>
      <c r="F24" s="8"/>
      <c r="G24" s="97"/>
      <c r="H24" s="74">
        <v>0.375</v>
      </c>
      <c r="I24" s="74">
        <f t="shared" si="0"/>
        <v>0.375</v>
      </c>
      <c r="J24" s="31" t="str">
        <f t="shared" si="1"/>
        <v/>
      </c>
      <c r="K24" s="173" t="str">
        <f t="shared" si="2"/>
        <v/>
      </c>
      <c r="L24" s="187" t="s">
        <v>103</v>
      </c>
      <c r="M24" s="4"/>
      <c r="N24" s="4"/>
      <c r="O24" s="74">
        <f t="shared" si="3"/>
        <v>0</v>
      </c>
      <c r="P24" s="9">
        <f t="shared" si="15"/>
        <v>0</v>
      </c>
      <c r="Q24" s="9"/>
      <c r="R24" s="76">
        <f t="shared" si="5"/>
        <v>0</v>
      </c>
      <c r="S24" s="76"/>
      <c r="T24" s="76">
        <f t="shared" si="7"/>
        <v>0</v>
      </c>
      <c r="U24" s="161"/>
    </row>
    <row r="25" spans="1:26" x14ac:dyDescent="0.25">
      <c r="A25" s="71">
        <v>4</v>
      </c>
      <c r="B25" s="71" t="s">
        <v>61</v>
      </c>
      <c r="C25" s="72">
        <f t="shared" si="6"/>
        <v>42391</v>
      </c>
      <c r="D25" s="8"/>
      <c r="E25" s="8"/>
      <c r="F25" s="8"/>
      <c r="G25" s="74">
        <v>0.375</v>
      </c>
      <c r="H25" s="74"/>
      <c r="I25" s="74">
        <f t="shared" ref="I25" si="16">SUM(E25-D25-F25+G25+H25)</f>
        <v>0.375</v>
      </c>
      <c r="J25" s="31" t="str">
        <f t="shared" ref="J25" si="17">IF(I25&gt;0.375,I25-0.375,"")</f>
        <v/>
      </c>
      <c r="K25" s="173" t="str">
        <f t="shared" ref="K25" si="18">IF(I25&lt;0.375,I25-0.375,"")</f>
        <v/>
      </c>
      <c r="L25" s="7" t="s">
        <v>91</v>
      </c>
      <c r="M25" s="237" t="s">
        <v>93</v>
      </c>
      <c r="N25" s="238"/>
      <c r="O25" s="239"/>
      <c r="P25" s="240"/>
      <c r="Q25" s="240"/>
      <c r="R25" s="241"/>
      <c r="S25" s="76"/>
      <c r="T25" s="76">
        <f t="shared" si="7"/>
        <v>0</v>
      </c>
      <c r="U25" s="161"/>
    </row>
    <row r="26" spans="1:26" x14ac:dyDescent="0.25">
      <c r="A26" s="71">
        <v>4</v>
      </c>
      <c r="B26" s="71" t="s">
        <v>62</v>
      </c>
      <c r="C26" s="72">
        <f t="shared" si="6"/>
        <v>42392</v>
      </c>
      <c r="D26" s="8"/>
      <c r="E26" s="8"/>
      <c r="F26" s="8"/>
      <c r="G26" s="97"/>
      <c r="H26" s="74"/>
      <c r="I26" s="74">
        <f t="shared" si="0"/>
        <v>0</v>
      </c>
      <c r="J26" s="31" t="str">
        <f t="shared" si="1"/>
        <v/>
      </c>
      <c r="K26" s="173">
        <f t="shared" si="2"/>
        <v>-0.375</v>
      </c>
      <c r="L26" s="7" t="s">
        <v>92</v>
      </c>
      <c r="M26" s="237" t="s">
        <v>94</v>
      </c>
      <c r="N26" s="189"/>
      <c r="O26" s="227"/>
      <c r="P26" s="228"/>
      <c r="Q26" s="228"/>
      <c r="R26" s="236"/>
      <c r="S26" s="236"/>
      <c r="T26" s="76">
        <f t="shared" si="7"/>
        <v>0</v>
      </c>
      <c r="U26" s="161"/>
    </row>
    <row r="27" spans="1:26" x14ac:dyDescent="0.25">
      <c r="A27" s="71">
        <v>4</v>
      </c>
      <c r="B27" s="71" t="s">
        <v>56</v>
      </c>
      <c r="C27" s="72">
        <f t="shared" si="6"/>
        <v>42393</v>
      </c>
      <c r="D27" s="164"/>
      <c r="E27" s="164"/>
      <c r="F27" s="164"/>
      <c r="G27" s="97"/>
      <c r="H27" s="74"/>
      <c r="I27" s="74">
        <f t="shared" si="0"/>
        <v>0</v>
      </c>
      <c r="J27" s="31" t="str">
        <f t="shared" si="1"/>
        <v/>
      </c>
      <c r="K27" s="173"/>
      <c r="L27" s="165"/>
      <c r="M27" s="166"/>
      <c r="N27" s="166"/>
      <c r="O27" s="74">
        <f t="shared" si="3"/>
        <v>0</v>
      </c>
      <c r="P27" s="9">
        <f t="shared" si="15"/>
        <v>0</v>
      </c>
      <c r="Q27" s="169"/>
      <c r="R27" s="76">
        <f t="shared" si="5"/>
        <v>0</v>
      </c>
      <c r="S27" s="76"/>
      <c r="T27" s="76">
        <f t="shared" si="7"/>
        <v>0</v>
      </c>
      <c r="U27" s="167"/>
    </row>
    <row r="28" spans="1:26" x14ac:dyDescent="0.25">
      <c r="A28" s="71">
        <v>4</v>
      </c>
      <c r="B28" s="71" t="s">
        <v>57</v>
      </c>
      <c r="C28" s="72">
        <f t="shared" si="6"/>
        <v>42394</v>
      </c>
      <c r="D28" s="153"/>
      <c r="E28" s="153"/>
      <c r="F28" s="153"/>
      <c r="G28" s="97"/>
      <c r="H28" s="74"/>
      <c r="I28" s="74">
        <f t="shared" si="0"/>
        <v>0</v>
      </c>
      <c r="J28" s="31" t="str">
        <f t="shared" si="1"/>
        <v/>
      </c>
      <c r="K28" s="173"/>
      <c r="L28" s="187"/>
      <c r="M28" s="170"/>
      <c r="N28" s="170"/>
      <c r="O28" s="74">
        <f t="shared" si="3"/>
        <v>0</v>
      </c>
      <c r="P28" s="9">
        <f t="shared" si="15"/>
        <v>0</v>
      </c>
      <c r="Q28" s="19"/>
      <c r="R28" s="76">
        <f t="shared" si="5"/>
        <v>0</v>
      </c>
      <c r="S28" s="76"/>
      <c r="T28" s="76">
        <f t="shared" si="7"/>
        <v>0</v>
      </c>
      <c r="U28" s="161"/>
    </row>
    <row r="29" spans="1:26" ht="45" x14ac:dyDescent="0.25">
      <c r="A29" s="71">
        <v>5</v>
      </c>
      <c r="B29" s="71" t="s">
        <v>58</v>
      </c>
      <c r="C29" s="72">
        <f t="shared" si="6"/>
        <v>42395</v>
      </c>
      <c r="D29" s="8">
        <v>0.29166666666666669</v>
      </c>
      <c r="E29" s="8">
        <v>0.6875</v>
      </c>
      <c r="F29" s="8">
        <v>2.0833333333333332E-2</v>
      </c>
      <c r="G29" s="97"/>
      <c r="H29" s="74"/>
      <c r="I29" s="74">
        <f t="shared" si="0"/>
        <v>0.375</v>
      </c>
      <c r="J29" s="31" t="str">
        <f t="shared" si="1"/>
        <v/>
      </c>
      <c r="K29" s="173"/>
      <c r="L29" s="187" t="s">
        <v>109</v>
      </c>
      <c r="M29" s="20"/>
      <c r="N29" s="20"/>
      <c r="O29" s="74">
        <f t="shared" si="3"/>
        <v>0</v>
      </c>
      <c r="P29" s="9">
        <f t="shared" si="15"/>
        <v>0</v>
      </c>
      <c r="Q29" s="9"/>
      <c r="R29" s="76">
        <f t="shared" si="5"/>
        <v>0</v>
      </c>
      <c r="S29" s="76"/>
      <c r="T29" s="76">
        <f t="shared" si="7"/>
        <v>0</v>
      </c>
      <c r="U29" s="161"/>
    </row>
    <row r="30" spans="1:26" x14ac:dyDescent="0.25">
      <c r="A30" s="71">
        <v>5</v>
      </c>
      <c r="B30" s="71" t="s">
        <v>60</v>
      </c>
      <c r="C30" s="72">
        <f t="shared" si="6"/>
        <v>42396</v>
      </c>
      <c r="D30" s="8">
        <v>0.29166666666666669</v>
      </c>
      <c r="E30" s="8">
        <v>0.6875</v>
      </c>
      <c r="F30" s="8">
        <v>2.0833333333333332E-2</v>
      </c>
      <c r="G30" s="97"/>
      <c r="H30" s="74"/>
      <c r="I30" s="74">
        <f t="shared" si="0"/>
        <v>0.375</v>
      </c>
      <c r="J30" s="31" t="str">
        <f t="shared" si="1"/>
        <v/>
      </c>
      <c r="K30" s="173"/>
      <c r="L30" s="7"/>
      <c r="M30" s="20"/>
      <c r="N30" s="20"/>
      <c r="O30" s="74">
        <f t="shared" si="3"/>
        <v>0</v>
      </c>
      <c r="P30" s="9">
        <f t="shared" si="15"/>
        <v>0</v>
      </c>
      <c r="Q30" s="9"/>
      <c r="R30" s="76">
        <f t="shared" si="5"/>
        <v>0</v>
      </c>
      <c r="S30" s="76"/>
      <c r="T30" s="76">
        <f t="shared" si="7"/>
        <v>0</v>
      </c>
      <c r="U30" s="161"/>
    </row>
    <row r="31" spans="1:26" x14ac:dyDescent="0.25">
      <c r="A31" s="71">
        <v>5</v>
      </c>
      <c r="B31" s="71" t="s">
        <v>59</v>
      </c>
      <c r="C31" s="72">
        <f t="shared" si="6"/>
        <v>42397</v>
      </c>
      <c r="D31" s="8">
        <v>0.29166666666666702</v>
      </c>
      <c r="E31" s="8">
        <v>0.6875</v>
      </c>
      <c r="F31" s="8">
        <v>2.0833333333333301E-2</v>
      </c>
      <c r="G31" s="97"/>
      <c r="H31" s="74"/>
      <c r="I31" s="74">
        <f t="shared" si="0"/>
        <v>0.37499999999999967</v>
      </c>
      <c r="J31" s="31" t="str">
        <f t="shared" si="1"/>
        <v/>
      </c>
      <c r="K31" s="173"/>
      <c r="L31" s="7"/>
      <c r="M31" s="20"/>
      <c r="N31" s="20"/>
      <c r="O31" s="74">
        <f t="shared" si="3"/>
        <v>0</v>
      </c>
      <c r="P31" s="9">
        <f t="shared" si="15"/>
        <v>0</v>
      </c>
      <c r="Q31" s="9"/>
      <c r="R31" s="76">
        <f t="shared" si="5"/>
        <v>0</v>
      </c>
      <c r="S31" s="76"/>
      <c r="T31" s="76">
        <f t="shared" si="7"/>
        <v>0</v>
      </c>
      <c r="U31" s="161"/>
    </row>
    <row r="32" spans="1:26" x14ac:dyDescent="0.25">
      <c r="A32" s="71">
        <v>5</v>
      </c>
      <c r="B32" s="71" t="s">
        <v>61</v>
      </c>
      <c r="C32" s="72">
        <f t="shared" si="6"/>
        <v>42398</v>
      </c>
      <c r="D32" s="8">
        <v>0.29166666666666702</v>
      </c>
      <c r="E32" s="8">
        <v>0.6875</v>
      </c>
      <c r="F32" s="8">
        <v>2.0833333333333301E-2</v>
      </c>
      <c r="G32" s="97"/>
      <c r="H32" s="74"/>
      <c r="I32" s="74">
        <f t="shared" si="0"/>
        <v>0.37499999999999967</v>
      </c>
      <c r="J32" s="31" t="str">
        <f t="shared" si="1"/>
        <v/>
      </c>
      <c r="K32" s="173"/>
      <c r="L32" s="7"/>
      <c r="M32" s="20"/>
      <c r="N32" s="20"/>
      <c r="O32" s="74">
        <f t="shared" si="3"/>
        <v>0</v>
      </c>
      <c r="P32" s="9">
        <f t="shared" si="15"/>
        <v>0</v>
      </c>
      <c r="Q32" s="9"/>
      <c r="R32" s="76">
        <f t="shared" si="5"/>
        <v>0</v>
      </c>
      <c r="S32" s="76"/>
      <c r="T32" s="76">
        <f t="shared" si="7"/>
        <v>0</v>
      </c>
      <c r="U32" s="161"/>
    </row>
    <row r="33" spans="1:23" x14ac:dyDescent="0.25">
      <c r="A33" s="71">
        <v>5</v>
      </c>
      <c r="B33" s="71" t="s">
        <v>62</v>
      </c>
      <c r="C33" s="72">
        <f t="shared" si="6"/>
        <v>42399</v>
      </c>
      <c r="D33" s="8"/>
      <c r="E33" s="8"/>
      <c r="F33" s="8"/>
      <c r="G33" s="138"/>
      <c r="H33" s="77"/>
      <c r="I33" s="77">
        <f t="shared" si="0"/>
        <v>0</v>
      </c>
      <c r="J33" s="31" t="str">
        <f t="shared" si="1"/>
        <v/>
      </c>
      <c r="K33" s="173"/>
      <c r="L33" s="43" t="s">
        <v>104</v>
      </c>
      <c r="M33" s="251" t="s">
        <v>105</v>
      </c>
      <c r="N33" s="249"/>
      <c r="O33" s="250"/>
      <c r="P33" s="228"/>
      <c r="Q33" s="252"/>
      <c r="R33" s="253"/>
      <c r="S33" s="76"/>
      <c r="T33" s="78">
        <f t="shared" si="7"/>
        <v>0</v>
      </c>
      <c r="U33" s="161"/>
    </row>
    <row r="34" spans="1:23" s="84" customFormat="1" x14ac:dyDescent="0.25">
      <c r="A34" s="267" t="s">
        <v>5</v>
      </c>
      <c r="B34" s="268"/>
      <c r="C34" s="268"/>
      <c r="D34" s="66"/>
      <c r="E34" s="79"/>
      <c r="F34" s="80">
        <f t="shared" ref="F34:K34" si="19">SUM(F3:F33)</f>
        <v>0.27083333333333331</v>
      </c>
      <c r="G34" s="80">
        <f t="shared" si="19"/>
        <v>0.375</v>
      </c>
      <c r="H34" s="80">
        <f t="shared" si="19"/>
        <v>0.375</v>
      </c>
      <c r="I34" s="80">
        <f t="shared" si="19"/>
        <v>6</v>
      </c>
      <c r="J34" s="80">
        <f t="shared" si="19"/>
        <v>2.0833333333333315E-2</v>
      </c>
      <c r="K34" s="174">
        <f t="shared" si="19"/>
        <v>-1.5208333333333333</v>
      </c>
      <c r="L34" s="81"/>
      <c r="M34" s="81"/>
      <c r="N34" s="82"/>
      <c r="O34" s="80">
        <f>SUM(O3:O33)</f>
        <v>0.19791666666666663</v>
      </c>
      <c r="P34" s="79"/>
      <c r="Q34" s="79"/>
      <c r="R34" s="21">
        <f>SUM(R3:R33)</f>
        <v>20484</v>
      </c>
      <c r="S34" s="21">
        <f>SUM(S3:S33)</f>
        <v>156</v>
      </c>
      <c r="T34" s="83">
        <f>SUM(T3:T33)</f>
        <v>20354</v>
      </c>
      <c r="U34" s="171"/>
      <c r="V34" s="208"/>
      <c r="W34" s="208"/>
    </row>
    <row r="35" spans="1:23" x14ac:dyDescent="0.25">
      <c r="A35" s="201" t="str">
        <f>A2</f>
        <v>wk</v>
      </c>
      <c r="B35" s="66" t="str">
        <f>B2</f>
        <v>dg</v>
      </c>
      <c r="C35" s="212" t="str">
        <f>C2</f>
        <v>datum</v>
      </c>
      <c r="D35" s="213" t="str">
        <f>D2</f>
        <v>begin</v>
      </c>
      <c r="E35" s="214" t="str">
        <f>E2</f>
        <v>einde</v>
      </c>
      <c r="F35" s="270" t="s">
        <v>17</v>
      </c>
      <c r="G35" s="203" t="s">
        <v>7</v>
      </c>
      <c r="H35" s="260" t="s">
        <v>81</v>
      </c>
      <c r="I35" s="261"/>
      <c r="J35" s="262">
        <f>SUM(J34+K34)</f>
        <v>-1.5</v>
      </c>
      <c r="K35" s="263"/>
      <c r="L35" s="231" t="s">
        <v>78</v>
      </c>
      <c r="M35" s="201" t="str">
        <f>M2</f>
        <v>begin</v>
      </c>
      <c r="N35" s="211" t="str">
        <f>N2</f>
        <v>einde</v>
      </c>
      <c r="O35" s="229" t="str">
        <f>O1</f>
        <v>Totaal</v>
      </c>
      <c r="P35" s="201" t="str">
        <f>P2</f>
        <v>begin</v>
      </c>
      <c r="Q35" s="202" t="str">
        <f>Q2</f>
        <v>einde</v>
      </c>
      <c r="R35" s="211" t="str">
        <f>R2</f>
        <v>totaal</v>
      </c>
      <c r="S35" s="258" t="str">
        <f>S1</f>
        <v>Woon werk</v>
      </c>
      <c r="T35" s="211" t="str">
        <f>T2</f>
        <v>kilometers</v>
      </c>
      <c r="U35" s="205" t="str">
        <f>U2</f>
        <v>decl.</v>
      </c>
    </row>
    <row r="36" spans="1:23" x14ac:dyDescent="0.25">
      <c r="A36" s="267">
        <f>A1</f>
        <v>2021</v>
      </c>
      <c r="B36" s="268"/>
      <c r="C36" s="269"/>
      <c r="D36" s="266" t="s">
        <v>69</v>
      </c>
      <c r="E36" s="272"/>
      <c r="F36" s="271"/>
      <c r="G36" s="204" t="s">
        <v>12</v>
      </c>
      <c r="H36" s="260" t="s">
        <v>54</v>
      </c>
      <c r="I36" s="261"/>
      <c r="J36" s="262">
        <f>SUM(J35+K35)</f>
        <v>-1.5</v>
      </c>
      <c r="K36" s="263"/>
      <c r="L36" s="244" t="s">
        <v>99</v>
      </c>
      <c r="M36" s="244"/>
      <c r="N36" s="245"/>
      <c r="O36" s="246"/>
      <c r="P36" s="244"/>
      <c r="Q36" s="247"/>
      <c r="R36" s="216" t="str">
        <f>R1</f>
        <v>Km</v>
      </c>
      <c r="S36" s="259"/>
      <c r="T36" s="216" t="str">
        <f>T1</f>
        <v>Dienstreis</v>
      </c>
      <c r="U36" s="206" t="str">
        <f>U1</f>
        <v>Insite</v>
      </c>
    </row>
  </sheetData>
  <mergeCells count="14">
    <mergeCell ref="A34:C34"/>
    <mergeCell ref="H35:I35"/>
    <mergeCell ref="J35:K35"/>
    <mergeCell ref="A1:C1"/>
    <mergeCell ref="M1:N1"/>
    <mergeCell ref="F35:F36"/>
    <mergeCell ref="A36:C36"/>
    <mergeCell ref="D36:E36"/>
    <mergeCell ref="S35:S36"/>
    <mergeCell ref="H36:I36"/>
    <mergeCell ref="J36:K36"/>
    <mergeCell ref="P1:Q1"/>
    <mergeCell ref="S1:S2"/>
    <mergeCell ref="O1:O2"/>
  </mergeCells>
  <conditionalFormatting sqref="A3:B3 A4:A33 T3:T33 C4:K4 M3:R4 D3:K3 C5:R11 C12:K12 M12:R12 C13:R33">
    <cfRule type="expression" dxfId="14" priority="20">
      <formula>$B3="zo"</formula>
    </cfRule>
    <cfRule type="expression" dxfId="13" priority="21">
      <formula>$B3="za"</formula>
    </cfRule>
  </conditionalFormatting>
  <conditionalFormatting sqref="B4:B33 U3:U7 U11:U33">
    <cfRule type="expression" dxfId="12" priority="18">
      <formula>$B3="zo"</formula>
    </cfRule>
    <cfRule type="expression" dxfId="11" priority="19">
      <formula>$B3="za"</formula>
    </cfRule>
  </conditionalFormatting>
  <conditionalFormatting sqref="U34">
    <cfRule type="expression" dxfId="10" priority="14">
      <formula>$B34="zo"</formula>
    </cfRule>
    <cfRule type="expression" dxfId="9" priority="15">
      <formula>$B34="za"</formula>
    </cfRule>
  </conditionalFormatting>
  <conditionalFormatting sqref="S3:S33">
    <cfRule type="expression" dxfId="8" priority="8">
      <formula>$B3="zo"</formula>
    </cfRule>
    <cfRule type="expression" dxfId="7" priority="9">
      <formula>$B3="za"</formula>
    </cfRule>
  </conditionalFormatting>
  <conditionalFormatting sqref="L3:L4">
    <cfRule type="expression" dxfId="6" priority="6">
      <formula>$B3="zo"</formula>
    </cfRule>
    <cfRule type="expression" dxfId="5" priority="7">
      <formula>$B3="za"</formula>
    </cfRule>
  </conditionalFormatting>
  <conditionalFormatting sqref="U8:U10">
    <cfRule type="expression" dxfId="4" priority="4">
      <formula>$B8="zo"</formula>
    </cfRule>
    <cfRule type="expression" dxfId="3" priority="5">
      <formula>$B8="za"</formula>
    </cfRule>
  </conditionalFormatting>
  <conditionalFormatting sqref="C3">
    <cfRule type="expression" dxfId="2" priority="2">
      <formula>$B3="zo"</formula>
    </cfRule>
    <cfRule type="expression" dxfId="1" priority="3">
      <formula>$B3="za"</formula>
    </cfRule>
  </conditionalFormatting>
  <conditionalFormatting sqref="J35:K36">
    <cfRule type="cellIs" dxfId="0" priority="1" operator="lessThan">
      <formula>0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AA0D-7EC9-4DFC-BD44-A278CBDD1A5B}">
  <sheetPr>
    <pageSetUpPr fitToPage="1"/>
  </sheetPr>
  <dimension ref="A1:U36"/>
  <sheetViews>
    <sheetView workbookViewId="0">
      <pane ySplit="1" topLeftCell="A20" activePane="bottomLeft" state="frozen"/>
      <selection pane="bottomLeft" activeCell="B34" sqref="B34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30</v>
      </c>
      <c r="B3" s="71" t="s">
        <v>57</v>
      </c>
      <c r="C3" s="133">
        <f>DATE(YEAR(Januari!C3),MONTH(Januari!C3)+7,DAY(Januari!C3))</f>
        <v>42582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Juli!Q33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31</v>
      </c>
      <c r="B4" s="71" t="s">
        <v>58</v>
      </c>
      <c r="C4" s="133">
        <f>DATE(YEAR($C$3),MONTH($C$3),DAY(C3)+1)</f>
        <v>42583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31</v>
      </c>
      <c r="B5" s="71" t="s">
        <v>60</v>
      </c>
      <c r="C5" s="133">
        <f t="shared" ref="C5:C33" si="5">DATE(YEAR($C$3),MONTH($C$3),DAY(C4)+1)</f>
        <v>42584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31</v>
      </c>
      <c r="B6" s="71" t="s">
        <v>59</v>
      </c>
      <c r="C6" s="133">
        <f t="shared" si="5"/>
        <v>42585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31</v>
      </c>
      <c r="B7" s="71" t="s">
        <v>61</v>
      </c>
      <c r="C7" s="133">
        <f t="shared" si="5"/>
        <v>42586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31</v>
      </c>
      <c r="B8" s="71" t="s">
        <v>62</v>
      </c>
      <c r="C8" s="133">
        <f t="shared" si="5"/>
        <v>42587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31</v>
      </c>
      <c r="B9" s="71" t="s">
        <v>56</v>
      </c>
      <c r="C9" s="133">
        <f t="shared" si="5"/>
        <v>42588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31</v>
      </c>
      <c r="B10" s="71" t="s">
        <v>57</v>
      </c>
      <c r="C10" s="133">
        <f t="shared" si="5"/>
        <v>42589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32</v>
      </c>
      <c r="B11" s="71" t="s">
        <v>58</v>
      </c>
      <c r="C11" s="133">
        <f t="shared" si="5"/>
        <v>42590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32</v>
      </c>
      <c r="B12" s="71" t="s">
        <v>60</v>
      </c>
      <c r="C12" s="133">
        <f t="shared" si="5"/>
        <v>42591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6"/>
      <c r="N12" s="6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32</v>
      </c>
      <c r="B13" s="71" t="s">
        <v>59</v>
      </c>
      <c r="C13" s="133">
        <f t="shared" si="5"/>
        <v>42592</v>
      </c>
      <c r="D13" s="6">
        <v>0.27083333333333331</v>
      </c>
      <c r="E13" s="6">
        <v>0.66666666666666696</v>
      </c>
      <c r="F13" s="8">
        <v>2.0833333333333301E-2</v>
      </c>
      <c r="G13" s="17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32</v>
      </c>
      <c r="B14" s="71" t="s">
        <v>61</v>
      </c>
      <c r="C14" s="133">
        <f t="shared" si="5"/>
        <v>42593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32</v>
      </c>
      <c r="B15" s="71" t="s">
        <v>62</v>
      </c>
      <c r="C15" s="133">
        <f t="shared" si="5"/>
        <v>42594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32</v>
      </c>
      <c r="B16" s="71" t="s">
        <v>56</v>
      </c>
      <c r="C16" s="133">
        <f t="shared" si="5"/>
        <v>42595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32</v>
      </c>
      <c r="B17" s="71" t="s">
        <v>57</v>
      </c>
      <c r="C17" s="133">
        <f t="shared" si="5"/>
        <v>42596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33</v>
      </c>
      <c r="B18" s="71" t="s">
        <v>58</v>
      </c>
      <c r="C18" s="133">
        <f t="shared" si="5"/>
        <v>42597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33</v>
      </c>
      <c r="B19" s="71" t="s">
        <v>60</v>
      </c>
      <c r="C19" s="133">
        <f t="shared" si="5"/>
        <v>42598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33</v>
      </c>
      <c r="B20" s="71" t="s">
        <v>59</v>
      </c>
      <c r="C20" s="133">
        <f t="shared" si="5"/>
        <v>42599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33</v>
      </c>
      <c r="B21" s="71" t="s">
        <v>61</v>
      </c>
      <c r="C21" s="133">
        <f t="shared" si="5"/>
        <v>42600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33</v>
      </c>
      <c r="B22" s="71" t="s">
        <v>62</v>
      </c>
      <c r="C22" s="133">
        <f t="shared" si="5"/>
        <v>42601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33</v>
      </c>
      <c r="B23" s="71" t="s">
        <v>56</v>
      </c>
      <c r="C23" s="133">
        <f t="shared" si="5"/>
        <v>42602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33</v>
      </c>
      <c r="B24" s="71" t="s">
        <v>57</v>
      </c>
      <c r="C24" s="133">
        <f t="shared" si="5"/>
        <v>42603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34</v>
      </c>
      <c r="B25" s="71" t="s">
        <v>58</v>
      </c>
      <c r="C25" s="133">
        <f t="shared" si="5"/>
        <v>42604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34</v>
      </c>
      <c r="B26" s="71" t="s">
        <v>60</v>
      </c>
      <c r="C26" s="133">
        <f t="shared" si="5"/>
        <v>42605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34</v>
      </c>
      <c r="B27" s="71" t="s">
        <v>59</v>
      </c>
      <c r="C27" s="133">
        <f t="shared" si="5"/>
        <v>42606</v>
      </c>
      <c r="D27" s="6">
        <v>0.27083333333333331</v>
      </c>
      <c r="E27" s="6">
        <v>0.66666666666666696</v>
      </c>
      <c r="F27" s="8">
        <v>2.0833333333333301E-2</v>
      </c>
      <c r="G27" s="17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34</v>
      </c>
      <c r="B28" s="71" t="s">
        <v>61</v>
      </c>
      <c r="C28" s="133">
        <f t="shared" si="5"/>
        <v>42607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34</v>
      </c>
      <c r="B29" s="71" t="s">
        <v>62</v>
      </c>
      <c r="C29" s="133">
        <f t="shared" si="5"/>
        <v>42608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34</v>
      </c>
      <c r="B30" s="71" t="s">
        <v>56</v>
      </c>
      <c r="C30" s="133">
        <f t="shared" si="5"/>
        <v>42609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34</v>
      </c>
      <c r="B31" s="71" t="s">
        <v>57</v>
      </c>
      <c r="C31" s="133">
        <f t="shared" si="5"/>
        <v>42610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35</v>
      </c>
      <c r="B32" s="71" t="s">
        <v>58</v>
      </c>
      <c r="C32" s="133">
        <f t="shared" si="5"/>
        <v>42611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35</v>
      </c>
      <c r="B33" s="71" t="s">
        <v>60</v>
      </c>
      <c r="C33" s="5">
        <f t="shared" si="5"/>
        <v>42612</v>
      </c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SUM(Januari!J35+Februari!J35+Maart!J35+April!J35+Mei!J35+Juni!J35+Juli!J35+J35)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Q4:R33 M3:R3 M4:O33 G3:J33 A3:C33">
    <cfRule type="expression" dxfId="476" priority="159">
      <formula>$B3="zo"</formula>
    </cfRule>
    <cfRule type="expression" dxfId="475" priority="160">
      <formula>$B3="za"</formula>
    </cfRule>
  </conditionalFormatting>
  <conditionalFormatting sqref="P4:P33">
    <cfRule type="expression" dxfId="474" priority="157">
      <formula>$B4="zo"</formula>
    </cfRule>
    <cfRule type="expression" dxfId="473" priority="158">
      <formula>$B4="za"</formula>
    </cfRule>
  </conditionalFormatting>
  <conditionalFormatting sqref="T3:T33">
    <cfRule type="expression" dxfId="472" priority="153">
      <formula>$B3="zo"</formula>
    </cfRule>
    <cfRule type="expression" dxfId="471" priority="154">
      <formula>$B3="za"</formula>
    </cfRule>
  </conditionalFormatting>
  <conditionalFormatting sqref="U3:U33">
    <cfRule type="expression" dxfId="470" priority="151">
      <formula>$B3="zo"</formula>
    </cfRule>
    <cfRule type="expression" dxfId="469" priority="152">
      <formula>$B3="za"</formula>
    </cfRule>
  </conditionalFormatting>
  <conditionalFormatting sqref="K3:K33">
    <cfRule type="expression" dxfId="468" priority="149">
      <formula>$B3="zo"</formula>
    </cfRule>
    <cfRule type="expression" dxfId="467" priority="150">
      <formula>$B3="za"</formula>
    </cfRule>
  </conditionalFormatting>
  <conditionalFormatting sqref="S3:S33">
    <cfRule type="expression" dxfId="466" priority="147">
      <formula>$B3="zo"</formula>
    </cfRule>
    <cfRule type="expression" dxfId="465" priority="148">
      <formula>$B3="za"</formula>
    </cfRule>
  </conditionalFormatting>
  <conditionalFormatting sqref="D3:E3">
    <cfRule type="expression" dxfId="464" priority="79">
      <formula>$B3="zo"</formula>
    </cfRule>
    <cfRule type="expression" dxfId="463" priority="80">
      <formula>$B3="za"</formula>
    </cfRule>
  </conditionalFormatting>
  <conditionalFormatting sqref="F3">
    <cfRule type="expression" dxfId="462" priority="77">
      <formula>$B3="zo"</formula>
    </cfRule>
    <cfRule type="expression" dxfId="461" priority="78">
      <formula>$B3="za"</formula>
    </cfRule>
  </conditionalFormatting>
  <conditionalFormatting sqref="D4:E7">
    <cfRule type="expression" dxfId="460" priority="75">
      <formula>$B4="zo"</formula>
    </cfRule>
    <cfRule type="expression" dxfId="459" priority="76">
      <formula>$B4="za"</formula>
    </cfRule>
  </conditionalFormatting>
  <conditionalFormatting sqref="F4">
    <cfRule type="expression" dxfId="458" priority="73">
      <formula>$B4="zo"</formula>
    </cfRule>
    <cfRule type="expression" dxfId="457" priority="74">
      <formula>$B4="za"</formula>
    </cfRule>
  </conditionalFormatting>
  <conditionalFormatting sqref="F5:F7">
    <cfRule type="expression" dxfId="456" priority="71">
      <formula>$B5="zo"</formula>
    </cfRule>
    <cfRule type="expression" dxfId="455" priority="72">
      <formula>$B5="za"</formula>
    </cfRule>
  </conditionalFormatting>
  <conditionalFormatting sqref="D8:E8">
    <cfRule type="expression" dxfId="454" priority="69">
      <formula>$B8="zo"</formula>
    </cfRule>
    <cfRule type="expression" dxfId="453" priority="70">
      <formula>$B8="za"</formula>
    </cfRule>
  </conditionalFormatting>
  <conditionalFormatting sqref="F8">
    <cfRule type="expression" dxfId="452" priority="67">
      <formula>$B8="zo"</formula>
    </cfRule>
    <cfRule type="expression" dxfId="451" priority="68">
      <formula>$B8="za"</formula>
    </cfRule>
  </conditionalFormatting>
  <conditionalFormatting sqref="D9:E11">
    <cfRule type="expression" dxfId="450" priority="65">
      <formula>$B9="zo"</formula>
    </cfRule>
    <cfRule type="expression" dxfId="449" priority="66">
      <formula>$B9="za"</formula>
    </cfRule>
  </conditionalFormatting>
  <conditionalFormatting sqref="F9">
    <cfRule type="expression" dxfId="448" priority="63">
      <formula>$B9="zo"</formula>
    </cfRule>
    <cfRule type="expression" dxfId="447" priority="64">
      <formula>$B9="za"</formula>
    </cfRule>
  </conditionalFormatting>
  <conditionalFormatting sqref="F10">
    <cfRule type="expression" dxfId="446" priority="61">
      <formula>$B10="zo"</formula>
    </cfRule>
    <cfRule type="expression" dxfId="445" priority="62">
      <formula>$B10="za"</formula>
    </cfRule>
  </conditionalFormatting>
  <conditionalFormatting sqref="F11">
    <cfRule type="expression" dxfId="444" priority="59">
      <formula>$B11="zo"</formula>
    </cfRule>
    <cfRule type="expression" dxfId="443" priority="60">
      <formula>$B11="za"</formula>
    </cfRule>
  </conditionalFormatting>
  <conditionalFormatting sqref="D12:E14">
    <cfRule type="expression" dxfId="442" priority="57">
      <formula>$B12="zo"</formula>
    </cfRule>
    <cfRule type="expression" dxfId="441" priority="58">
      <formula>$B12="za"</formula>
    </cfRule>
  </conditionalFormatting>
  <conditionalFormatting sqref="F12:F14">
    <cfRule type="expression" dxfId="440" priority="55">
      <formula>$B12="zo"</formula>
    </cfRule>
    <cfRule type="expression" dxfId="439" priority="56">
      <formula>$B12="za"</formula>
    </cfRule>
  </conditionalFormatting>
  <conditionalFormatting sqref="D15:E15">
    <cfRule type="expression" dxfId="438" priority="53">
      <formula>$B15="zo"</formula>
    </cfRule>
    <cfRule type="expression" dxfId="437" priority="54">
      <formula>$B15="za"</formula>
    </cfRule>
  </conditionalFormatting>
  <conditionalFormatting sqref="F15">
    <cfRule type="expression" dxfId="436" priority="51">
      <formula>$B15="zo"</formula>
    </cfRule>
    <cfRule type="expression" dxfId="435" priority="52">
      <formula>$B15="za"</formula>
    </cfRule>
  </conditionalFormatting>
  <conditionalFormatting sqref="D16:E18">
    <cfRule type="expression" dxfId="434" priority="49">
      <formula>$B16="zo"</formula>
    </cfRule>
    <cfRule type="expression" dxfId="433" priority="50">
      <formula>$B16="za"</formula>
    </cfRule>
  </conditionalFormatting>
  <conditionalFormatting sqref="F16">
    <cfRule type="expression" dxfId="432" priority="47">
      <formula>$B16="zo"</formula>
    </cfRule>
    <cfRule type="expression" dxfId="431" priority="48">
      <formula>$B16="za"</formula>
    </cfRule>
  </conditionalFormatting>
  <conditionalFormatting sqref="F17">
    <cfRule type="expression" dxfId="430" priority="45">
      <formula>$B17="zo"</formula>
    </cfRule>
    <cfRule type="expression" dxfId="429" priority="46">
      <formula>$B17="za"</formula>
    </cfRule>
  </conditionalFormatting>
  <conditionalFormatting sqref="F18">
    <cfRule type="expression" dxfId="428" priority="43">
      <formula>$B18="zo"</formula>
    </cfRule>
    <cfRule type="expression" dxfId="427" priority="44">
      <formula>$B18="za"</formula>
    </cfRule>
  </conditionalFormatting>
  <conditionalFormatting sqref="D19:E21">
    <cfRule type="expression" dxfId="426" priority="41">
      <formula>$B19="zo"</formula>
    </cfRule>
    <cfRule type="expression" dxfId="425" priority="42">
      <formula>$B19="za"</formula>
    </cfRule>
  </conditionalFormatting>
  <conditionalFormatting sqref="F19:F21">
    <cfRule type="expression" dxfId="424" priority="39">
      <formula>$B19="zo"</formula>
    </cfRule>
    <cfRule type="expression" dxfId="423" priority="40">
      <formula>$B19="za"</formula>
    </cfRule>
  </conditionalFormatting>
  <conditionalFormatting sqref="D22:E22">
    <cfRule type="expression" dxfId="422" priority="37">
      <formula>$B22="zo"</formula>
    </cfRule>
    <cfRule type="expression" dxfId="421" priority="38">
      <formula>$B22="za"</formula>
    </cfRule>
  </conditionalFormatting>
  <conditionalFormatting sqref="F22">
    <cfRule type="expression" dxfId="420" priority="35">
      <formula>$B22="zo"</formula>
    </cfRule>
    <cfRule type="expression" dxfId="419" priority="36">
      <formula>$B22="za"</formula>
    </cfRule>
  </conditionalFormatting>
  <conditionalFormatting sqref="D23:E25">
    <cfRule type="expression" dxfId="418" priority="33">
      <formula>$B23="zo"</formula>
    </cfRule>
    <cfRule type="expression" dxfId="417" priority="34">
      <formula>$B23="za"</formula>
    </cfRule>
  </conditionalFormatting>
  <conditionalFormatting sqref="F23">
    <cfRule type="expression" dxfId="416" priority="31">
      <formula>$B23="zo"</formula>
    </cfRule>
    <cfRule type="expression" dxfId="415" priority="32">
      <formula>$B23="za"</formula>
    </cfRule>
  </conditionalFormatting>
  <conditionalFormatting sqref="F24">
    <cfRule type="expression" dxfId="414" priority="29">
      <formula>$B24="zo"</formula>
    </cfRule>
    <cfRule type="expression" dxfId="413" priority="30">
      <formula>$B24="za"</formula>
    </cfRule>
  </conditionalFormatting>
  <conditionalFormatting sqref="F25">
    <cfRule type="expression" dxfId="412" priority="27">
      <formula>$B25="zo"</formula>
    </cfRule>
    <cfRule type="expression" dxfId="411" priority="28">
      <formula>$B25="za"</formula>
    </cfRule>
  </conditionalFormatting>
  <conditionalFormatting sqref="D26:E28">
    <cfRule type="expression" dxfId="410" priority="25">
      <formula>$B26="zo"</formula>
    </cfRule>
    <cfRule type="expression" dxfId="409" priority="26">
      <formula>$B26="za"</formula>
    </cfRule>
  </conditionalFormatting>
  <conditionalFormatting sqref="F26:F28">
    <cfRule type="expression" dxfId="408" priority="23">
      <formula>$B26="zo"</formula>
    </cfRule>
    <cfRule type="expression" dxfId="407" priority="24">
      <formula>$B26="za"</formula>
    </cfRule>
  </conditionalFormatting>
  <conditionalFormatting sqref="D29:E29">
    <cfRule type="expression" dxfId="406" priority="21">
      <formula>$B29="zo"</formula>
    </cfRule>
    <cfRule type="expression" dxfId="405" priority="22">
      <formula>$B29="za"</formula>
    </cfRule>
  </conditionalFormatting>
  <conditionalFormatting sqref="F29">
    <cfRule type="expression" dxfId="404" priority="19">
      <formula>$B29="zo"</formula>
    </cfRule>
    <cfRule type="expression" dxfId="403" priority="20">
      <formula>$B29="za"</formula>
    </cfRule>
  </conditionalFormatting>
  <conditionalFormatting sqref="D30:E32">
    <cfRule type="expression" dxfId="402" priority="17">
      <formula>$B30="zo"</formula>
    </cfRule>
    <cfRule type="expression" dxfId="401" priority="18">
      <formula>$B30="za"</formula>
    </cfRule>
  </conditionalFormatting>
  <conditionalFormatting sqref="F30">
    <cfRule type="expression" dxfId="400" priority="15">
      <formula>$B30="zo"</formula>
    </cfRule>
    <cfRule type="expression" dxfId="399" priority="16">
      <formula>$B30="za"</formula>
    </cfRule>
  </conditionalFormatting>
  <conditionalFormatting sqref="F31">
    <cfRule type="expression" dxfId="398" priority="13">
      <formula>$B31="zo"</formula>
    </cfRule>
    <cfRule type="expression" dxfId="397" priority="14">
      <formula>$B31="za"</formula>
    </cfRule>
  </conditionalFormatting>
  <conditionalFormatting sqref="F32">
    <cfRule type="expression" dxfId="396" priority="11">
      <formula>$B32="zo"</formula>
    </cfRule>
    <cfRule type="expression" dxfId="395" priority="12">
      <formula>$B32="za"</formula>
    </cfRule>
  </conditionalFormatting>
  <conditionalFormatting sqref="D33:E33">
    <cfRule type="expression" dxfId="394" priority="9">
      <formula>$B33="zo"</formula>
    </cfRule>
    <cfRule type="expression" dxfId="393" priority="10">
      <formula>$B33="za"</formula>
    </cfRule>
  </conditionalFormatting>
  <conditionalFormatting sqref="F33">
    <cfRule type="expression" dxfId="392" priority="7">
      <formula>$B33="zo"</formula>
    </cfRule>
    <cfRule type="expression" dxfId="391" priority="8">
      <formula>$B33="za"</formula>
    </cfRule>
  </conditionalFormatting>
  <conditionalFormatting sqref="L3:L33">
    <cfRule type="expression" dxfId="390" priority="5">
      <formula>$B3="zo"</formula>
    </cfRule>
    <cfRule type="expression" dxfId="389" priority="6">
      <formula>$B3="za"</formula>
    </cfRule>
  </conditionalFormatting>
  <conditionalFormatting sqref="U34">
    <cfRule type="expression" dxfId="388" priority="1">
      <formula>$B34="zo"</formula>
    </cfRule>
    <cfRule type="expression" dxfId="387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6289-DBA1-4502-851C-51D638844F6C}">
  <sheetPr>
    <pageSetUpPr fitToPage="1"/>
  </sheetPr>
  <dimension ref="A1:U36"/>
  <sheetViews>
    <sheetView workbookViewId="0">
      <pane ySplit="1" topLeftCell="A32" activePane="bottomLeft" state="frozen"/>
      <selection pane="bottomLeft" activeCell="D40" sqref="D40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35</v>
      </c>
      <c r="B3" s="71" t="s">
        <v>59</v>
      </c>
      <c r="C3" s="133">
        <f>DATE(YEAR(Januari!C3),MONTH(Januari!C3)+8,DAY(Januari!C3))</f>
        <v>42613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Augustus!Q33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35</v>
      </c>
      <c r="B4" s="71" t="s">
        <v>61</v>
      </c>
      <c r="C4" s="133">
        <f>DATE(YEAR($C$3),MONTH($C$3),DAY(C3)+1)</f>
        <v>42614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35</v>
      </c>
      <c r="B5" s="71" t="s">
        <v>62</v>
      </c>
      <c r="C5" s="133">
        <f t="shared" ref="C5:C32" si="5">DATE(YEAR($C$3),MONTH($C$3),DAY(C4)+1)</f>
        <v>42615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35</v>
      </c>
      <c r="B6" s="71" t="s">
        <v>56</v>
      </c>
      <c r="C6" s="133">
        <f t="shared" si="5"/>
        <v>42616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35</v>
      </c>
      <c r="B7" s="71" t="s">
        <v>57</v>
      </c>
      <c r="C7" s="133">
        <f t="shared" si="5"/>
        <v>42617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36</v>
      </c>
      <c r="B8" s="71" t="s">
        <v>58</v>
      </c>
      <c r="C8" s="133">
        <f t="shared" si="5"/>
        <v>42618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36</v>
      </c>
      <c r="B9" s="71" t="s">
        <v>60</v>
      </c>
      <c r="C9" s="133">
        <f t="shared" si="5"/>
        <v>42619</v>
      </c>
      <c r="D9" s="6">
        <v>0.27083333333333331</v>
      </c>
      <c r="E9" s="6">
        <v>0.66666666666666663</v>
      </c>
      <c r="F9" s="8">
        <v>2.0833333333333301E-2</v>
      </c>
      <c r="G9" s="17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36</v>
      </c>
      <c r="B10" s="71" t="s">
        <v>59</v>
      </c>
      <c r="C10" s="133">
        <f t="shared" si="5"/>
        <v>42620</v>
      </c>
      <c r="D10" s="6">
        <v>0.27083333333333331</v>
      </c>
      <c r="E10" s="6">
        <v>0.66666666666666663</v>
      </c>
      <c r="F10" s="8">
        <v>2.0833333333333301E-2</v>
      </c>
      <c r="G10" s="17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36</v>
      </c>
      <c r="B11" s="71" t="s">
        <v>61</v>
      </c>
      <c r="C11" s="133">
        <f t="shared" si="5"/>
        <v>42621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36</v>
      </c>
      <c r="B12" s="71" t="s">
        <v>62</v>
      </c>
      <c r="C12" s="133">
        <f t="shared" si="5"/>
        <v>42622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36</v>
      </c>
      <c r="B13" s="71" t="s">
        <v>56</v>
      </c>
      <c r="C13" s="133">
        <f t="shared" si="5"/>
        <v>42623</v>
      </c>
      <c r="D13" s="6">
        <v>0.27083333333333331</v>
      </c>
      <c r="E13" s="6">
        <v>0.66666666666666696</v>
      </c>
      <c r="F13" s="8">
        <v>2.0833333333333301E-2</v>
      </c>
      <c r="G13" s="17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36</v>
      </c>
      <c r="B14" s="71" t="s">
        <v>57</v>
      </c>
      <c r="C14" s="133">
        <f t="shared" si="5"/>
        <v>42624</v>
      </c>
      <c r="D14" s="6">
        <v>0.27083333333333331</v>
      </c>
      <c r="E14" s="6">
        <v>0.66666666666666696</v>
      </c>
      <c r="F14" s="8">
        <v>2.0833333333333301E-2</v>
      </c>
      <c r="G14" s="17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37</v>
      </c>
      <c r="B15" s="71" t="s">
        <v>58</v>
      </c>
      <c r="C15" s="133">
        <f t="shared" si="5"/>
        <v>42625</v>
      </c>
      <c r="D15" s="6">
        <v>0.27083333333333331</v>
      </c>
      <c r="E15" s="6">
        <v>0.66666666666666663</v>
      </c>
      <c r="F15" s="8">
        <v>2.0833333333333301E-2</v>
      </c>
      <c r="G15" s="17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37</v>
      </c>
      <c r="B16" s="71" t="s">
        <v>60</v>
      </c>
      <c r="C16" s="133">
        <f t="shared" si="5"/>
        <v>42626</v>
      </c>
      <c r="D16" s="6">
        <v>0.27083333333333331</v>
      </c>
      <c r="E16" s="6">
        <v>0.66666666666666663</v>
      </c>
      <c r="F16" s="8">
        <v>2.0833333333333301E-2</v>
      </c>
      <c r="G16" s="17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37</v>
      </c>
      <c r="B17" s="71" t="s">
        <v>59</v>
      </c>
      <c r="C17" s="133">
        <f t="shared" si="5"/>
        <v>42627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37</v>
      </c>
      <c r="B18" s="71" t="s">
        <v>61</v>
      </c>
      <c r="C18" s="133">
        <f t="shared" si="5"/>
        <v>42628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37</v>
      </c>
      <c r="B19" s="71" t="s">
        <v>62</v>
      </c>
      <c r="C19" s="133">
        <f t="shared" si="5"/>
        <v>42629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37</v>
      </c>
      <c r="B20" s="71" t="s">
        <v>56</v>
      </c>
      <c r="C20" s="133">
        <f t="shared" si="5"/>
        <v>42630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37</v>
      </c>
      <c r="B21" s="71" t="s">
        <v>57</v>
      </c>
      <c r="C21" s="133">
        <f t="shared" si="5"/>
        <v>42631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38</v>
      </c>
      <c r="B22" s="71" t="s">
        <v>58</v>
      </c>
      <c r="C22" s="133">
        <f t="shared" si="5"/>
        <v>42632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38</v>
      </c>
      <c r="B23" s="71" t="s">
        <v>60</v>
      </c>
      <c r="C23" s="133">
        <f t="shared" si="5"/>
        <v>42633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38</v>
      </c>
      <c r="B24" s="71" t="s">
        <v>59</v>
      </c>
      <c r="C24" s="133">
        <f t="shared" si="5"/>
        <v>42634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38</v>
      </c>
      <c r="B25" s="71" t="s">
        <v>61</v>
      </c>
      <c r="C25" s="133">
        <f t="shared" si="5"/>
        <v>42635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38</v>
      </c>
      <c r="B26" s="71" t="s">
        <v>62</v>
      </c>
      <c r="C26" s="133">
        <f t="shared" si="5"/>
        <v>42636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38</v>
      </c>
      <c r="B27" s="71" t="s">
        <v>56</v>
      </c>
      <c r="C27" s="133">
        <f t="shared" si="5"/>
        <v>42637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38</v>
      </c>
      <c r="B28" s="71" t="s">
        <v>57</v>
      </c>
      <c r="C28" s="133">
        <f t="shared" si="5"/>
        <v>42638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39</v>
      </c>
      <c r="B29" s="71" t="s">
        <v>58</v>
      </c>
      <c r="C29" s="133">
        <f t="shared" si="5"/>
        <v>42639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39</v>
      </c>
      <c r="B30" s="71" t="s">
        <v>60</v>
      </c>
      <c r="C30" s="133">
        <f t="shared" si="5"/>
        <v>42640</v>
      </c>
      <c r="D30" s="6">
        <v>0.27083333333333331</v>
      </c>
      <c r="E30" s="6">
        <v>0.66666666666666663</v>
      </c>
      <c r="F30" s="8">
        <v>2.0833333333333301E-2</v>
      </c>
      <c r="G30" s="17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39</v>
      </c>
      <c r="B31" s="71" t="s">
        <v>59</v>
      </c>
      <c r="C31" s="133">
        <f t="shared" si="5"/>
        <v>42641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39</v>
      </c>
      <c r="B32" s="71" t="s">
        <v>61</v>
      </c>
      <c r="C32" s="133">
        <f t="shared" si="5"/>
        <v>42642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4"/>
      <c r="B33" s="4"/>
      <c r="C33" s="29"/>
      <c r="D33" s="6">
        <v>0.27083333333333331</v>
      </c>
      <c r="E33" s="6">
        <v>0.66666666666666696</v>
      </c>
      <c r="F33" s="8">
        <v>2.0833333333333301E-2</v>
      </c>
      <c r="G33" s="4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0"/>
      <c r="O34" s="50">
        <f>SUM(O3:O33)</f>
        <v>0</v>
      </c>
      <c r="P34" s="56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ht="15" customHeight="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SUM(Januari!J35+Februari!J35+Maart!J35+April!J35+Mei!J35+Juni!J35+Juli!J35+Augustus!J35+J35)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Q4:R33 M3:R3 M4:O33 G3:J33 A3:C33">
    <cfRule type="expression" dxfId="386" priority="175">
      <formula>$B3="zo"</formula>
    </cfRule>
    <cfRule type="expression" dxfId="385" priority="176">
      <formula>$B3="za"</formula>
    </cfRule>
  </conditionalFormatting>
  <conditionalFormatting sqref="P4:P33">
    <cfRule type="expression" dxfId="384" priority="173">
      <formula>$B4="zo"</formula>
    </cfRule>
    <cfRule type="expression" dxfId="383" priority="174">
      <formula>$B4="za"</formula>
    </cfRule>
  </conditionalFormatting>
  <conditionalFormatting sqref="T3:T33">
    <cfRule type="expression" dxfId="382" priority="169">
      <formula>$B3="zo"</formula>
    </cfRule>
    <cfRule type="expression" dxfId="381" priority="170">
      <formula>$B3="za"</formula>
    </cfRule>
  </conditionalFormatting>
  <conditionalFormatting sqref="U3:U33">
    <cfRule type="expression" dxfId="380" priority="167">
      <formula>$B3="zo"</formula>
    </cfRule>
    <cfRule type="expression" dxfId="379" priority="168">
      <formula>$B3="za"</formula>
    </cfRule>
  </conditionalFormatting>
  <conditionalFormatting sqref="K3:K33">
    <cfRule type="expression" dxfId="378" priority="165">
      <formula>$B3="zo"</formula>
    </cfRule>
    <cfRule type="expression" dxfId="377" priority="166">
      <formula>$B3="za"</formula>
    </cfRule>
  </conditionalFormatting>
  <conditionalFormatting sqref="S3:S33">
    <cfRule type="expression" dxfId="376" priority="163">
      <formula>$B3="zo"</formula>
    </cfRule>
    <cfRule type="expression" dxfId="375" priority="164">
      <formula>$B3="za"</formula>
    </cfRule>
  </conditionalFormatting>
  <conditionalFormatting sqref="D3:E3">
    <cfRule type="expression" dxfId="374" priority="79">
      <formula>$B3="zo"</formula>
    </cfRule>
    <cfRule type="expression" dxfId="373" priority="80">
      <formula>$B3="za"</formula>
    </cfRule>
  </conditionalFormatting>
  <conditionalFormatting sqref="F3">
    <cfRule type="expression" dxfId="372" priority="77">
      <formula>$B3="zo"</formula>
    </cfRule>
    <cfRule type="expression" dxfId="371" priority="78">
      <formula>$B3="za"</formula>
    </cfRule>
  </conditionalFormatting>
  <conditionalFormatting sqref="D4:E7">
    <cfRule type="expression" dxfId="370" priority="75">
      <formula>$B4="zo"</formula>
    </cfRule>
    <cfRule type="expression" dxfId="369" priority="76">
      <formula>$B4="za"</formula>
    </cfRule>
  </conditionalFormatting>
  <conditionalFormatting sqref="F4">
    <cfRule type="expression" dxfId="368" priority="73">
      <formula>$B4="zo"</formula>
    </cfRule>
    <cfRule type="expression" dxfId="367" priority="74">
      <formula>$B4="za"</formula>
    </cfRule>
  </conditionalFormatting>
  <conditionalFormatting sqref="F5:F7">
    <cfRule type="expression" dxfId="366" priority="71">
      <formula>$B5="zo"</formula>
    </cfRule>
    <cfRule type="expression" dxfId="365" priority="72">
      <formula>$B5="za"</formula>
    </cfRule>
  </conditionalFormatting>
  <conditionalFormatting sqref="D8:E8">
    <cfRule type="expression" dxfId="364" priority="69">
      <formula>$B8="zo"</formula>
    </cfRule>
    <cfRule type="expression" dxfId="363" priority="70">
      <formula>$B8="za"</formula>
    </cfRule>
  </conditionalFormatting>
  <conditionalFormatting sqref="F8">
    <cfRule type="expression" dxfId="362" priority="67">
      <formula>$B8="zo"</formula>
    </cfRule>
    <cfRule type="expression" dxfId="361" priority="68">
      <formula>$B8="za"</formula>
    </cfRule>
  </conditionalFormatting>
  <conditionalFormatting sqref="D9:E11">
    <cfRule type="expression" dxfId="360" priority="65">
      <formula>$B9="zo"</formula>
    </cfRule>
    <cfRule type="expression" dxfId="359" priority="66">
      <formula>$B9="za"</formula>
    </cfRule>
  </conditionalFormatting>
  <conditionalFormatting sqref="F9">
    <cfRule type="expression" dxfId="358" priority="63">
      <formula>$B9="zo"</formula>
    </cfRule>
    <cfRule type="expression" dxfId="357" priority="64">
      <formula>$B9="za"</formula>
    </cfRule>
  </conditionalFormatting>
  <conditionalFormatting sqref="F10">
    <cfRule type="expression" dxfId="356" priority="61">
      <formula>$B10="zo"</formula>
    </cfRule>
    <cfRule type="expression" dxfId="355" priority="62">
      <formula>$B10="za"</formula>
    </cfRule>
  </conditionalFormatting>
  <conditionalFormatting sqref="F11">
    <cfRule type="expression" dxfId="354" priority="59">
      <formula>$B11="zo"</formula>
    </cfRule>
    <cfRule type="expression" dxfId="353" priority="60">
      <formula>$B11="za"</formula>
    </cfRule>
  </conditionalFormatting>
  <conditionalFormatting sqref="D12:E14">
    <cfRule type="expression" dxfId="352" priority="57">
      <formula>$B12="zo"</formula>
    </cfRule>
    <cfRule type="expression" dxfId="351" priority="58">
      <formula>$B12="za"</formula>
    </cfRule>
  </conditionalFormatting>
  <conditionalFormatting sqref="F12:F14">
    <cfRule type="expression" dxfId="350" priority="55">
      <formula>$B12="zo"</formula>
    </cfRule>
    <cfRule type="expression" dxfId="349" priority="56">
      <formula>$B12="za"</formula>
    </cfRule>
  </conditionalFormatting>
  <conditionalFormatting sqref="D15:E15">
    <cfRule type="expression" dxfId="348" priority="53">
      <formula>$B15="zo"</formula>
    </cfRule>
    <cfRule type="expression" dxfId="347" priority="54">
      <formula>$B15="za"</formula>
    </cfRule>
  </conditionalFormatting>
  <conditionalFormatting sqref="F15">
    <cfRule type="expression" dxfId="346" priority="51">
      <formula>$B15="zo"</formula>
    </cfRule>
    <cfRule type="expression" dxfId="345" priority="52">
      <formula>$B15="za"</formula>
    </cfRule>
  </conditionalFormatting>
  <conditionalFormatting sqref="D16:E18">
    <cfRule type="expression" dxfId="344" priority="49">
      <formula>$B16="zo"</formula>
    </cfRule>
    <cfRule type="expression" dxfId="343" priority="50">
      <formula>$B16="za"</formula>
    </cfRule>
  </conditionalFormatting>
  <conditionalFormatting sqref="F16">
    <cfRule type="expression" dxfId="342" priority="47">
      <formula>$B16="zo"</formula>
    </cfRule>
    <cfRule type="expression" dxfId="341" priority="48">
      <formula>$B16="za"</formula>
    </cfRule>
  </conditionalFormatting>
  <conditionalFormatting sqref="F17">
    <cfRule type="expression" dxfId="340" priority="45">
      <formula>$B17="zo"</formula>
    </cfRule>
    <cfRule type="expression" dxfId="339" priority="46">
      <formula>$B17="za"</formula>
    </cfRule>
  </conditionalFormatting>
  <conditionalFormatting sqref="F18">
    <cfRule type="expression" dxfId="338" priority="43">
      <formula>$B18="zo"</formula>
    </cfRule>
    <cfRule type="expression" dxfId="337" priority="44">
      <formula>$B18="za"</formula>
    </cfRule>
  </conditionalFormatting>
  <conditionalFormatting sqref="D19:E21">
    <cfRule type="expression" dxfId="336" priority="41">
      <formula>$B19="zo"</formula>
    </cfRule>
    <cfRule type="expression" dxfId="335" priority="42">
      <formula>$B19="za"</formula>
    </cfRule>
  </conditionalFormatting>
  <conditionalFormatting sqref="F19:F21">
    <cfRule type="expression" dxfId="334" priority="39">
      <formula>$B19="zo"</formula>
    </cfRule>
    <cfRule type="expression" dxfId="333" priority="40">
      <formula>$B19="za"</formula>
    </cfRule>
  </conditionalFormatting>
  <conditionalFormatting sqref="D22:E22">
    <cfRule type="expression" dxfId="332" priority="37">
      <formula>$B22="zo"</formula>
    </cfRule>
    <cfRule type="expression" dxfId="331" priority="38">
      <formula>$B22="za"</formula>
    </cfRule>
  </conditionalFormatting>
  <conditionalFormatting sqref="F22">
    <cfRule type="expression" dxfId="330" priority="35">
      <formula>$B22="zo"</formula>
    </cfRule>
    <cfRule type="expression" dxfId="329" priority="36">
      <formula>$B22="za"</formula>
    </cfRule>
  </conditionalFormatting>
  <conditionalFormatting sqref="D23:E25">
    <cfRule type="expression" dxfId="328" priority="33">
      <formula>$B23="zo"</formula>
    </cfRule>
    <cfRule type="expression" dxfId="327" priority="34">
      <formula>$B23="za"</formula>
    </cfRule>
  </conditionalFormatting>
  <conditionalFormatting sqref="F23">
    <cfRule type="expression" dxfId="326" priority="31">
      <formula>$B23="zo"</formula>
    </cfRule>
    <cfRule type="expression" dxfId="325" priority="32">
      <formula>$B23="za"</formula>
    </cfRule>
  </conditionalFormatting>
  <conditionalFormatting sqref="F24">
    <cfRule type="expression" dxfId="324" priority="29">
      <formula>$B24="zo"</formula>
    </cfRule>
    <cfRule type="expression" dxfId="323" priority="30">
      <formula>$B24="za"</formula>
    </cfRule>
  </conditionalFormatting>
  <conditionalFormatting sqref="F25">
    <cfRule type="expression" dxfId="322" priority="27">
      <formula>$B25="zo"</formula>
    </cfRule>
    <cfRule type="expression" dxfId="321" priority="28">
      <formula>$B25="za"</formula>
    </cfRule>
  </conditionalFormatting>
  <conditionalFormatting sqref="D26:E28">
    <cfRule type="expression" dxfId="320" priority="25">
      <formula>$B26="zo"</formula>
    </cfRule>
    <cfRule type="expression" dxfId="319" priority="26">
      <formula>$B26="za"</formula>
    </cfRule>
  </conditionalFormatting>
  <conditionalFormatting sqref="F26:F28">
    <cfRule type="expression" dxfId="318" priority="23">
      <formula>$B26="zo"</formula>
    </cfRule>
    <cfRule type="expression" dxfId="317" priority="24">
      <formula>$B26="za"</formula>
    </cfRule>
  </conditionalFormatting>
  <conditionalFormatting sqref="D29:E29">
    <cfRule type="expression" dxfId="316" priority="21">
      <formula>$B29="zo"</formula>
    </cfRule>
    <cfRule type="expression" dxfId="315" priority="22">
      <formula>$B29="za"</formula>
    </cfRule>
  </conditionalFormatting>
  <conditionalFormatting sqref="F29">
    <cfRule type="expression" dxfId="314" priority="19">
      <formula>$B29="zo"</formula>
    </cfRule>
    <cfRule type="expression" dxfId="313" priority="20">
      <formula>$B29="za"</formula>
    </cfRule>
  </conditionalFormatting>
  <conditionalFormatting sqref="D30:E32">
    <cfRule type="expression" dxfId="312" priority="17">
      <formula>$B30="zo"</formula>
    </cfRule>
    <cfRule type="expression" dxfId="311" priority="18">
      <formula>$B30="za"</formula>
    </cfRule>
  </conditionalFormatting>
  <conditionalFormatting sqref="F30">
    <cfRule type="expression" dxfId="310" priority="15">
      <formula>$B30="zo"</formula>
    </cfRule>
    <cfRule type="expression" dxfId="309" priority="16">
      <formula>$B30="za"</formula>
    </cfRule>
  </conditionalFormatting>
  <conditionalFormatting sqref="F31">
    <cfRule type="expression" dxfId="308" priority="13">
      <formula>$B31="zo"</formula>
    </cfRule>
    <cfRule type="expression" dxfId="307" priority="14">
      <formula>$B31="za"</formula>
    </cfRule>
  </conditionalFormatting>
  <conditionalFormatting sqref="F32">
    <cfRule type="expression" dxfId="306" priority="11">
      <formula>$B32="zo"</formula>
    </cfRule>
    <cfRule type="expression" dxfId="305" priority="12">
      <formula>$B32="za"</formula>
    </cfRule>
  </conditionalFormatting>
  <conditionalFormatting sqref="D33:E33">
    <cfRule type="expression" dxfId="304" priority="9">
      <formula>$B33="zo"</formula>
    </cfRule>
    <cfRule type="expression" dxfId="303" priority="10">
      <formula>$B33="za"</formula>
    </cfRule>
  </conditionalFormatting>
  <conditionalFormatting sqref="F33">
    <cfRule type="expression" dxfId="302" priority="7">
      <formula>$B33="zo"</formula>
    </cfRule>
    <cfRule type="expression" dxfId="301" priority="8">
      <formula>$B33="za"</formula>
    </cfRule>
  </conditionalFormatting>
  <conditionalFormatting sqref="L3:L33">
    <cfRule type="expression" dxfId="300" priority="5">
      <formula>$B3="zo"</formula>
    </cfRule>
    <cfRule type="expression" dxfId="299" priority="6">
      <formula>$B3="za"</formula>
    </cfRule>
  </conditionalFormatting>
  <conditionalFormatting sqref="U34">
    <cfRule type="expression" dxfId="298" priority="1">
      <formula>$B34="zo"</formula>
    </cfRule>
    <cfRule type="expression" dxfId="297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7853-5DC6-4F7F-8AB3-55E9B427AC5D}">
  <sheetPr>
    <pageSetUpPr fitToPage="1"/>
  </sheetPr>
  <dimension ref="A1:U36"/>
  <sheetViews>
    <sheetView workbookViewId="0">
      <pane ySplit="1" topLeftCell="A2" activePane="bottomLeft" state="frozen"/>
      <selection pane="bottomLeft" activeCell="B38" sqref="B38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39</v>
      </c>
      <c r="B3" s="71" t="s">
        <v>62</v>
      </c>
      <c r="C3" s="133">
        <f>DATE(YEAR(Januari!C3),MONTH(Januari!C3)+9,DAY(Januari!C3))</f>
        <v>42643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September!Q32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39</v>
      </c>
      <c r="B4" s="71" t="s">
        <v>56</v>
      </c>
      <c r="C4" s="133">
        <f>DATE(YEAR($C$3),MONTH($C$3),DAY(C3)+1)</f>
        <v>42644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39</v>
      </c>
      <c r="B5" s="71" t="s">
        <v>57</v>
      </c>
      <c r="C5" s="133">
        <f t="shared" ref="C5:C33" si="5">DATE(YEAR($C$3),MONTH($C$3),DAY(C4)+1)</f>
        <v>42645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40</v>
      </c>
      <c r="B6" s="71" t="s">
        <v>58</v>
      </c>
      <c r="C6" s="133">
        <f t="shared" si="5"/>
        <v>42646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40</v>
      </c>
      <c r="B7" s="71" t="s">
        <v>60</v>
      </c>
      <c r="C7" s="133">
        <f t="shared" si="5"/>
        <v>42647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40</v>
      </c>
      <c r="B8" s="71" t="s">
        <v>59</v>
      </c>
      <c r="C8" s="133">
        <f t="shared" si="5"/>
        <v>42648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40</v>
      </c>
      <c r="B9" s="71" t="s">
        <v>61</v>
      </c>
      <c r="C9" s="133">
        <f t="shared" si="5"/>
        <v>42649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40</v>
      </c>
      <c r="B10" s="71" t="s">
        <v>62</v>
      </c>
      <c r="C10" s="133">
        <f t="shared" si="5"/>
        <v>42650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40</v>
      </c>
      <c r="B11" s="71" t="s">
        <v>56</v>
      </c>
      <c r="C11" s="133">
        <f t="shared" si="5"/>
        <v>42651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40</v>
      </c>
      <c r="B12" s="71" t="s">
        <v>57</v>
      </c>
      <c r="C12" s="133">
        <f t="shared" si="5"/>
        <v>42652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41</v>
      </c>
      <c r="B13" s="71" t="s">
        <v>58</v>
      </c>
      <c r="C13" s="133">
        <f t="shared" si="5"/>
        <v>42653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41</v>
      </c>
      <c r="B14" s="71" t="s">
        <v>60</v>
      </c>
      <c r="C14" s="133">
        <f t="shared" si="5"/>
        <v>42654</v>
      </c>
      <c r="D14" s="6">
        <v>0.27083333333333331</v>
      </c>
      <c r="E14" s="6">
        <v>0.66666666666666696</v>
      </c>
      <c r="F14" s="8">
        <v>2.0833333333333301E-2</v>
      </c>
      <c r="G14" s="17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41</v>
      </c>
      <c r="B15" s="71" t="s">
        <v>59</v>
      </c>
      <c r="C15" s="133">
        <f t="shared" si="5"/>
        <v>42655</v>
      </c>
      <c r="D15" s="6">
        <v>0.27083333333333331</v>
      </c>
      <c r="E15" s="6">
        <v>0.66666666666666663</v>
      </c>
      <c r="F15" s="8">
        <v>2.0833333333333301E-2</v>
      </c>
      <c r="G15" s="17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41</v>
      </c>
      <c r="B16" s="71" t="s">
        <v>61</v>
      </c>
      <c r="C16" s="133">
        <f t="shared" si="5"/>
        <v>42656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41</v>
      </c>
      <c r="B17" s="71" t="s">
        <v>62</v>
      </c>
      <c r="C17" s="133">
        <f t="shared" si="5"/>
        <v>42657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41</v>
      </c>
      <c r="B18" s="71" t="s">
        <v>56</v>
      </c>
      <c r="C18" s="133">
        <f t="shared" si="5"/>
        <v>42658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41</v>
      </c>
      <c r="B19" s="71" t="s">
        <v>57</v>
      </c>
      <c r="C19" s="133">
        <f t="shared" si="5"/>
        <v>42659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42</v>
      </c>
      <c r="B20" s="71" t="s">
        <v>58</v>
      </c>
      <c r="C20" s="133">
        <f t="shared" si="5"/>
        <v>42660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42</v>
      </c>
      <c r="B21" s="71" t="s">
        <v>60</v>
      </c>
      <c r="C21" s="133">
        <f t="shared" si="5"/>
        <v>42661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42</v>
      </c>
      <c r="B22" s="71" t="s">
        <v>59</v>
      </c>
      <c r="C22" s="133">
        <f t="shared" si="5"/>
        <v>42662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42</v>
      </c>
      <c r="B23" s="71" t="s">
        <v>61</v>
      </c>
      <c r="C23" s="133">
        <f t="shared" si="5"/>
        <v>42663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42</v>
      </c>
      <c r="B24" s="71" t="s">
        <v>62</v>
      </c>
      <c r="C24" s="133">
        <f t="shared" si="5"/>
        <v>42664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42</v>
      </c>
      <c r="B25" s="71" t="s">
        <v>56</v>
      </c>
      <c r="C25" s="133">
        <f t="shared" si="5"/>
        <v>42665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42</v>
      </c>
      <c r="B26" s="71" t="s">
        <v>57</v>
      </c>
      <c r="C26" s="133">
        <f t="shared" si="5"/>
        <v>42666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43</v>
      </c>
      <c r="B27" s="71" t="s">
        <v>58</v>
      </c>
      <c r="C27" s="133">
        <f t="shared" si="5"/>
        <v>42667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43</v>
      </c>
      <c r="B28" s="71" t="s">
        <v>60</v>
      </c>
      <c r="C28" s="133">
        <f t="shared" si="5"/>
        <v>42668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43</v>
      </c>
      <c r="B29" s="71" t="s">
        <v>59</v>
      </c>
      <c r="C29" s="133">
        <f t="shared" si="5"/>
        <v>42669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43</v>
      </c>
      <c r="B30" s="71" t="s">
        <v>61</v>
      </c>
      <c r="C30" s="133">
        <f t="shared" si="5"/>
        <v>42670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43</v>
      </c>
      <c r="B31" s="71" t="s">
        <v>62</v>
      </c>
      <c r="C31" s="133">
        <f t="shared" si="5"/>
        <v>42671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43</v>
      </c>
      <c r="B32" s="71" t="s">
        <v>56</v>
      </c>
      <c r="C32" s="133">
        <f t="shared" si="5"/>
        <v>42672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43</v>
      </c>
      <c r="B33" s="71" t="s">
        <v>57</v>
      </c>
      <c r="C33" s="133">
        <f t="shared" si="5"/>
        <v>42673</v>
      </c>
      <c r="D33" s="6">
        <v>0.27083333333333331</v>
      </c>
      <c r="E33" s="6">
        <v>0.66666666666666696</v>
      </c>
      <c r="F33" s="8">
        <v>2.0833333333333301E-2</v>
      </c>
      <c r="G33" s="6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35"/>
      <c r="N33" s="135"/>
      <c r="O33" s="6">
        <f t="shared" si="3"/>
        <v>0</v>
      </c>
      <c r="P33" s="25">
        <f t="shared" si="7"/>
        <v>0</v>
      </c>
      <c r="Q33" s="25"/>
      <c r="R33" s="132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H34" si="8">SUM(F3:F33)</f>
        <v>0.64583333333333226</v>
      </c>
      <c r="G34" s="50">
        <f t="shared" si="8"/>
        <v>0</v>
      </c>
      <c r="H34" s="50">
        <f t="shared" si="8"/>
        <v>0</v>
      </c>
      <c r="I34" s="50">
        <f>SUM(I3:I33)</f>
        <v>11.625</v>
      </c>
      <c r="J34" s="50">
        <f>SUM(J3:J33)</f>
        <v>0</v>
      </c>
      <c r="K34" s="174">
        <f t="shared" ref="K34" si="9">SUM(K3:K33)</f>
        <v>0</v>
      </c>
      <c r="L34" s="57"/>
      <c r="M34" s="57"/>
      <c r="N34" s="58"/>
      <c r="O34" s="50">
        <f>SUM(O3:O33)</f>
        <v>0</v>
      </c>
      <c r="P34" s="56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SUM(Januari!J35+Februari!J35+Maart!J35+April!J35+Mei!J35+Juni!J35+Juli!J35+Augustus!J35+September!J35+J35)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Q4:R33 M3:R3 M4:O33 G3:J33 A3:C33">
    <cfRule type="expression" dxfId="296" priority="165">
      <formula>$B3="zo"</formula>
    </cfRule>
    <cfRule type="expression" dxfId="295" priority="166">
      <formula>$B3="za"</formula>
    </cfRule>
  </conditionalFormatting>
  <conditionalFormatting sqref="P4:P33">
    <cfRule type="expression" dxfId="294" priority="163">
      <formula>$B4="zo"</formula>
    </cfRule>
    <cfRule type="expression" dxfId="293" priority="164">
      <formula>$B4="za"</formula>
    </cfRule>
  </conditionalFormatting>
  <conditionalFormatting sqref="T3:T33">
    <cfRule type="expression" dxfId="292" priority="159">
      <formula>$B3="zo"</formula>
    </cfRule>
    <cfRule type="expression" dxfId="291" priority="160">
      <formula>$B3="za"</formula>
    </cfRule>
  </conditionalFormatting>
  <conditionalFormatting sqref="U3:U33">
    <cfRule type="expression" dxfId="290" priority="155">
      <formula>$B3="zo"</formula>
    </cfRule>
    <cfRule type="expression" dxfId="289" priority="156">
      <formula>$B3="za"</formula>
    </cfRule>
  </conditionalFormatting>
  <conditionalFormatting sqref="K3:K33">
    <cfRule type="expression" dxfId="288" priority="153">
      <formula>$B3="zo"</formula>
    </cfRule>
    <cfRule type="expression" dxfId="287" priority="154">
      <formula>$B3="za"</formula>
    </cfRule>
  </conditionalFormatting>
  <conditionalFormatting sqref="S3:S33">
    <cfRule type="expression" dxfId="286" priority="151">
      <formula>$B3="zo"</formula>
    </cfRule>
    <cfRule type="expression" dxfId="285" priority="152">
      <formula>$B3="za"</formula>
    </cfRule>
  </conditionalFormatting>
  <conditionalFormatting sqref="D3:E3">
    <cfRule type="expression" dxfId="284" priority="79">
      <formula>$B3="zo"</formula>
    </cfRule>
    <cfRule type="expression" dxfId="283" priority="80">
      <formula>$B3="za"</formula>
    </cfRule>
  </conditionalFormatting>
  <conditionalFormatting sqref="F3">
    <cfRule type="expression" dxfId="282" priority="77">
      <formula>$B3="zo"</formula>
    </cfRule>
    <cfRule type="expression" dxfId="281" priority="78">
      <formula>$B3="za"</formula>
    </cfRule>
  </conditionalFormatting>
  <conditionalFormatting sqref="D4:E7">
    <cfRule type="expression" dxfId="280" priority="75">
      <formula>$B4="zo"</formula>
    </cfRule>
    <cfRule type="expression" dxfId="279" priority="76">
      <formula>$B4="za"</formula>
    </cfRule>
  </conditionalFormatting>
  <conditionalFormatting sqref="F4">
    <cfRule type="expression" dxfId="278" priority="73">
      <formula>$B4="zo"</formula>
    </cfRule>
    <cfRule type="expression" dxfId="277" priority="74">
      <formula>$B4="za"</formula>
    </cfRule>
  </conditionalFormatting>
  <conditionalFormatting sqref="F5:F7">
    <cfRule type="expression" dxfId="276" priority="71">
      <formula>$B5="zo"</formula>
    </cfRule>
    <cfRule type="expression" dxfId="275" priority="72">
      <formula>$B5="za"</formula>
    </cfRule>
  </conditionalFormatting>
  <conditionalFormatting sqref="D8:E8">
    <cfRule type="expression" dxfId="274" priority="69">
      <formula>$B8="zo"</formula>
    </cfRule>
    <cfRule type="expression" dxfId="273" priority="70">
      <formula>$B8="za"</formula>
    </cfRule>
  </conditionalFormatting>
  <conditionalFormatting sqref="F8">
    <cfRule type="expression" dxfId="272" priority="67">
      <formula>$B8="zo"</formula>
    </cfRule>
    <cfRule type="expression" dxfId="271" priority="68">
      <formula>$B8="za"</formula>
    </cfRule>
  </conditionalFormatting>
  <conditionalFormatting sqref="D9:E11">
    <cfRule type="expression" dxfId="270" priority="65">
      <formula>$B9="zo"</formula>
    </cfRule>
    <cfRule type="expression" dxfId="269" priority="66">
      <formula>$B9="za"</formula>
    </cfRule>
  </conditionalFormatting>
  <conditionalFormatting sqref="F9">
    <cfRule type="expression" dxfId="268" priority="63">
      <formula>$B9="zo"</formula>
    </cfRule>
    <cfRule type="expression" dxfId="267" priority="64">
      <formula>$B9="za"</formula>
    </cfRule>
  </conditionalFormatting>
  <conditionalFormatting sqref="F10">
    <cfRule type="expression" dxfId="266" priority="61">
      <formula>$B10="zo"</formula>
    </cfRule>
    <cfRule type="expression" dxfId="265" priority="62">
      <formula>$B10="za"</formula>
    </cfRule>
  </conditionalFormatting>
  <conditionalFormatting sqref="F11">
    <cfRule type="expression" dxfId="264" priority="59">
      <formula>$B11="zo"</formula>
    </cfRule>
    <cfRule type="expression" dxfId="263" priority="60">
      <formula>$B11="za"</formula>
    </cfRule>
  </conditionalFormatting>
  <conditionalFormatting sqref="D12:E14">
    <cfRule type="expression" dxfId="262" priority="57">
      <formula>$B12="zo"</formula>
    </cfRule>
    <cfRule type="expression" dxfId="261" priority="58">
      <formula>$B12="za"</formula>
    </cfRule>
  </conditionalFormatting>
  <conditionalFormatting sqref="F12:F14">
    <cfRule type="expression" dxfId="260" priority="55">
      <formula>$B12="zo"</formula>
    </cfRule>
    <cfRule type="expression" dxfId="259" priority="56">
      <formula>$B12="za"</formula>
    </cfRule>
  </conditionalFormatting>
  <conditionalFormatting sqref="D15:E15">
    <cfRule type="expression" dxfId="258" priority="53">
      <formula>$B15="zo"</formula>
    </cfRule>
    <cfRule type="expression" dxfId="257" priority="54">
      <formula>$B15="za"</formula>
    </cfRule>
  </conditionalFormatting>
  <conditionalFormatting sqref="F15">
    <cfRule type="expression" dxfId="256" priority="51">
      <formula>$B15="zo"</formula>
    </cfRule>
    <cfRule type="expression" dxfId="255" priority="52">
      <formula>$B15="za"</formula>
    </cfRule>
  </conditionalFormatting>
  <conditionalFormatting sqref="D16:E18">
    <cfRule type="expression" dxfId="254" priority="49">
      <formula>$B16="zo"</formula>
    </cfRule>
    <cfRule type="expression" dxfId="253" priority="50">
      <formula>$B16="za"</formula>
    </cfRule>
  </conditionalFormatting>
  <conditionalFormatting sqref="F16">
    <cfRule type="expression" dxfId="252" priority="47">
      <formula>$B16="zo"</formula>
    </cfRule>
    <cfRule type="expression" dxfId="251" priority="48">
      <formula>$B16="za"</formula>
    </cfRule>
  </conditionalFormatting>
  <conditionalFormatting sqref="F17">
    <cfRule type="expression" dxfId="250" priority="45">
      <formula>$B17="zo"</formula>
    </cfRule>
    <cfRule type="expression" dxfId="249" priority="46">
      <formula>$B17="za"</formula>
    </cfRule>
  </conditionalFormatting>
  <conditionalFormatting sqref="F18">
    <cfRule type="expression" dxfId="248" priority="43">
      <formula>$B18="zo"</formula>
    </cfRule>
    <cfRule type="expression" dxfId="247" priority="44">
      <formula>$B18="za"</formula>
    </cfRule>
  </conditionalFormatting>
  <conditionalFormatting sqref="D19:E21">
    <cfRule type="expression" dxfId="246" priority="41">
      <formula>$B19="zo"</formula>
    </cfRule>
    <cfRule type="expression" dxfId="245" priority="42">
      <formula>$B19="za"</formula>
    </cfRule>
  </conditionalFormatting>
  <conditionalFormatting sqref="F19:F21">
    <cfRule type="expression" dxfId="244" priority="39">
      <formula>$B19="zo"</formula>
    </cfRule>
    <cfRule type="expression" dxfId="243" priority="40">
      <formula>$B19="za"</formula>
    </cfRule>
  </conditionalFormatting>
  <conditionalFormatting sqref="D22:E22">
    <cfRule type="expression" dxfId="242" priority="37">
      <formula>$B22="zo"</formula>
    </cfRule>
    <cfRule type="expression" dxfId="241" priority="38">
      <formula>$B22="za"</formula>
    </cfRule>
  </conditionalFormatting>
  <conditionalFormatting sqref="F22">
    <cfRule type="expression" dxfId="240" priority="35">
      <formula>$B22="zo"</formula>
    </cfRule>
    <cfRule type="expression" dxfId="239" priority="36">
      <formula>$B22="za"</formula>
    </cfRule>
  </conditionalFormatting>
  <conditionalFormatting sqref="D23:E25">
    <cfRule type="expression" dxfId="238" priority="33">
      <formula>$B23="zo"</formula>
    </cfRule>
    <cfRule type="expression" dxfId="237" priority="34">
      <formula>$B23="za"</formula>
    </cfRule>
  </conditionalFormatting>
  <conditionalFormatting sqref="F23">
    <cfRule type="expression" dxfId="236" priority="31">
      <formula>$B23="zo"</formula>
    </cfRule>
    <cfRule type="expression" dxfId="235" priority="32">
      <formula>$B23="za"</formula>
    </cfRule>
  </conditionalFormatting>
  <conditionalFormatting sqref="F24">
    <cfRule type="expression" dxfId="234" priority="29">
      <formula>$B24="zo"</formula>
    </cfRule>
    <cfRule type="expression" dxfId="233" priority="30">
      <formula>$B24="za"</formula>
    </cfRule>
  </conditionalFormatting>
  <conditionalFormatting sqref="F25">
    <cfRule type="expression" dxfId="232" priority="27">
      <formula>$B25="zo"</formula>
    </cfRule>
    <cfRule type="expression" dxfId="231" priority="28">
      <formula>$B25="za"</formula>
    </cfRule>
  </conditionalFormatting>
  <conditionalFormatting sqref="D26:E28">
    <cfRule type="expression" dxfId="230" priority="25">
      <formula>$B26="zo"</formula>
    </cfRule>
    <cfRule type="expression" dxfId="229" priority="26">
      <formula>$B26="za"</formula>
    </cfRule>
  </conditionalFormatting>
  <conditionalFormatting sqref="F26:F28">
    <cfRule type="expression" dxfId="228" priority="23">
      <formula>$B26="zo"</formula>
    </cfRule>
    <cfRule type="expression" dxfId="227" priority="24">
      <formula>$B26="za"</formula>
    </cfRule>
  </conditionalFormatting>
  <conditionalFormatting sqref="D29:E29">
    <cfRule type="expression" dxfId="226" priority="21">
      <formula>$B29="zo"</formula>
    </cfRule>
    <cfRule type="expression" dxfId="225" priority="22">
      <formula>$B29="za"</formula>
    </cfRule>
  </conditionalFormatting>
  <conditionalFormatting sqref="F29">
    <cfRule type="expression" dxfId="224" priority="19">
      <formula>$B29="zo"</formula>
    </cfRule>
    <cfRule type="expression" dxfId="223" priority="20">
      <formula>$B29="za"</formula>
    </cfRule>
  </conditionalFormatting>
  <conditionalFormatting sqref="D30:E32">
    <cfRule type="expression" dxfId="222" priority="17">
      <formula>$B30="zo"</formula>
    </cfRule>
    <cfRule type="expression" dxfId="221" priority="18">
      <formula>$B30="za"</formula>
    </cfRule>
  </conditionalFormatting>
  <conditionalFormatting sqref="F30">
    <cfRule type="expression" dxfId="220" priority="15">
      <formula>$B30="zo"</formula>
    </cfRule>
    <cfRule type="expression" dxfId="219" priority="16">
      <formula>$B30="za"</formula>
    </cfRule>
  </conditionalFormatting>
  <conditionalFormatting sqref="F31">
    <cfRule type="expression" dxfId="218" priority="13">
      <formula>$B31="zo"</formula>
    </cfRule>
    <cfRule type="expression" dxfId="217" priority="14">
      <formula>$B31="za"</formula>
    </cfRule>
  </conditionalFormatting>
  <conditionalFormatting sqref="F32">
    <cfRule type="expression" dxfId="216" priority="11">
      <formula>$B32="zo"</formula>
    </cfRule>
    <cfRule type="expression" dxfId="215" priority="12">
      <formula>$B32="za"</formula>
    </cfRule>
  </conditionalFormatting>
  <conditionalFormatting sqref="D33:E33">
    <cfRule type="expression" dxfId="214" priority="9">
      <formula>$B33="zo"</formula>
    </cfRule>
    <cfRule type="expression" dxfId="213" priority="10">
      <formula>$B33="za"</formula>
    </cfRule>
  </conditionalFormatting>
  <conditionalFormatting sqref="F33">
    <cfRule type="expression" dxfId="212" priority="7">
      <formula>$B33="zo"</formula>
    </cfRule>
    <cfRule type="expression" dxfId="211" priority="8">
      <formula>$B33="za"</formula>
    </cfRule>
  </conditionalFormatting>
  <conditionalFormatting sqref="L3:L33">
    <cfRule type="expression" dxfId="210" priority="5">
      <formula>$B3="zo"</formula>
    </cfRule>
    <cfRule type="expression" dxfId="209" priority="6">
      <formula>$B3="za"</formula>
    </cfRule>
  </conditionalFormatting>
  <conditionalFormatting sqref="U34">
    <cfRule type="expression" dxfId="208" priority="1">
      <formula>$B34="zo"</formula>
    </cfRule>
    <cfRule type="expression" dxfId="207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0163-16CF-4D11-819E-1CED48F1085E}">
  <sheetPr>
    <pageSetUpPr fitToPage="1"/>
  </sheetPr>
  <dimension ref="A1:U36"/>
  <sheetViews>
    <sheetView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44</v>
      </c>
      <c r="B3" s="71" t="s">
        <v>58</v>
      </c>
      <c r="C3" s="133">
        <f>DATE(YEAR(Januari!C3),MONTH(Januari!C3)+10,DAY(Januari!C3))</f>
        <v>42674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Oktober!Q33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44</v>
      </c>
      <c r="B4" s="71" t="s">
        <v>60</v>
      </c>
      <c r="C4" s="133">
        <f>DATE(YEAR($C$3),MONTH($C$3),DAY(C3)+1)</f>
        <v>42675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44</v>
      </c>
      <c r="B5" s="71" t="s">
        <v>59</v>
      </c>
      <c r="C5" s="133">
        <f t="shared" ref="C5:C32" si="5">DATE(YEAR($C$3),MONTH($C$3),DAY(C4)+1)</f>
        <v>42676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44</v>
      </c>
      <c r="B6" s="71" t="s">
        <v>61</v>
      </c>
      <c r="C6" s="133">
        <f t="shared" si="5"/>
        <v>42677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44</v>
      </c>
      <c r="B7" s="71" t="s">
        <v>62</v>
      </c>
      <c r="C7" s="133">
        <f t="shared" si="5"/>
        <v>42678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44</v>
      </c>
      <c r="B8" s="71" t="s">
        <v>56</v>
      </c>
      <c r="C8" s="133">
        <f t="shared" si="5"/>
        <v>42679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44</v>
      </c>
      <c r="B9" s="71" t="s">
        <v>57</v>
      </c>
      <c r="C9" s="133">
        <f t="shared" si="5"/>
        <v>42680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45</v>
      </c>
      <c r="B10" s="71" t="s">
        <v>58</v>
      </c>
      <c r="C10" s="133">
        <f t="shared" si="5"/>
        <v>42681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45</v>
      </c>
      <c r="B11" s="71" t="s">
        <v>60</v>
      </c>
      <c r="C11" s="133">
        <f t="shared" si="5"/>
        <v>42682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45</v>
      </c>
      <c r="B12" s="71" t="s">
        <v>59</v>
      </c>
      <c r="C12" s="133">
        <f t="shared" si="5"/>
        <v>42683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45</v>
      </c>
      <c r="B13" s="71" t="s">
        <v>61</v>
      </c>
      <c r="C13" s="133">
        <f t="shared" si="5"/>
        <v>42684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45</v>
      </c>
      <c r="B14" s="71" t="s">
        <v>62</v>
      </c>
      <c r="C14" s="133">
        <f t="shared" si="5"/>
        <v>42685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45</v>
      </c>
      <c r="B15" s="71" t="s">
        <v>56</v>
      </c>
      <c r="C15" s="133">
        <f t="shared" si="5"/>
        <v>42686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45</v>
      </c>
      <c r="B16" s="71" t="s">
        <v>57</v>
      </c>
      <c r="C16" s="133">
        <f t="shared" si="5"/>
        <v>42687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46</v>
      </c>
      <c r="B17" s="71" t="s">
        <v>58</v>
      </c>
      <c r="C17" s="133">
        <f t="shared" si="5"/>
        <v>42688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46</v>
      </c>
      <c r="B18" s="71" t="s">
        <v>60</v>
      </c>
      <c r="C18" s="133">
        <f t="shared" si="5"/>
        <v>42689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46</v>
      </c>
      <c r="B19" s="71" t="s">
        <v>59</v>
      </c>
      <c r="C19" s="133">
        <f t="shared" si="5"/>
        <v>42690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46</v>
      </c>
      <c r="B20" s="71" t="s">
        <v>61</v>
      </c>
      <c r="C20" s="133">
        <f t="shared" si="5"/>
        <v>42691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46</v>
      </c>
      <c r="B21" s="71" t="s">
        <v>62</v>
      </c>
      <c r="C21" s="133">
        <f t="shared" si="5"/>
        <v>42692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46</v>
      </c>
      <c r="B22" s="71" t="s">
        <v>56</v>
      </c>
      <c r="C22" s="133">
        <f t="shared" si="5"/>
        <v>42693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46</v>
      </c>
      <c r="B23" s="71" t="s">
        <v>57</v>
      </c>
      <c r="C23" s="133">
        <f t="shared" si="5"/>
        <v>42694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47</v>
      </c>
      <c r="B24" s="71" t="s">
        <v>58</v>
      </c>
      <c r="C24" s="133">
        <f t="shared" si="5"/>
        <v>42695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47</v>
      </c>
      <c r="B25" s="71" t="s">
        <v>60</v>
      </c>
      <c r="C25" s="133">
        <f t="shared" si="5"/>
        <v>42696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47</v>
      </c>
      <c r="B26" s="71" t="s">
        <v>59</v>
      </c>
      <c r="C26" s="133">
        <f t="shared" si="5"/>
        <v>42697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47</v>
      </c>
      <c r="B27" s="71" t="s">
        <v>61</v>
      </c>
      <c r="C27" s="133">
        <f t="shared" si="5"/>
        <v>42698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7"/>
      <c r="N27" s="17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47</v>
      </c>
      <c r="B28" s="71" t="s">
        <v>62</v>
      </c>
      <c r="C28" s="133">
        <f t="shared" si="5"/>
        <v>42699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7"/>
      <c r="N28" s="17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47</v>
      </c>
      <c r="B29" s="71" t="s">
        <v>56</v>
      </c>
      <c r="C29" s="133">
        <f t="shared" si="5"/>
        <v>42700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47</v>
      </c>
      <c r="B30" s="71" t="s">
        <v>57</v>
      </c>
      <c r="C30" s="133">
        <f t="shared" si="5"/>
        <v>42701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7"/>
      <c r="N30" s="17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48</v>
      </c>
      <c r="B31" s="71" t="s">
        <v>58</v>
      </c>
      <c r="C31" s="133">
        <f t="shared" si="5"/>
        <v>42702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7"/>
      <c r="N31" s="17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48</v>
      </c>
      <c r="B32" s="71" t="s">
        <v>60</v>
      </c>
      <c r="C32" s="133">
        <f t="shared" si="5"/>
        <v>42703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7"/>
      <c r="N32" s="17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4"/>
      <c r="B33" s="4"/>
      <c r="C33" s="133"/>
      <c r="D33" s="6">
        <v>0.27083333333333331</v>
      </c>
      <c r="E33" s="6">
        <v>0.66666666666666696</v>
      </c>
      <c r="F33" s="8">
        <v>2.0833333333333301E-2</v>
      </c>
      <c r="G33" s="17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7"/>
      <c r="N33" s="17"/>
      <c r="O33" s="6">
        <f t="shared" si="3"/>
        <v>0</v>
      </c>
      <c r="P33" s="25">
        <f t="shared" si="7"/>
        <v>0</v>
      </c>
      <c r="Q33" s="25"/>
      <c r="R33" s="132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H34" si="8">SUM(F3:F33)</f>
        <v>0.64583333333333226</v>
      </c>
      <c r="G34" s="50">
        <f t="shared" si="8"/>
        <v>0</v>
      </c>
      <c r="H34" s="50">
        <f t="shared" si="8"/>
        <v>0</v>
      </c>
      <c r="I34" s="50">
        <f>SUM(I3:I33)</f>
        <v>11.625</v>
      </c>
      <c r="J34" s="50">
        <f>SUM(J3:J33)</f>
        <v>0</v>
      </c>
      <c r="K34" s="174">
        <f t="shared" ref="K34" si="9">SUM(K3:K33)</f>
        <v>0</v>
      </c>
      <c r="L34" s="50"/>
      <c r="M34" s="50"/>
      <c r="N34" s="50"/>
      <c r="O34" s="50">
        <f>SUM(O3:O33)</f>
        <v>0</v>
      </c>
      <c r="P34" s="15"/>
      <c r="Q34" s="15"/>
      <c r="R34" s="196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SUM(Januari!J35+Februari!J35+Maart!J35+April!J35+Mei!J35+Juni!J35+Juli!J35+Augustus!J35+September!J35+Oktober!J35+J35)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Q4:R33 M3:R3 M4:O33 G3:J33 A3:C33">
    <cfRule type="expression" dxfId="206" priority="159">
      <formula>$B3="zo"</formula>
    </cfRule>
    <cfRule type="expression" dxfId="205" priority="160">
      <formula>$B3="za"</formula>
    </cfRule>
  </conditionalFormatting>
  <conditionalFormatting sqref="P4:P33">
    <cfRule type="expression" dxfId="204" priority="157">
      <formula>$B4="zo"</formula>
    </cfRule>
    <cfRule type="expression" dxfId="203" priority="158">
      <formula>$B4="za"</formula>
    </cfRule>
  </conditionalFormatting>
  <conditionalFormatting sqref="T3:T33">
    <cfRule type="expression" dxfId="202" priority="153">
      <formula>$B3="zo"</formula>
    </cfRule>
    <cfRule type="expression" dxfId="201" priority="154">
      <formula>$B3="za"</formula>
    </cfRule>
  </conditionalFormatting>
  <conditionalFormatting sqref="U3:U33">
    <cfRule type="expression" dxfId="200" priority="149">
      <formula>$B3="zo"</formula>
    </cfRule>
    <cfRule type="expression" dxfId="199" priority="150">
      <formula>$B3="za"</formula>
    </cfRule>
  </conditionalFormatting>
  <conditionalFormatting sqref="K3:K33">
    <cfRule type="expression" dxfId="198" priority="147">
      <formula>$B3="zo"</formula>
    </cfRule>
    <cfRule type="expression" dxfId="197" priority="148">
      <formula>$B3="za"</formula>
    </cfRule>
  </conditionalFormatting>
  <conditionalFormatting sqref="S3:S33">
    <cfRule type="expression" dxfId="196" priority="145">
      <formula>$B3="zo"</formula>
    </cfRule>
    <cfRule type="expression" dxfId="195" priority="146">
      <formula>$B3="za"</formula>
    </cfRule>
  </conditionalFormatting>
  <conditionalFormatting sqref="D3:E3">
    <cfRule type="expression" dxfId="194" priority="79">
      <formula>$B3="zo"</formula>
    </cfRule>
    <cfRule type="expression" dxfId="193" priority="80">
      <formula>$B3="za"</formula>
    </cfRule>
  </conditionalFormatting>
  <conditionalFormatting sqref="F3">
    <cfRule type="expression" dxfId="192" priority="77">
      <formula>$B3="zo"</formula>
    </cfRule>
    <cfRule type="expression" dxfId="191" priority="78">
      <formula>$B3="za"</formula>
    </cfRule>
  </conditionalFormatting>
  <conditionalFormatting sqref="D4:E7">
    <cfRule type="expression" dxfId="190" priority="75">
      <formula>$B4="zo"</formula>
    </cfRule>
    <cfRule type="expression" dxfId="189" priority="76">
      <formula>$B4="za"</formula>
    </cfRule>
  </conditionalFormatting>
  <conditionalFormatting sqref="F4">
    <cfRule type="expression" dxfId="188" priority="73">
      <formula>$B4="zo"</formula>
    </cfRule>
    <cfRule type="expression" dxfId="187" priority="74">
      <formula>$B4="za"</formula>
    </cfRule>
  </conditionalFormatting>
  <conditionalFormatting sqref="F5:F7">
    <cfRule type="expression" dxfId="186" priority="71">
      <formula>$B5="zo"</formula>
    </cfRule>
    <cfRule type="expression" dxfId="185" priority="72">
      <formula>$B5="za"</formula>
    </cfRule>
  </conditionalFormatting>
  <conditionalFormatting sqref="D8:E8">
    <cfRule type="expression" dxfId="184" priority="69">
      <formula>$B8="zo"</formula>
    </cfRule>
    <cfRule type="expression" dxfId="183" priority="70">
      <formula>$B8="za"</formula>
    </cfRule>
  </conditionalFormatting>
  <conditionalFormatting sqref="F8">
    <cfRule type="expression" dxfId="182" priority="67">
      <formula>$B8="zo"</formula>
    </cfRule>
    <cfRule type="expression" dxfId="181" priority="68">
      <formula>$B8="za"</formula>
    </cfRule>
  </conditionalFormatting>
  <conditionalFormatting sqref="D9:E11">
    <cfRule type="expression" dxfId="180" priority="65">
      <formula>$B9="zo"</formula>
    </cfRule>
    <cfRule type="expression" dxfId="179" priority="66">
      <formula>$B9="za"</formula>
    </cfRule>
  </conditionalFormatting>
  <conditionalFormatting sqref="F9">
    <cfRule type="expression" dxfId="178" priority="63">
      <formula>$B9="zo"</formula>
    </cfRule>
    <cfRule type="expression" dxfId="177" priority="64">
      <formula>$B9="za"</formula>
    </cfRule>
  </conditionalFormatting>
  <conditionalFormatting sqref="F10">
    <cfRule type="expression" dxfId="176" priority="61">
      <formula>$B10="zo"</formula>
    </cfRule>
    <cfRule type="expression" dxfId="175" priority="62">
      <formula>$B10="za"</formula>
    </cfRule>
  </conditionalFormatting>
  <conditionalFormatting sqref="F11">
    <cfRule type="expression" dxfId="174" priority="59">
      <formula>$B11="zo"</formula>
    </cfRule>
    <cfRule type="expression" dxfId="173" priority="60">
      <formula>$B11="za"</formula>
    </cfRule>
  </conditionalFormatting>
  <conditionalFormatting sqref="D12:E14">
    <cfRule type="expression" dxfId="172" priority="57">
      <formula>$B12="zo"</formula>
    </cfRule>
    <cfRule type="expression" dxfId="171" priority="58">
      <formula>$B12="za"</formula>
    </cfRule>
  </conditionalFormatting>
  <conditionalFormatting sqref="F12:F14">
    <cfRule type="expression" dxfId="170" priority="55">
      <formula>$B12="zo"</formula>
    </cfRule>
    <cfRule type="expression" dxfId="169" priority="56">
      <formula>$B12="za"</formula>
    </cfRule>
  </conditionalFormatting>
  <conditionalFormatting sqref="D15:E15">
    <cfRule type="expression" dxfId="168" priority="53">
      <formula>$B15="zo"</formula>
    </cfRule>
    <cfRule type="expression" dxfId="167" priority="54">
      <formula>$B15="za"</formula>
    </cfRule>
  </conditionalFormatting>
  <conditionalFormatting sqref="F15">
    <cfRule type="expression" dxfId="166" priority="51">
      <formula>$B15="zo"</formula>
    </cfRule>
    <cfRule type="expression" dxfId="165" priority="52">
      <formula>$B15="za"</formula>
    </cfRule>
  </conditionalFormatting>
  <conditionalFormatting sqref="D16:E18">
    <cfRule type="expression" dxfId="164" priority="49">
      <formula>$B16="zo"</formula>
    </cfRule>
    <cfRule type="expression" dxfId="163" priority="50">
      <formula>$B16="za"</formula>
    </cfRule>
  </conditionalFormatting>
  <conditionalFormatting sqref="F16">
    <cfRule type="expression" dxfId="162" priority="47">
      <formula>$B16="zo"</formula>
    </cfRule>
    <cfRule type="expression" dxfId="161" priority="48">
      <formula>$B16="za"</formula>
    </cfRule>
  </conditionalFormatting>
  <conditionalFormatting sqref="F17">
    <cfRule type="expression" dxfId="160" priority="45">
      <formula>$B17="zo"</formula>
    </cfRule>
    <cfRule type="expression" dxfId="159" priority="46">
      <formula>$B17="za"</formula>
    </cfRule>
  </conditionalFormatting>
  <conditionalFormatting sqref="F18">
    <cfRule type="expression" dxfId="158" priority="43">
      <formula>$B18="zo"</formula>
    </cfRule>
    <cfRule type="expression" dxfId="157" priority="44">
      <formula>$B18="za"</formula>
    </cfRule>
  </conditionalFormatting>
  <conditionalFormatting sqref="D19:E21">
    <cfRule type="expression" dxfId="156" priority="41">
      <formula>$B19="zo"</formula>
    </cfRule>
    <cfRule type="expression" dxfId="155" priority="42">
      <formula>$B19="za"</formula>
    </cfRule>
  </conditionalFormatting>
  <conditionalFormatting sqref="F19:F21">
    <cfRule type="expression" dxfId="154" priority="39">
      <formula>$B19="zo"</formula>
    </cfRule>
    <cfRule type="expression" dxfId="153" priority="40">
      <formula>$B19="za"</formula>
    </cfRule>
  </conditionalFormatting>
  <conditionalFormatting sqref="D22:E22">
    <cfRule type="expression" dxfId="152" priority="37">
      <formula>$B22="zo"</formula>
    </cfRule>
    <cfRule type="expression" dxfId="151" priority="38">
      <formula>$B22="za"</formula>
    </cfRule>
  </conditionalFormatting>
  <conditionalFormatting sqref="F22">
    <cfRule type="expression" dxfId="150" priority="35">
      <formula>$B22="zo"</formula>
    </cfRule>
    <cfRule type="expression" dxfId="149" priority="36">
      <formula>$B22="za"</formula>
    </cfRule>
  </conditionalFormatting>
  <conditionalFormatting sqref="D23:E25">
    <cfRule type="expression" dxfId="148" priority="33">
      <formula>$B23="zo"</formula>
    </cfRule>
    <cfRule type="expression" dxfId="147" priority="34">
      <formula>$B23="za"</formula>
    </cfRule>
  </conditionalFormatting>
  <conditionalFormatting sqref="F23">
    <cfRule type="expression" dxfId="146" priority="31">
      <formula>$B23="zo"</formula>
    </cfRule>
    <cfRule type="expression" dxfId="145" priority="32">
      <formula>$B23="za"</formula>
    </cfRule>
  </conditionalFormatting>
  <conditionalFormatting sqref="F24">
    <cfRule type="expression" dxfId="144" priority="29">
      <formula>$B24="zo"</formula>
    </cfRule>
    <cfRule type="expression" dxfId="143" priority="30">
      <formula>$B24="za"</formula>
    </cfRule>
  </conditionalFormatting>
  <conditionalFormatting sqref="F25">
    <cfRule type="expression" dxfId="142" priority="27">
      <formula>$B25="zo"</formula>
    </cfRule>
    <cfRule type="expression" dxfId="141" priority="28">
      <formula>$B25="za"</formula>
    </cfRule>
  </conditionalFormatting>
  <conditionalFormatting sqref="D26:E28">
    <cfRule type="expression" dxfId="140" priority="25">
      <formula>$B26="zo"</formula>
    </cfRule>
    <cfRule type="expression" dxfId="139" priority="26">
      <formula>$B26="za"</formula>
    </cfRule>
  </conditionalFormatting>
  <conditionalFormatting sqref="F26:F28">
    <cfRule type="expression" dxfId="138" priority="23">
      <formula>$B26="zo"</formula>
    </cfRule>
    <cfRule type="expression" dxfId="137" priority="24">
      <formula>$B26="za"</formula>
    </cfRule>
  </conditionalFormatting>
  <conditionalFormatting sqref="D29:E29">
    <cfRule type="expression" dxfId="136" priority="21">
      <formula>$B29="zo"</formula>
    </cfRule>
    <cfRule type="expression" dxfId="135" priority="22">
      <formula>$B29="za"</formula>
    </cfRule>
  </conditionalFormatting>
  <conditionalFormatting sqref="F29">
    <cfRule type="expression" dxfId="134" priority="19">
      <formula>$B29="zo"</formula>
    </cfRule>
    <cfRule type="expression" dxfId="133" priority="20">
      <formula>$B29="za"</formula>
    </cfRule>
  </conditionalFormatting>
  <conditionalFormatting sqref="D30:E32">
    <cfRule type="expression" dxfId="132" priority="17">
      <formula>$B30="zo"</formula>
    </cfRule>
    <cfRule type="expression" dxfId="131" priority="18">
      <formula>$B30="za"</formula>
    </cfRule>
  </conditionalFormatting>
  <conditionalFormatting sqref="F30">
    <cfRule type="expression" dxfId="130" priority="15">
      <formula>$B30="zo"</formula>
    </cfRule>
    <cfRule type="expression" dxfId="129" priority="16">
      <formula>$B30="za"</formula>
    </cfRule>
  </conditionalFormatting>
  <conditionalFormatting sqref="F31">
    <cfRule type="expression" dxfId="128" priority="13">
      <formula>$B31="zo"</formula>
    </cfRule>
    <cfRule type="expression" dxfId="127" priority="14">
      <formula>$B31="za"</formula>
    </cfRule>
  </conditionalFormatting>
  <conditionalFormatting sqref="F32">
    <cfRule type="expression" dxfId="126" priority="11">
      <formula>$B32="zo"</formula>
    </cfRule>
    <cfRule type="expression" dxfId="125" priority="12">
      <formula>$B32="za"</formula>
    </cfRule>
  </conditionalFormatting>
  <conditionalFormatting sqref="D33:E33">
    <cfRule type="expression" dxfId="124" priority="9">
      <formula>$B33="zo"</formula>
    </cfRule>
    <cfRule type="expression" dxfId="123" priority="10">
      <formula>$B33="za"</formula>
    </cfRule>
  </conditionalFormatting>
  <conditionalFormatting sqref="F33">
    <cfRule type="expression" dxfId="122" priority="7">
      <formula>$B33="zo"</formula>
    </cfRule>
    <cfRule type="expression" dxfId="121" priority="8">
      <formula>$B33="za"</formula>
    </cfRule>
  </conditionalFormatting>
  <conditionalFormatting sqref="L3:L33">
    <cfRule type="expression" dxfId="120" priority="5">
      <formula>$B3="zo"</formula>
    </cfRule>
    <cfRule type="expression" dxfId="119" priority="6">
      <formula>$B3="za"</formula>
    </cfRule>
  </conditionalFormatting>
  <conditionalFormatting sqref="U34">
    <cfRule type="expression" dxfId="118" priority="1">
      <formula>$B34="zo"</formula>
    </cfRule>
    <cfRule type="expression" dxfId="117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10B5-2493-41FD-9837-004D581F7424}">
  <sheetPr>
    <pageSetUpPr fitToPage="1"/>
  </sheetPr>
  <dimension ref="A1:U36"/>
  <sheetViews>
    <sheetView workbookViewId="0">
      <selection activeCell="G4" sqref="G4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48</v>
      </c>
      <c r="B3" s="71" t="s">
        <v>59</v>
      </c>
      <c r="C3" s="133">
        <f>DATE(YEAR(Januari!C3),MONTH(Januari!C3)+11,DAY(Januari!C3))</f>
        <v>42704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November!Q32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48</v>
      </c>
      <c r="B4" s="71" t="s">
        <v>61</v>
      </c>
      <c r="C4" s="133">
        <f>DATE(YEAR($C$3),MONTH($C$3),DAY(C3)+1)</f>
        <v>42705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48</v>
      </c>
      <c r="B5" s="71" t="s">
        <v>62</v>
      </c>
      <c r="C5" s="133">
        <f t="shared" ref="C5:C33" si="5">DATE(YEAR($C$3),MONTH($C$3),DAY(C4)+1)</f>
        <v>42706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48</v>
      </c>
      <c r="B6" s="71" t="s">
        <v>56</v>
      </c>
      <c r="C6" s="133">
        <f t="shared" si="5"/>
        <v>42707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48</v>
      </c>
      <c r="B7" s="71" t="s">
        <v>57</v>
      </c>
      <c r="C7" s="133">
        <f t="shared" si="5"/>
        <v>42708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49</v>
      </c>
      <c r="B8" s="71" t="s">
        <v>58</v>
      </c>
      <c r="C8" s="133">
        <f t="shared" si="5"/>
        <v>42709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49</v>
      </c>
      <c r="B9" s="71" t="s">
        <v>60</v>
      </c>
      <c r="C9" s="133">
        <f t="shared" si="5"/>
        <v>42710</v>
      </c>
      <c r="D9" s="6">
        <v>0.27083333333333331</v>
      </c>
      <c r="E9" s="6">
        <v>0.66666666666666663</v>
      </c>
      <c r="F9" s="8">
        <v>2.0833333333333301E-2</v>
      </c>
      <c r="G9" s="17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49</v>
      </c>
      <c r="B10" s="71" t="s">
        <v>59</v>
      </c>
      <c r="C10" s="133">
        <f t="shared" si="5"/>
        <v>42711</v>
      </c>
      <c r="D10" s="6">
        <v>0.27083333333333331</v>
      </c>
      <c r="E10" s="6">
        <v>0.66666666666666663</v>
      </c>
      <c r="F10" s="8">
        <v>2.0833333333333301E-2</v>
      </c>
      <c r="G10" s="17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49</v>
      </c>
      <c r="B11" s="71" t="s">
        <v>61</v>
      </c>
      <c r="C11" s="133">
        <f t="shared" si="5"/>
        <v>42712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49</v>
      </c>
      <c r="B12" s="71" t="s">
        <v>62</v>
      </c>
      <c r="C12" s="133">
        <f t="shared" si="5"/>
        <v>42713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49</v>
      </c>
      <c r="B13" s="71" t="s">
        <v>56</v>
      </c>
      <c r="C13" s="133">
        <f t="shared" si="5"/>
        <v>42714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49</v>
      </c>
      <c r="B14" s="71" t="s">
        <v>57</v>
      </c>
      <c r="C14" s="133">
        <f t="shared" si="5"/>
        <v>42715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50</v>
      </c>
      <c r="B15" s="71" t="s">
        <v>58</v>
      </c>
      <c r="C15" s="133">
        <f t="shared" si="5"/>
        <v>42716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50</v>
      </c>
      <c r="B16" s="71" t="s">
        <v>60</v>
      </c>
      <c r="C16" s="133">
        <f t="shared" si="5"/>
        <v>42717</v>
      </c>
      <c r="D16" s="6">
        <v>0.27083333333333331</v>
      </c>
      <c r="E16" s="6">
        <v>0.66666666666666663</v>
      </c>
      <c r="F16" s="8">
        <v>2.0833333333333301E-2</v>
      </c>
      <c r="G16" s="17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50</v>
      </c>
      <c r="B17" s="71" t="s">
        <v>59</v>
      </c>
      <c r="C17" s="133">
        <f t="shared" si="5"/>
        <v>42718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50</v>
      </c>
      <c r="B18" s="71" t="s">
        <v>61</v>
      </c>
      <c r="C18" s="133">
        <f t="shared" si="5"/>
        <v>42719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50</v>
      </c>
      <c r="B19" s="71" t="s">
        <v>62</v>
      </c>
      <c r="C19" s="133">
        <f t="shared" si="5"/>
        <v>42720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50</v>
      </c>
      <c r="B20" s="71" t="s">
        <v>56</v>
      </c>
      <c r="C20" s="133">
        <f t="shared" si="5"/>
        <v>42721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50</v>
      </c>
      <c r="B21" s="71" t="s">
        <v>57</v>
      </c>
      <c r="C21" s="133">
        <f t="shared" si="5"/>
        <v>42722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51</v>
      </c>
      <c r="B22" s="71" t="s">
        <v>58</v>
      </c>
      <c r="C22" s="133">
        <f t="shared" si="5"/>
        <v>42723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51</v>
      </c>
      <c r="B23" s="71" t="s">
        <v>60</v>
      </c>
      <c r="C23" s="133">
        <f t="shared" si="5"/>
        <v>42724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51</v>
      </c>
      <c r="B24" s="71" t="s">
        <v>59</v>
      </c>
      <c r="C24" s="133">
        <f t="shared" si="5"/>
        <v>42725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51</v>
      </c>
      <c r="B25" s="71" t="s">
        <v>61</v>
      </c>
      <c r="C25" s="133">
        <f t="shared" si="5"/>
        <v>42726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51</v>
      </c>
      <c r="B26" s="71" t="s">
        <v>62</v>
      </c>
      <c r="C26" s="133">
        <f t="shared" si="5"/>
        <v>42727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51</v>
      </c>
      <c r="B27" s="71" t="s">
        <v>56</v>
      </c>
      <c r="C27" s="141">
        <f t="shared" si="5"/>
        <v>42728</v>
      </c>
      <c r="D27" s="6">
        <v>0.27083333333333331</v>
      </c>
      <c r="E27" s="6">
        <v>0.66666666666666696</v>
      </c>
      <c r="F27" s="8">
        <v>2.0833333333333301E-2</v>
      </c>
      <c r="G27" s="17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7"/>
      <c r="N27" s="17"/>
      <c r="O27" s="6">
        <f t="shared" si="3"/>
        <v>0</v>
      </c>
      <c r="P27" s="25">
        <f t="shared" si="7"/>
        <v>0</v>
      </c>
      <c r="Q27" s="25"/>
      <c r="R27" s="14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51</v>
      </c>
      <c r="B28" s="71" t="s">
        <v>57</v>
      </c>
      <c r="C28" s="133">
        <f t="shared" si="5"/>
        <v>42729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7"/>
      <c r="N28" s="17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52</v>
      </c>
      <c r="B29" s="71" t="s">
        <v>58</v>
      </c>
      <c r="C29" s="133">
        <f t="shared" si="5"/>
        <v>42730</v>
      </c>
      <c r="D29" s="6">
        <v>0.27083333333333331</v>
      </c>
      <c r="E29" s="6">
        <v>0.66666666666666663</v>
      </c>
      <c r="F29" s="8">
        <v>2.0833333333333301E-2</v>
      </c>
      <c r="G29" s="17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52</v>
      </c>
      <c r="B30" s="71" t="s">
        <v>60</v>
      </c>
      <c r="C30" s="133">
        <f t="shared" si="5"/>
        <v>42731</v>
      </c>
      <c r="D30" s="6">
        <v>0.27083333333333331</v>
      </c>
      <c r="E30" s="6">
        <v>0.66666666666666663</v>
      </c>
      <c r="F30" s="8">
        <v>2.0833333333333301E-2</v>
      </c>
      <c r="G30" s="17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7"/>
      <c r="N30" s="17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52</v>
      </c>
      <c r="B31" s="71" t="s">
        <v>59</v>
      </c>
      <c r="C31" s="133">
        <f t="shared" si="5"/>
        <v>42732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7"/>
      <c r="N31" s="17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52</v>
      </c>
      <c r="B32" s="71" t="s">
        <v>61</v>
      </c>
      <c r="C32" s="133">
        <f t="shared" si="5"/>
        <v>42733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7"/>
      <c r="N32" s="17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52</v>
      </c>
      <c r="B33" s="71" t="s">
        <v>62</v>
      </c>
      <c r="C33" s="29">
        <f t="shared" si="5"/>
        <v>42734</v>
      </c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4"/>
      <c r="N33" s="4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H34" si="8">SUM(F3:F33)</f>
        <v>0.64583333333333226</v>
      </c>
      <c r="G34" s="50">
        <f t="shared" si="8"/>
        <v>0</v>
      </c>
      <c r="H34" s="50">
        <f t="shared" si="8"/>
        <v>0</v>
      </c>
      <c r="I34" s="50">
        <f>SUM(I3:I33)</f>
        <v>11.625</v>
      </c>
      <c r="J34" s="50">
        <f>SUM(J3:J33)</f>
        <v>0</v>
      </c>
      <c r="K34" s="174">
        <f t="shared" ref="K34" si="9">SUM(K3:K33)</f>
        <v>0</v>
      </c>
      <c r="L34" s="50"/>
      <c r="M34" s="50"/>
      <c r="N34" s="50"/>
      <c r="O34" s="50">
        <f>SUM(O3:O33)</f>
        <v>0</v>
      </c>
      <c r="P34" s="15"/>
      <c r="Q34" s="15"/>
      <c r="R34" s="196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SUM(Januari!J35+Februari!J35+Maart!J35+April!J35+Mei!J35+Juni!J35+Juli!J35+Augustus!J35+September!J35+Oktober!J35+November!J35+J35)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Q4:R33 U3:U33 M3:R3 M4:O33 G3:J33 A3:C33">
    <cfRule type="expression" dxfId="116" priority="171">
      <formula>$B3="zo"</formula>
    </cfRule>
    <cfRule type="expression" dxfId="115" priority="172">
      <formula>$B3="za"</formula>
    </cfRule>
  </conditionalFormatting>
  <conditionalFormatting sqref="P4:P33">
    <cfRule type="expression" dxfId="114" priority="169">
      <formula>$B4="zo"</formula>
    </cfRule>
    <cfRule type="expression" dxfId="113" priority="170">
      <formula>$B4="za"</formula>
    </cfRule>
  </conditionalFormatting>
  <conditionalFormatting sqref="T3:T33">
    <cfRule type="expression" dxfId="112" priority="165">
      <formula>$B3="zo"</formula>
    </cfRule>
    <cfRule type="expression" dxfId="111" priority="166">
      <formula>$B3="za"</formula>
    </cfRule>
  </conditionalFormatting>
  <conditionalFormatting sqref="K3:K33">
    <cfRule type="expression" dxfId="110" priority="163">
      <formula>$B3="zo"</formula>
    </cfRule>
    <cfRule type="expression" dxfId="109" priority="164">
      <formula>$B3="za"</formula>
    </cfRule>
  </conditionalFormatting>
  <conditionalFormatting sqref="S3:S33">
    <cfRule type="expression" dxfId="108" priority="161">
      <formula>$B3="zo"</formula>
    </cfRule>
    <cfRule type="expression" dxfId="107" priority="162">
      <formula>$B3="za"</formula>
    </cfRule>
  </conditionalFormatting>
  <conditionalFormatting sqref="D3:E3">
    <cfRule type="expression" dxfId="106" priority="79">
      <formula>$B3="zo"</formula>
    </cfRule>
    <cfRule type="expression" dxfId="105" priority="80">
      <formula>$B3="za"</formula>
    </cfRule>
  </conditionalFormatting>
  <conditionalFormatting sqref="F3">
    <cfRule type="expression" dxfId="104" priority="77">
      <formula>$B3="zo"</formula>
    </cfRule>
    <cfRule type="expression" dxfId="103" priority="78">
      <formula>$B3="za"</formula>
    </cfRule>
  </conditionalFormatting>
  <conditionalFormatting sqref="D4:E7">
    <cfRule type="expression" dxfId="102" priority="75">
      <formula>$B4="zo"</formula>
    </cfRule>
    <cfRule type="expression" dxfId="101" priority="76">
      <formula>$B4="za"</formula>
    </cfRule>
  </conditionalFormatting>
  <conditionalFormatting sqref="F4">
    <cfRule type="expression" dxfId="100" priority="73">
      <formula>$B4="zo"</formula>
    </cfRule>
    <cfRule type="expression" dxfId="99" priority="74">
      <formula>$B4="za"</formula>
    </cfRule>
  </conditionalFormatting>
  <conditionalFormatting sqref="F5:F7">
    <cfRule type="expression" dxfId="98" priority="71">
      <formula>$B5="zo"</formula>
    </cfRule>
    <cfRule type="expression" dxfId="97" priority="72">
      <formula>$B5="za"</formula>
    </cfRule>
  </conditionalFormatting>
  <conditionalFormatting sqref="D8:E8">
    <cfRule type="expression" dxfId="96" priority="69">
      <formula>$B8="zo"</formula>
    </cfRule>
    <cfRule type="expression" dxfId="95" priority="70">
      <formula>$B8="za"</formula>
    </cfRule>
  </conditionalFormatting>
  <conditionalFormatting sqref="F8">
    <cfRule type="expression" dxfId="94" priority="67">
      <formula>$B8="zo"</formula>
    </cfRule>
    <cfRule type="expression" dxfId="93" priority="68">
      <formula>$B8="za"</formula>
    </cfRule>
  </conditionalFormatting>
  <conditionalFormatting sqref="D9:E11">
    <cfRule type="expression" dxfId="92" priority="65">
      <formula>$B9="zo"</formula>
    </cfRule>
    <cfRule type="expression" dxfId="91" priority="66">
      <formula>$B9="za"</formula>
    </cfRule>
  </conditionalFormatting>
  <conditionalFormatting sqref="F9">
    <cfRule type="expression" dxfId="90" priority="63">
      <formula>$B9="zo"</formula>
    </cfRule>
    <cfRule type="expression" dxfId="89" priority="64">
      <formula>$B9="za"</formula>
    </cfRule>
  </conditionalFormatting>
  <conditionalFormatting sqref="F10">
    <cfRule type="expression" dxfId="88" priority="61">
      <formula>$B10="zo"</formula>
    </cfRule>
    <cfRule type="expression" dxfId="87" priority="62">
      <formula>$B10="za"</formula>
    </cfRule>
  </conditionalFormatting>
  <conditionalFormatting sqref="F11">
    <cfRule type="expression" dxfId="86" priority="59">
      <formula>$B11="zo"</formula>
    </cfRule>
    <cfRule type="expression" dxfId="85" priority="60">
      <formula>$B11="za"</formula>
    </cfRule>
  </conditionalFormatting>
  <conditionalFormatting sqref="D12:E14">
    <cfRule type="expression" dxfId="84" priority="57">
      <formula>$B12="zo"</formula>
    </cfRule>
    <cfRule type="expression" dxfId="83" priority="58">
      <formula>$B12="za"</formula>
    </cfRule>
  </conditionalFormatting>
  <conditionalFormatting sqref="F12:F14">
    <cfRule type="expression" dxfId="82" priority="55">
      <formula>$B12="zo"</formula>
    </cfRule>
    <cfRule type="expression" dxfId="81" priority="56">
      <formula>$B12="za"</formula>
    </cfRule>
  </conditionalFormatting>
  <conditionalFormatting sqref="D15:E15">
    <cfRule type="expression" dxfId="80" priority="53">
      <formula>$B15="zo"</formula>
    </cfRule>
    <cfRule type="expression" dxfId="79" priority="54">
      <formula>$B15="za"</formula>
    </cfRule>
  </conditionalFormatting>
  <conditionalFormatting sqref="F15">
    <cfRule type="expression" dxfId="78" priority="51">
      <formula>$B15="zo"</formula>
    </cfRule>
    <cfRule type="expression" dxfId="77" priority="52">
      <formula>$B15="za"</formula>
    </cfRule>
  </conditionalFormatting>
  <conditionalFormatting sqref="D16:E18">
    <cfRule type="expression" dxfId="76" priority="49">
      <formula>$B16="zo"</formula>
    </cfRule>
    <cfRule type="expression" dxfId="75" priority="50">
      <formula>$B16="za"</formula>
    </cfRule>
  </conditionalFormatting>
  <conditionalFormatting sqref="F16">
    <cfRule type="expression" dxfId="74" priority="47">
      <formula>$B16="zo"</formula>
    </cfRule>
    <cfRule type="expression" dxfId="73" priority="48">
      <formula>$B16="za"</formula>
    </cfRule>
  </conditionalFormatting>
  <conditionalFormatting sqref="F17">
    <cfRule type="expression" dxfId="72" priority="45">
      <formula>$B17="zo"</formula>
    </cfRule>
    <cfRule type="expression" dxfId="71" priority="46">
      <formula>$B17="za"</formula>
    </cfRule>
  </conditionalFormatting>
  <conditionalFormatting sqref="F18">
    <cfRule type="expression" dxfId="70" priority="43">
      <formula>$B18="zo"</formula>
    </cfRule>
    <cfRule type="expression" dxfId="69" priority="44">
      <formula>$B18="za"</formula>
    </cfRule>
  </conditionalFormatting>
  <conditionalFormatting sqref="D19:E21">
    <cfRule type="expression" dxfId="68" priority="41">
      <formula>$B19="zo"</formula>
    </cfRule>
    <cfRule type="expression" dxfId="67" priority="42">
      <formula>$B19="za"</formula>
    </cfRule>
  </conditionalFormatting>
  <conditionalFormatting sqref="F19:F21">
    <cfRule type="expression" dxfId="66" priority="39">
      <formula>$B19="zo"</formula>
    </cfRule>
    <cfRule type="expression" dxfId="65" priority="40">
      <formula>$B19="za"</formula>
    </cfRule>
  </conditionalFormatting>
  <conditionalFormatting sqref="D22:E22">
    <cfRule type="expression" dxfId="64" priority="37">
      <formula>$B22="zo"</formula>
    </cfRule>
    <cfRule type="expression" dxfId="63" priority="38">
      <formula>$B22="za"</formula>
    </cfRule>
  </conditionalFormatting>
  <conditionalFormatting sqref="F22">
    <cfRule type="expression" dxfId="62" priority="35">
      <formula>$B22="zo"</formula>
    </cfRule>
    <cfRule type="expression" dxfId="61" priority="36">
      <formula>$B22="za"</formula>
    </cfRule>
  </conditionalFormatting>
  <conditionalFormatting sqref="D23:E25">
    <cfRule type="expression" dxfId="60" priority="33">
      <formula>$B23="zo"</formula>
    </cfRule>
    <cfRule type="expression" dxfId="59" priority="34">
      <formula>$B23="za"</formula>
    </cfRule>
  </conditionalFormatting>
  <conditionalFormatting sqref="F23">
    <cfRule type="expression" dxfId="58" priority="31">
      <formula>$B23="zo"</formula>
    </cfRule>
    <cfRule type="expression" dxfId="57" priority="32">
      <formula>$B23="za"</formula>
    </cfRule>
  </conditionalFormatting>
  <conditionalFormatting sqref="F24">
    <cfRule type="expression" dxfId="56" priority="29">
      <formula>$B24="zo"</formula>
    </cfRule>
    <cfRule type="expression" dxfId="55" priority="30">
      <formula>$B24="za"</formula>
    </cfRule>
  </conditionalFormatting>
  <conditionalFormatting sqref="F25">
    <cfRule type="expression" dxfId="54" priority="27">
      <formula>$B25="zo"</formula>
    </cfRule>
    <cfRule type="expression" dxfId="53" priority="28">
      <formula>$B25="za"</formula>
    </cfRule>
  </conditionalFormatting>
  <conditionalFormatting sqref="D26:E28">
    <cfRule type="expression" dxfId="52" priority="25">
      <formula>$B26="zo"</formula>
    </cfRule>
    <cfRule type="expression" dxfId="51" priority="26">
      <formula>$B26="za"</formula>
    </cfRule>
  </conditionalFormatting>
  <conditionalFormatting sqref="F26:F28">
    <cfRule type="expression" dxfId="50" priority="23">
      <formula>$B26="zo"</formula>
    </cfRule>
    <cfRule type="expression" dxfId="49" priority="24">
      <formula>$B26="za"</formula>
    </cfRule>
  </conditionalFormatting>
  <conditionalFormatting sqref="D29:E29">
    <cfRule type="expression" dxfId="48" priority="21">
      <formula>$B29="zo"</formula>
    </cfRule>
    <cfRule type="expression" dxfId="47" priority="22">
      <formula>$B29="za"</formula>
    </cfRule>
  </conditionalFormatting>
  <conditionalFormatting sqref="F29">
    <cfRule type="expression" dxfId="46" priority="19">
      <formula>$B29="zo"</formula>
    </cfRule>
    <cfRule type="expression" dxfId="45" priority="20">
      <formula>$B29="za"</formula>
    </cfRule>
  </conditionalFormatting>
  <conditionalFormatting sqref="D30:E32">
    <cfRule type="expression" dxfId="44" priority="17">
      <formula>$B30="zo"</formula>
    </cfRule>
    <cfRule type="expression" dxfId="43" priority="18">
      <formula>$B30="za"</formula>
    </cfRule>
  </conditionalFormatting>
  <conditionalFormatting sqref="F30">
    <cfRule type="expression" dxfId="42" priority="15">
      <formula>$B30="zo"</formula>
    </cfRule>
    <cfRule type="expression" dxfId="41" priority="16">
      <formula>$B30="za"</formula>
    </cfRule>
  </conditionalFormatting>
  <conditionalFormatting sqref="F31">
    <cfRule type="expression" dxfId="40" priority="13">
      <formula>$B31="zo"</formula>
    </cfRule>
    <cfRule type="expression" dxfId="39" priority="14">
      <formula>$B31="za"</formula>
    </cfRule>
  </conditionalFormatting>
  <conditionalFormatting sqref="F32">
    <cfRule type="expression" dxfId="38" priority="11">
      <formula>$B32="zo"</formula>
    </cfRule>
    <cfRule type="expression" dxfId="37" priority="12">
      <formula>$B32="za"</formula>
    </cfRule>
  </conditionalFormatting>
  <conditionalFormatting sqref="D33:E33">
    <cfRule type="expression" dxfId="36" priority="9">
      <formula>$B33="zo"</formula>
    </cfRule>
    <cfRule type="expression" dxfId="35" priority="10">
      <formula>$B33="za"</formula>
    </cfRule>
  </conditionalFormatting>
  <conditionalFormatting sqref="F33">
    <cfRule type="expression" dxfId="34" priority="7">
      <formula>$B33="zo"</formula>
    </cfRule>
    <cfRule type="expression" dxfId="33" priority="8">
      <formula>$B33="za"</formula>
    </cfRule>
  </conditionalFormatting>
  <conditionalFormatting sqref="L3:L33">
    <cfRule type="expression" dxfId="32" priority="5">
      <formula>$B3="zo"</formula>
    </cfRule>
    <cfRule type="expression" dxfId="31" priority="6">
      <formula>$B3="za"</formula>
    </cfRule>
  </conditionalFormatting>
  <conditionalFormatting sqref="U34">
    <cfRule type="expression" dxfId="30" priority="1">
      <formula>$B34="zo"</formula>
    </cfRule>
    <cfRule type="expression" dxfId="29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FBE6-56F9-4B26-B093-8EB6143FB1CD}">
  <dimension ref="A1:AA1002"/>
  <sheetViews>
    <sheetView workbookViewId="0">
      <pane xSplit="13" ySplit="19" topLeftCell="N20" activePane="bottomRight" state="frozen"/>
      <selection pane="topRight" activeCell="N1" sqref="N1"/>
      <selection pane="bottomLeft" activeCell="A20" sqref="A20"/>
      <selection pane="bottomRight" activeCell="G9" sqref="G9"/>
    </sheetView>
  </sheetViews>
  <sheetFormatPr defaultColWidth="15.140625" defaultRowHeight="15" customHeight="1" x14ac:dyDescent="0.25"/>
  <cols>
    <col min="1" max="1" width="10.7109375" style="94" customWidth="1"/>
    <col min="2" max="2" width="29.7109375" style="94" customWidth="1"/>
    <col min="3" max="5" width="10.7109375" style="94" customWidth="1"/>
    <col min="6" max="27" width="7.5703125" style="94" customWidth="1"/>
    <col min="28" max="16384" width="15.140625" style="94"/>
  </cols>
  <sheetData>
    <row r="1" spans="1:27" ht="21" customHeight="1" x14ac:dyDescent="0.35">
      <c r="A1" s="290" t="s">
        <v>40</v>
      </c>
      <c r="B1" s="291"/>
      <c r="C1" s="291"/>
      <c r="D1" s="292"/>
      <c r="E1" s="2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 x14ac:dyDescent="0.25">
      <c r="A2" s="129">
        <f>TOTAAL!A13</f>
        <v>2021</v>
      </c>
      <c r="B2" s="125" t="s">
        <v>41</v>
      </c>
      <c r="C2" s="126" t="s">
        <v>42</v>
      </c>
      <c r="D2" s="127" t="s">
        <v>43</v>
      </c>
      <c r="E2" s="128" t="s">
        <v>44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x14ac:dyDescent="0.25">
      <c r="A3" s="96">
        <v>43831</v>
      </c>
      <c r="B3" s="95" t="s">
        <v>53</v>
      </c>
      <c r="C3" s="96">
        <f>DATE(YEAR(A3)+1,MONTH(A3),DAY(A3)-1)</f>
        <v>44196</v>
      </c>
      <c r="D3" s="97"/>
      <c r="E3" s="98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</row>
    <row r="4" spans="1:27" x14ac:dyDescent="0.25">
      <c r="A4" s="96">
        <v>43466</v>
      </c>
      <c r="B4" s="95" t="s">
        <v>45</v>
      </c>
      <c r="C4" s="96">
        <f>DATE(YEAR(A4)+2,MONTH(A4),DAY(A4)-1)</f>
        <v>44196</v>
      </c>
      <c r="D4" s="97"/>
      <c r="E4" s="98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</row>
    <row r="5" spans="1:27" x14ac:dyDescent="0.25">
      <c r="A5" s="96">
        <v>43831</v>
      </c>
      <c r="B5" s="95" t="s">
        <v>45</v>
      </c>
      <c r="C5" s="96">
        <f>DATE(YEAR(A5)+2,MONTH(A5),DAY(A5)-1)</f>
        <v>44561</v>
      </c>
      <c r="D5" s="97">
        <v>144</v>
      </c>
      <c r="E5" s="98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27" x14ac:dyDescent="0.25">
      <c r="A6" s="123"/>
      <c r="B6" s="100" t="s">
        <v>46</v>
      </c>
      <c r="C6" s="124"/>
      <c r="D6" s="101">
        <f>SUM(D3:D5)</f>
        <v>144</v>
      </c>
      <c r="E6" s="120">
        <f>IFERROR(SMALL(D14:D54,1),(D3:D6))</f>
        <v>144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</row>
    <row r="7" spans="1:27" x14ac:dyDescent="0.25">
      <c r="A7" s="103">
        <v>42736</v>
      </c>
      <c r="B7" s="102" t="s">
        <v>47</v>
      </c>
      <c r="C7" s="96">
        <f>DATE(YEAR(A7)+6,MONTH(A7),DAY(A7)-1)</f>
        <v>44926</v>
      </c>
      <c r="D7" s="73"/>
      <c r="E7" s="104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x14ac:dyDescent="0.25">
      <c r="A8" s="103">
        <v>43101</v>
      </c>
      <c r="B8" s="102" t="s">
        <v>47</v>
      </c>
      <c r="C8" s="96">
        <f>DATE(YEAR(A8)+6,MONTH(A8),DAY(A8)-1)</f>
        <v>45291</v>
      </c>
      <c r="D8" s="73"/>
      <c r="E8" s="105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</row>
    <row r="9" spans="1:27" x14ac:dyDescent="0.25">
      <c r="A9" s="103">
        <v>43466</v>
      </c>
      <c r="B9" s="102" t="s">
        <v>47</v>
      </c>
      <c r="C9" s="96">
        <f>DATE(YEAR(A9)+6,MONTH(A9),DAY(A9)-1)</f>
        <v>45657</v>
      </c>
      <c r="D9" s="73"/>
      <c r="E9" s="105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</row>
    <row r="10" spans="1:27" x14ac:dyDescent="0.25">
      <c r="A10" s="103">
        <v>43831</v>
      </c>
      <c r="B10" s="102" t="s">
        <v>47</v>
      </c>
      <c r="C10" s="96">
        <f>DATE(YEAR(A10)+6,MONTH(A10),DAY(A10)-1)</f>
        <v>46022</v>
      </c>
      <c r="D10" s="73"/>
      <c r="E10" s="105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</row>
    <row r="11" spans="1:27" x14ac:dyDescent="0.25">
      <c r="A11" s="99"/>
      <c r="B11" s="106" t="s">
        <v>48</v>
      </c>
      <c r="C11" s="107"/>
      <c r="D11" s="121">
        <f>SUM(D7:D10)</f>
        <v>0</v>
      </c>
      <c r="E11" s="122">
        <f>IFERROR(SMALL(E14:E65,1),D11)</f>
        <v>0</v>
      </c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</row>
    <row r="12" spans="1:27" ht="8.25" customHeight="1" x14ac:dyDescent="0.25">
      <c r="A12" s="108"/>
      <c r="B12" s="109"/>
      <c r="C12" s="109"/>
      <c r="D12" s="109"/>
      <c r="E12" s="109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</row>
    <row r="13" spans="1:27" ht="15" customHeight="1" x14ac:dyDescent="0.25">
      <c r="A13" s="110" t="s">
        <v>49</v>
      </c>
      <c r="B13" s="110" t="s">
        <v>50</v>
      </c>
      <c r="C13" s="110" t="s">
        <v>12</v>
      </c>
      <c r="D13" s="110" t="s">
        <v>51</v>
      </c>
      <c r="E13" s="110" t="s">
        <v>52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x14ac:dyDescent="0.25">
      <c r="A14" s="112"/>
      <c r="B14" s="113"/>
      <c r="C14" s="114"/>
      <c r="D14" s="115" t="str">
        <f>IF(C14="","",IF(D6-C14&gt;=0,D6-C14,0))</f>
        <v/>
      </c>
      <c r="E14" s="116" t="str">
        <f>IF(C14="","",IF(AND(D6-C14&lt;0,D6&gt;0),D11-C14-D6,IF(D6&gt;=C14,D11,D11-C14)))</f>
        <v/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</row>
    <row r="15" spans="1:27" x14ac:dyDescent="0.25">
      <c r="A15" s="112"/>
      <c r="B15" s="113"/>
      <c r="C15" s="117"/>
      <c r="D15" s="115" t="str">
        <f t="shared" ref="D15:D46" si="0">IF(C15="","",IF(D14-C15&gt;=0,D14-C15,0))</f>
        <v/>
      </c>
      <c r="E15" s="116" t="str">
        <f t="shared" ref="E15:E46" si="1">IF(C15="","",IF(AND(D14-C15&lt;0,D14&gt;0),IF(E14=0,$D$11-(C15-D14),E14-(C15-D14)),IF(D14&gt;=C15,$D$11,E14-C15)))</f>
        <v/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</row>
    <row r="16" spans="1:27" x14ac:dyDescent="0.25">
      <c r="A16" s="112"/>
      <c r="B16" s="113"/>
      <c r="C16" s="114"/>
      <c r="D16" s="115" t="str">
        <f t="shared" si="0"/>
        <v/>
      </c>
      <c r="E16" s="116" t="str">
        <f t="shared" si="1"/>
        <v/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</row>
    <row r="17" spans="1:27" x14ac:dyDescent="0.25">
      <c r="A17" s="112"/>
      <c r="B17" s="113"/>
      <c r="C17" s="117"/>
      <c r="D17" s="115" t="str">
        <f t="shared" si="0"/>
        <v/>
      </c>
      <c r="E17" s="116" t="str">
        <f t="shared" si="1"/>
        <v/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 spans="1:27" x14ac:dyDescent="0.25">
      <c r="A18" s="112"/>
      <c r="B18" s="113"/>
      <c r="C18" s="117"/>
      <c r="D18" s="115" t="str">
        <f t="shared" si="0"/>
        <v/>
      </c>
      <c r="E18" s="116" t="str">
        <f t="shared" si="1"/>
        <v/>
      </c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</row>
    <row r="19" spans="1:27" x14ac:dyDescent="0.25">
      <c r="A19" s="112"/>
      <c r="B19" s="113"/>
      <c r="C19" s="118"/>
      <c r="D19" s="115" t="str">
        <f t="shared" si="0"/>
        <v/>
      </c>
      <c r="E19" s="116" t="str">
        <f t="shared" si="1"/>
        <v/>
      </c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</row>
    <row r="20" spans="1:27" x14ac:dyDescent="0.25">
      <c r="A20" s="112"/>
      <c r="B20" s="113"/>
      <c r="C20" s="117"/>
      <c r="D20" s="115" t="str">
        <f t="shared" si="0"/>
        <v/>
      </c>
      <c r="E20" s="116" t="str">
        <f t="shared" si="1"/>
        <v/>
      </c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</row>
    <row r="21" spans="1:27" x14ac:dyDescent="0.25">
      <c r="A21" s="112"/>
      <c r="B21" s="113"/>
      <c r="C21" s="114"/>
      <c r="D21" s="115" t="str">
        <f t="shared" si="0"/>
        <v/>
      </c>
      <c r="E21" s="116" t="str">
        <f t="shared" si="1"/>
        <v/>
      </c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</row>
    <row r="22" spans="1:27" x14ac:dyDescent="0.25">
      <c r="A22" s="112"/>
      <c r="B22" s="113"/>
      <c r="C22" s="117"/>
      <c r="D22" s="115" t="str">
        <f t="shared" si="0"/>
        <v/>
      </c>
      <c r="E22" s="116" t="str">
        <f t="shared" si="1"/>
        <v/>
      </c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</row>
    <row r="23" spans="1:27" x14ac:dyDescent="0.25">
      <c r="A23" s="112"/>
      <c r="B23" s="113"/>
      <c r="C23" s="114"/>
      <c r="D23" s="115" t="str">
        <f t="shared" si="0"/>
        <v/>
      </c>
      <c r="E23" s="116" t="str">
        <f t="shared" si="1"/>
        <v/>
      </c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</row>
    <row r="24" spans="1:27" x14ac:dyDescent="0.25">
      <c r="A24" s="112"/>
      <c r="B24" s="113"/>
      <c r="C24" s="117"/>
      <c r="D24" s="115" t="str">
        <f t="shared" si="0"/>
        <v/>
      </c>
      <c r="E24" s="116" t="str">
        <f t="shared" si="1"/>
        <v/>
      </c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</row>
    <row r="25" spans="1:27" x14ac:dyDescent="0.25">
      <c r="A25" s="112"/>
      <c r="B25" s="113"/>
      <c r="C25" s="114"/>
      <c r="D25" s="115" t="str">
        <f t="shared" si="0"/>
        <v/>
      </c>
      <c r="E25" s="116" t="str">
        <f t="shared" si="1"/>
        <v/>
      </c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</row>
    <row r="26" spans="1:27" x14ac:dyDescent="0.25">
      <c r="A26" s="112"/>
      <c r="B26" s="113"/>
      <c r="C26" s="117"/>
      <c r="D26" s="115" t="str">
        <f t="shared" si="0"/>
        <v/>
      </c>
      <c r="E26" s="116" t="str">
        <f t="shared" si="1"/>
        <v/>
      </c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</row>
    <row r="27" spans="1:27" x14ac:dyDescent="0.25">
      <c r="A27" s="112"/>
      <c r="B27" s="113"/>
      <c r="C27" s="117"/>
      <c r="D27" s="115" t="str">
        <f t="shared" si="0"/>
        <v/>
      </c>
      <c r="E27" s="116" t="str">
        <f t="shared" si="1"/>
        <v/>
      </c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</row>
    <row r="28" spans="1:27" x14ac:dyDescent="0.25">
      <c r="A28" s="112"/>
      <c r="B28" s="113"/>
      <c r="C28" s="117"/>
      <c r="D28" s="115" t="str">
        <f t="shared" si="0"/>
        <v/>
      </c>
      <c r="E28" s="116" t="str">
        <f t="shared" si="1"/>
        <v/>
      </c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</row>
    <row r="29" spans="1:27" x14ac:dyDescent="0.25">
      <c r="A29" s="112"/>
      <c r="B29" s="113"/>
      <c r="C29" s="117"/>
      <c r="D29" s="116" t="str">
        <f t="shared" si="0"/>
        <v/>
      </c>
      <c r="E29" s="115" t="str">
        <f t="shared" si="1"/>
        <v/>
      </c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27" x14ac:dyDescent="0.25">
      <c r="A30" s="112"/>
      <c r="B30" s="113"/>
      <c r="C30" s="117"/>
      <c r="D30" s="116" t="str">
        <f t="shared" si="0"/>
        <v/>
      </c>
      <c r="E30" s="115" t="str">
        <f t="shared" si="1"/>
        <v/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</row>
    <row r="31" spans="1:27" x14ac:dyDescent="0.25">
      <c r="A31" s="112"/>
      <c r="B31" s="113"/>
      <c r="C31" s="117"/>
      <c r="D31" s="116" t="str">
        <f t="shared" si="0"/>
        <v/>
      </c>
      <c r="E31" s="115" t="str">
        <f t="shared" si="1"/>
        <v/>
      </c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</row>
    <row r="32" spans="1:27" x14ac:dyDescent="0.25">
      <c r="A32" s="112"/>
      <c r="B32" s="113"/>
      <c r="C32" s="117"/>
      <c r="D32" s="116" t="str">
        <f t="shared" si="0"/>
        <v/>
      </c>
      <c r="E32" s="115" t="str">
        <f t="shared" si="1"/>
        <v/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</row>
    <row r="33" spans="1:27" x14ac:dyDescent="0.25">
      <c r="A33" s="112"/>
      <c r="B33" s="113"/>
      <c r="C33" s="117"/>
      <c r="D33" s="116" t="str">
        <f t="shared" si="0"/>
        <v/>
      </c>
      <c r="E33" s="115" t="str">
        <f t="shared" si="1"/>
        <v/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</row>
    <row r="34" spans="1:27" x14ac:dyDescent="0.25">
      <c r="A34" s="112"/>
      <c r="B34" s="113"/>
      <c r="C34" s="117"/>
      <c r="D34" s="116" t="str">
        <f t="shared" si="0"/>
        <v/>
      </c>
      <c r="E34" s="115" t="str">
        <f t="shared" si="1"/>
        <v/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</row>
    <row r="35" spans="1:27" x14ac:dyDescent="0.25">
      <c r="A35" s="112"/>
      <c r="B35" s="113"/>
      <c r="C35" s="117"/>
      <c r="D35" s="116" t="str">
        <f t="shared" si="0"/>
        <v/>
      </c>
      <c r="E35" s="115" t="str">
        <f t="shared" si="1"/>
        <v/>
      </c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7" x14ac:dyDescent="0.25">
      <c r="A36" s="112"/>
      <c r="B36" s="113"/>
      <c r="C36" s="117"/>
      <c r="D36" s="116" t="str">
        <f t="shared" si="0"/>
        <v/>
      </c>
      <c r="E36" s="115" t="str">
        <f t="shared" si="1"/>
        <v/>
      </c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 x14ac:dyDescent="0.25">
      <c r="A37" s="112"/>
      <c r="B37" s="113"/>
      <c r="C37" s="117"/>
      <c r="D37" s="116" t="str">
        <f t="shared" si="0"/>
        <v/>
      </c>
      <c r="E37" s="115" t="str">
        <f t="shared" si="1"/>
        <v/>
      </c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</row>
    <row r="38" spans="1:27" x14ac:dyDescent="0.25">
      <c r="A38" s="112"/>
      <c r="B38" s="113"/>
      <c r="C38" s="117"/>
      <c r="D38" s="116" t="str">
        <f t="shared" si="0"/>
        <v/>
      </c>
      <c r="E38" s="115" t="str">
        <f t="shared" si="1"/>
        <v/>
      </c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1:27" x14ac:dyDescent="0.25">
      <c r="A39" s="112"/>
      <c r="B39" s="113"/>
      <c r="C39" s="117"/>
      <c r="D39" s="116" t="str">
        <f t="shared" si="0"/>
        <v/>
      </c>
      <c r="E39" s="115" t="str">
        <f t="shared" si="1"/>
        <v/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</row>
    <row r="40" spans="1:27" x14ac:dyDescent="0.25">
      <c r="A40" s="112"/>
      <c r="B40" s="113"/>
      <c r="C40" s="117"/>
      <c r="D40" s="116" t="str">
        <f t="shared" si="0"/>
        <v/>
      </c>
      <c r="E40" s="115" t="str">
        <f t="shared" si="1"/>
        <v/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</row>
    <row r="41" spans="1:27" x14ac:dyDescent="0.25">
      <c r="A41" s="112"/>
      <c r="B41" s="113"/>
      <c r="C41" s="117"/>
      <c r="D41" s="116" t="str">
        <f t="shared" si="0"/>
        <v/>
      </c>
      <c r="E41" s="115" t="str">
        <f t="shared" si="1"/>
        <v/>
      </c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7" x14ac:dyDescent="0.25">
      <c r="A42" s="112"/>
      <c r="B42" s="113"/>
      <c r="C42" s="117"/>
      <c r="D42" s="116" t="str">
        <f t="shared" si="0"/>
        <v/>
      </c>
      <c r="E42" s="115" t="str">
        <f t="shared" si="1"/>
        <v/>
      </c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7" x14ac:dyDescent="0.25">
      <c r="A43" s="112"/>
      <c r="B43" s="113"/>
      <c r="C43" s="117"/>
      <c r="D43" s="116" t="str">
        <f t="shared" si="0"/>
        <v/>
      </c>
      <c r="E43" s="115" t="str">
        <f t="shared" si="1"/>
        <v/>
      </c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</row>
    <row r="44" spans="1:27" x14ac:dyDescent="0.25">
      <c r="A44" s="112"/>
      <c r="B44" s="113"/>
      <c r="C44" s="117"/>
      <c r="D44" s="116" t="str">
        <f t="shared" si="0"/>
        <v/>
      </c>
      <c r="E44" s="116" t="str">
        <f t="shared" si="1"/>
        <v/>
      </c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</row>
    <row r="45" spans="1:27" x14ac:dyDescent="0.25">
      <c r="A45" s="112"/>
      <c r="B45" s="113"/>
      <c r="C45" s="117"/>
      <c r="D45" s="116" t="str">
        <f t="shared" si="0"/>
        <v/>
      </c>
      <c r="E45" s="116" t="str">
        <f t="shared" si="1"/>
        <v/>
      </c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</row>
    <row r="46" spans="1:27" x14ac:dyDescent="0.25">
      <c r="A46" s="112"/>
      <c r="B46" s="113"/>
      <c r="C46" s="117"/>
      <c r="D46" s="116" t="str">
        <f t="shared" si="0"/>
        <v/>
      </c>
      <c r="E46" s="116" t="str">
        <f t="shared" si="1"/>
        <v/>
      </c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</row>
    <row r="47" spans="1:27" x14ac:dyDescent="0.25">
      <c r="A47" s="112"/>
      <c r="B47" s="113"/>
      <c r="C47" s="117"/>
      <c r="D47" s="116" t="str">
        <f t="shared" ref="D47:D65" si="2">IF(C47="","",IF(D46-C47&gt;=0,D46-C47,0))</f>
        <v/>
      </c>
      <c r="E47" s="116" t="str">
        <f t="shared" ref="E47:E65" si="3">IF(C47="","",IF(AND(D46-C47&lt;0,D46&gt;0),IF(E46=0,$D$11-(C47-D46),E46-(C47-D46)),IF(D46&gt;=C47,$D$11,E46-C47)))</f>
        <v/>
      </c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</row>
    <row r="48" spans="1:27" x14ac:dyDescent="0.25">
      <c r="A48" s="112"/>
      <c r="B48" s="113"/>
      <c r="C48" s="117"/>
      <c r="D48" s="116" t="str">
        <f t="shared" si="2"/>
        <v/>
      </c>
      <c r="E48" s="116" t="str">
        <f t="shared" si="3"/>
        <v/>
      </c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</row>
    <row r="49" spans="1:27" x14ac:dyDescent="0.25">
      <c r="A49" s="112"/>
      <c r="B49" s="113"/>
      <c r="C49" s="117"/>
      <c r="D49" s="116" t="str">
        <f t="shared" si="2"/>
        <v/>
      </c>
      <c r="E49" s="116" t="str">
        <f t="shared" si="3"/>
        <v/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</row>
    <row r="50" spans="1:27" x14ac:dyDescent="0.25">
      <c r="A50" s="112"/>
      <c r="B50" s="113"/>
      <c r="C50" s="117"/>
      <c r="D50" s="116" t="str">
        <f t="shared" si="2"/>
        <v/>
      </c>
      <c r="E50" s="116" t="str">
        <f t="shared" si="3"/>
        <v/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</row>
    <row r="51" spans="1:27" x14ac:dyDescent="0.25">
      <c r="A51" s="112"/>
      <c r="B51" s="113"/>
      <c r="C51" s="117"/>
      <c r="D51" s="116" t="str">
        <f t="shared" si="2"/>
        <v/>
      </c>
      <c r="E51" s="116" t="str">
        <f t="shared" si="3"/>
        <v/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</row>
    <row r="52" spans="1:27" x14ac:dyDescent="0.25">
      <c r="A52" s="112"/>
      <c r="B52" s="113"/>
      <c r="C52" s="117"/>
      <c r="D52" s="116" t="str">
        <f t="shared" si="2"/>
        <v/>
      </c>
      <c r="E52" s="116" t="str">
        <f t="shared" si="3"/>
        <v/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</row>
    <row r="53" spans="1:27" x14ac:dyDescent="0.25">
      <c r="A53" s="112"/>
      <c r="B53" s="113"/>
      <c r="C53" s="117"/>
      <c r="D53" s="116" t="str">
        <f t="shared" si="2"/>
        <v/>
      </c>
      <c r="E53" s="116" t="str">
        <f t="shared" si="3"/>
        <v/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</row>
    <row r="54" spans="1:27" x14ac:dyDescent="0.25">
      <c r="A54" s="112"/>
      <c r="B54" s="113"/>
      <c r="C54" s="117"/>
      <c r="D54" s="116" t="str">
        <f t="shared" si="2"/>
        <v/>
      </c>
      <c r="E54" s="116" t="str">
        <f t="shared" si="3"/>
        <v/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</row>
    <row r="55" spans="1:27" x14ac:dyDescent="0.25">
      <c r="A55" s="112"/>
      <c r="B55" s="113"/>
      <c r="C55" s="117"/>
      <c r="D55" s="116" t="str">
        <f t="shared" si="2"/>
        <v/>
      </c>
      <c r="E55" s="116" t="str">
        <f t="shared" si="3"/>
        <v/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</row>
    <row r="56" spans="1:27" x14ac:dyDescent="0.25">
      <c r="A56" s="112"/>
      <c r="B56" s="113"/>
      <c r="C56" s="117"/>
      <c r="D56" s="116" t="str">
        <f t="shared" si="2"/>
        <v/>
      </c>
      <c r="E56" s="116" t="str">
        <f t="shared" si="3"/>
        <v/>
      </c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</row>
    <row r="57" spans="1:27" x14ac:dyDescent="0.25">
      <c r="A57" s="112"/>
      <c r="B57" s="113"/>
      <c r="C57" s="117"/>
      <c r="D57" s="116" t="str">
        <f t="shared" si="2"/>
        <v/>
      </c>
      <c r="E57" s="116" t="str">
        <f t="shared" si="3"/>
        <v/>
      </c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</row>
    <row r="58" spans="1:27" x14ac:dyDescent="0.25">
      <c r="A58" s="112"/>
      <c r="B58" s="113"/>
      <c r="C58" s="117"/>
      <c r="D58" s="116" t="str">
        <f t="shared" si="2"/>
        <v/>
      </c>
      <c r="E58" s="116" t="str">
        <f t="shared" si="3"/>
        <v/>
      </c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</row>
    <row r="59" spans="1:27" x14ac:dyDescent="0.25">
      <c r="A59" s="112"/>
      <c r="B59" s="113"/>
      <c r="C59" s="117"/>
      <c r="D59" s="116" t="str">
        <f t="shared" si="2"/>
        <v/>
      </c>
      <c r="E59" s="116" t="str">
        <f t="shared" si="3"/>
        <v/>
      </c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</row>
    <row r="60" spans="1:27" x14ac:dyDescent="0.25">
      <c r="A60" s="112"/>
      <c r="B60" s="113"/>
      <c r="C60" s="117"/>
      <c r="D60" s="116" t="str">
        <f t="shared" si="2"/>
        <v/>
      </c>
      <c r="E60" s="116" t="str">
        <f t="shared" si="3"/>
        <v/>
      </c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</row>
    <row r="61" spans="1:27" x14ac:dyDescent="0.25">
      <c r="A61" s="112"/>
      <c r="B61" s="113"/>
      <c r="C61" s="117"/>
      <c r="D61" s="116" t="str">
        <f t="shared" si="2"/>
        <v/>
      </c>
      <c r="E61" s="116" t="str">
        <f t="shared" si="3"/>
        <v/>
      </c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</row>
    <row r="62" spans="1:27" x14ac:dyDescent="0.25">
      <c r="A62" s="112"/>
      <c r="B62" s="113"/>
      <c r="C62" s="117"/>
      <c r="D62" s="116" t="str">
        <f t="shared" si="2"/>
        <v/>
      </c>
      <c r="E62" s="116" t="str">
        <f t="shared" si="3"/>
        <v/>
      </c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</row>
    <row r="63" spans="1:27" x14ac:dyDescent="0.25">
      <c r="A63" s="112"/>
      <c r="B63" s="113"/>
      <c r="C63" s="117"/>
      <c r="D63" s="116" t="str">
        <f t="shared" si="2"/>
        <v/>
      </c>
      <c r="E63" s="116" t="str">
        <f t="shared" si="3"/>
        <v/>
      </c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</row>
    <row r="64" spans="1:27" x14ac:dyDescent="0.25">
      <c r="A64" s="112"/>
      <c r="B64" s="113"/>
      <c r="C64" s="117"/>
      <c r="D64" s="116" t="str">
        <f t="shared" si="2"/>
        <v/>
      </c>
      <c r="E64" s="116" t="str">
        <f t="shared" si="3"/>
        <v/>
      </c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</row>
    <row r="65" spans="1:27" x14ac:dyDescent="0.25">
      <c r="A65" s="112"/>
      <c r="B65" s="113"/>
      <c r="C65" s="117"/>
      <c r="D65" s="116" t="str">
        <f t="shared" si="2"/>
        <v/>
      </c>
      <c r="E65" s="116" t="str">
        <f t="shared" si="3"/>
        <v/>
      </c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</row>
    <row r="66" spans="1:27" x14ac:dyDescent="0.2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</row>
    <row r="67" spans="1:27" x14ac:dyDescent="0.25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</row>
    <row r="68" spans="1:27" x14ac:dyDescent="0.25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</row>
    <row r="69" spans="1:27" x14ac:dyDescent="0.2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</row>
    <row r="70" spans="1:27" x14ac:dyDescent="0.2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</row>
    <row r="71" spans="1:27" x14ac:dyDescent="0.25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</row>
    <row r="72" spans="1:27" x14ac:dyDescent="0.2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</row>
    <row r="73" spans="1:27" x14ac:dyDescent="0.2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</row>
    <row r="74" spans="1:27" x14ac:dyDescent="0.2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</row>
    <row r="75" spans="1:27" x14ac:dyDescent="0.25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</row>
    <row r="76" spans="1:27" x14ac:dyDescent="0.25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</row>
    <row r="77" spans="1:27" x14ac:dyDescent="0.25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</row>
    <row r="78" spans="1:27" x14ac:dyDescent="0.2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</row>
    <row r="79" spans="1:27" x14ac:dyDescent="0.2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</row>
    <row r="80" spans="1:27" x14ac:dyDescent="0.25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</row>
    <row r="81" spans="1:27" x14ac:dyDescent="0.2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1:27" x14ac:dyDescent="0.25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1:27" x14ac:dyDescent="0.25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</row>
    <row r="84" spans="1:27" x14ac:dyDescent="0.25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</row>
    <row r="85" spans="1:27" x14ac:dyDescent="0.25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</row>
    <row r="86" spans="1:27" x14ac:dyDescent="0.25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</row>
    <row r="87" spans="1:27" x14ac:dyDescent="0.2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</row>
    <row r="88" spans="1:27" x14ac:dyDescent="0.2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</row>
    <row r="89" spans="1:27" x14ac:dyDescent="0.2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</row>
    <row r="90" spans="1:27" x14ac:dyDescent="0.2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</row>
    <row r="91" spans="1:27" x14ac:dyDescent="0.2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</row>
    <row r="92" spans="1:27" x14ac:dyDescent="0.2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</row>
    <row r="93" spans="1:27" x14ac:dyDescent="0.2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</row>
    <row r="94" spans="1:27" x14ac:dyDescent="0.2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</row>
    <row r="95" spans="1:27" x14ac:dyDescent="0.2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</row>
    <row r="96" spans="1:27" x14ac:dyDescent="0.2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</row>
    <row r="97" spans="1:27" x14ac:dyDescent="0.2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</row>
    <row r="98" spans="1:27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</row>
    <row r="99" spans="1:27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</row>
    <row r="100" spans="1:27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</row>
    <row r="101" spans="1:27" x14ac:dyDescent="0.2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</row>
    <row r="102" spans="1:27" x14ac:dyDescent="0.2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</row>
    <row r="103" spans="1:27" x14ac:dyDescent="0.2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</row>
    <row r="104" spans="1:27" x14ac:dyDescent="0.2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</row>
    <row r="105" spans="1:27" x14ac:dyDescent="0.2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</row>
    <row r="106" spans="1:27" x14ac:dyDescent="0.2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</row>
    <row r="107" spans="1:27" x14ac:dyDescent="0.2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</row>
    <row r="108" spans="1:27" x14ac:dyDescent="0.2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</row>
    <row r="109" spans="1:27" x14ac:dyDescent="0.2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</row>
    <row r="110" spans="1:27" x14ac:dyDescent="0.2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</row>
    <row r="111" spans="1:27" x14ac:dyDescent="0.2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</row>
    <row r="112" spans="1:27" x14ac:dyDescent="0.2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</row>
    <row r="113" spans="1:27" x14ac:dyDescent="0.2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</row>
    <row r="114" spans="1:27" x14ac:dyDescent="0.2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</row>
    <row r="115" spans="1:27" x14ac:dyDescent="0.2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</row>
    <row r="116" spans="1:27" x14ac:dyDescent="0.2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</row>
    <row r="117" spans="1:27" x14ac:dyDescent="0.2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</row>
    <row r="118" spans="1:27" x14ac:dyDescent="0.2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</row>
    <row r="119" spans="1:27" x14ac:dyDescent="0.2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</row>
    <row r="120" spans="1:27" x14ac:dyDescent="0.2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</row>
    <row r="121" spans="1:27" x14ac:dyDescent="0.2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</row>
    <row r="122" spans="1:27" x14ac:dyDescent="0.2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7" x14ac:dyDescent="0.2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</row>
    <row r="124" spans="1:27" x14ac:dyDescent="0.2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</row>
    <row r="125" spans="1:27" x14ac:dyDescent="0.2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</row>
    <row r="126" spans="1:27" x14ac:dyDescent="0.2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</row>
    <row r="127" spans="1:27" x14ac:dyDescent="0.2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</row>
    <row r="128" spans="1:27" x14ac:dyDescent="0.2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</row>
    <row r="129" spans="1:27" x14ac:dyDescent="0.2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</row>
    <row r="130" spans="1:27" x14ac:dyDescent="0.2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</row>
    <row r="131" spans="1:27" x14ac:dyDescent="0.2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</row>
    <row r="132" spans="1:27" x14ac:dyDescent="0.2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</row>
    <row r="133" spans="1:27" x14ac:dyDescent="0.2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</row>
    <row r="134" spans="1:27" x14ac:dyDescent="0.2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</row>
    <row r="135" spans="1:27" x14ac:dyDescent="0.2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</row>
    <row r="136" spans="1:27" x14ac:dyDescent="0.2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</row>
    <row r="137" spans="1:27" x14ac:dyDescent="0.2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</row>
    <row r="138" spans="1:27" x14ac:dyDescent="0.2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</row>
    <row r="139" spans="1:27" x14ac:dyDescent="0.2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</row>
    <row r="140" spans="1:27" x14ac:dyDescent="0.2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</row>
    <row r="141" spans="1:27" x14ac:dyDescent="0.2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</row>
    <row r="142" spans="1:27" x14ac:dyDescent="0.2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</row>
    <row r="143" spans="1:27" x14ac:dyDescent="0.2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</row>
    <row r="144" spans="1:27" x14ac:dyDescent="0.2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</row>
    <row r="145" spans="1:27" x14ac:dyDescent="0.2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</row>
    <row r="146" spans="1:27" x14ac:dyDescent="0.2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</row>
    <row r="147" spans="1:27" x14ac:dyDescent="0.2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</row>
    <row r="148" spans="1:27" x14ac:dyDescent="0.2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</row>
    <row r="149" spans="1:27" x14ac:dyDescent="0.2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</row>
    <row r="150" spans="1:27" x14ac:dyDescent="0.2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</row>
    <row r="151" spans="1:27" x14ac:dyDescent="0.2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</row>
    <row r="152" spans="1:27" x14ac:dyDescent="0.2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</row>
    <row r="153" spans="1:27" x14ac:dyDescent="0.2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</row>
    <row r="154" spans="1:27" x14ac:dyDescent="0.2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</row>
    <row r="155" spans="1:27" x14ac:dyDescent="0.2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</row>
    <row r="156" spans="1:27" x14ac:dyDescent="0.2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</row>
    <row r="157" spans="1:27" x14ac:dyDescent="0.2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</row>
    <row r="158" spans="1:27" x14ac:dyDescent="0.2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</row>
    <row r="159" spans="1:27" x14ac:dyDescent="0.2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</row>
    <row r="160" spans="1:27" x14ac:dyDescent="0.2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</row>
    <row r="161" spans="1:27" x14ac:dyDescent="0.2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1:27" x14ac:dyDescent="0.2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</row>
    <row r="163" spans="1:27" x14ac:dyDescent="0.2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</row>
    <row r="164" spans="1:27" x14ac:dyDescent="0.2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</row>
    <row r="165" spans="1:27" x14ac:dyDescent="0.25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</row>
    <row r="166" spans="1:27" x14ac:dyDescent="0.25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</row>
    <row r="167" spans="1:27" x14ac:dyDescent="0.25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</row>
    <row r="168" spans="1:27" x14ac:dyDescent="0.25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</row>
    <row r="169" spans="1:27" x14ac:dyDescent="0.25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</row>
    <row r="170" spans="1:27" x14ac:dyDescent="0.25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</row>
    <row r="171" spans="1:27" x14ac:dyDescent="0.25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</row>
    <row r="172" spans="1:27" x14ac:dyDescent="0.25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</row>
    <row r="173" spans="1:27" x14ac:dyDescent="0.25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</row>
    <row r="174" spans="1:27" x14ac:dyDescent="0.25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</row>
    <row r="175" spans="1:27" x14ac:dyDescent="0.25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</row>
    <row r="176" spans="1:27" x14ac:dyDescent="0.25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</row>
    <row r="177" spans="1:27" x14ac:dyDescent="0.25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</row>
    <row r="178" spans="1:27" x14ac:dyDescent="0.25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</row>
    <row r="179" spans="1:27" x14ac:dyDescent="0.25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</row>
    <row r="180" spans="1:27" x14ac:dyDescent="0.25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</row>
    <row r="181" spans="1:27" x14ac:dyDescent="0.25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</row>
    <row r="182" spans="1:27" x14ac:dyDescent="0.25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</row>
    <row r="183" spans="1:27" x14ac:dyDescent="0.25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</row>
    <row r="184" spans="1:27" x14ac:dyDescent="0.25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</row>
    <row r="185" spans="1:27" x14ac:dyDescent="0.25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</row>
    <row r="186" spans="1:27" x14ac:dyDescent="0.25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</row>
    <row r="187" spans="1:27" x14ac:dyDescent="0.25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</row>
    <row r="188" spans="1:27" x14ac:dyDescent="0.25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</row>
    <row r="189" spans="1:27" x14ac:dyDescent="0.25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</row>
    <row r="190" spans="1:27" x14ac:dyDescent="0.25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</row>
    <row r="191" spans="1:27" x14ac:dyDescent="0.25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</row>
    <row r="192" spans="1:27" x14ac:dyDescent="0.25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</row>
    <row r="193" spans="1:27" x14ac:dyDescent="0.25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</row>
    <row r="194" spans="1:27" x14ac:dyDescent="0.25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</row>
    <row r="195" spans="1:27" x14ac:dyDescent="0.25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</row>
    <row r="196" spans="1:27" x14ac:dyDescent="0.25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</row>
    <row r="197" spans="1:27" x14ac:dyDescent="0.25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</row>
    <row r="198" spans="1:27" x14ac:dyDescent="0.25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</row>
    <row r="199" spans="1:27" x14ac:dyDescent="0.25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</row>
    <row r="200" spans="1:27" x14ac:dyDescent="0.25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</row>
    <row r="201" spans="1:27" x14ac:dyDescent="0.25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7" x14ac:dyDescent="0.25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  <row r="203" spans="1:27" x14ac:dyDescent="0.25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</row>
    <row r="204" spans="1:27" x14ac:dyDescent="0.25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</row>
    <row r="205" spans="1:27" x14ac:dyDescent="0.25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</row>
    <row r="206" spans="1:27" x14ac:dyDescent="0.25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</row>
    <row r="207" spans="1:27" x14ac:dyDescent="0.25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</row>
    <row r="208" spans="1:27" x14ac:dyDescent="0.25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</row>
    <row r="209" spans="1:27" x14ac:dyDescent="0.25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</row>
    <row r="210" spans="1:27" x14ac:dyDescent="0.25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</row>
    <row r="211" spans="1:27" x14ac:dyDescent="0.25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</row>
    <row r="212" spans="1:27" x14ac:dyDescent="0.25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</row>
    <row r="213" spans="1:27" x14ac:dyDescent="0.25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</row>
    <row r="214" spans="1:27" x14ac:dyDescent="0.25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</row>
    <row r="215" spans="1:27" x14ac:dyDescent="0.25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</row>
    <row r="216" spans="1:27" x14ac:dyDescent="0.25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</row>
    <row r="217" spans="1:27" x14ac:dyDescent="0.25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</row>
    <row r="218" spans="1:27" x14ac:dyDescent="0.25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</row>
    <row r="219" spans="1:27" x14ac:dyDescent="0.25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</row>
    <row r="220" spans="1:27" x14ac:dyDescent="0.25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</row>
    <row r="221" spans="1:27" x14ac:dyDescent="0.25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</row>
    <row r="222" spans="1:27" x14ac:dyDescent="0.25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</row>
    <row r="223" spans="1:27" x14ac:dyDescent="0.25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</row>
    <row r="224" spans="1:27" x14ac:dyDescent="0.25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</row>
    <row r="225" spans="1:27" x14ac:dyDescent="0.25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</row>
    <row r="226" spans="1:27" x14ac:dyDescent="0.25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</row>
    <row r="227" spans="1:27" x14ac:dyDescent="0.25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</row>
    <row r="228" spans="1:27" x14ac:dyDescent="0.25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</row>
    <row r="229" spans="1:27" x14ac:dyDescent="0.25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</row>
    <row r="230" spans="1:27" x14ac:dyDescent="0.25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</row>
    <row r="231" spans="1:27" x14ac:dyDescent="0.25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</row>
    <row r="232" spans="1:27" x14ac:dyDescent="0.25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</row>
    <row r="233" spans="1:27" x14ac:dyDescent="0.25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</row>
    <row r="234" spans="1:27" x14ac:dyDescent="0.25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</row>
    <row r="235" spans="1:27" x14ac:dyDescent="0.25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</row>
    <row r="236" spans="1:27" x14ac:dyDescent="0.25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</row>
    <row r="237" spans="1:27" x14ac:dyDescent="0.25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</row>
    <row r="238" spans="1:27" x14ac:dyDescent="0.25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</row>
    <row r="239" spans="1:27" x14ac:dyDescent="0.25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</row>
    <row r="240" spans="1:27" x14ac:dyDescent="0.25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</row>
    <row r="241" spans="1:27" x14ac:dyDescent="0.25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</row>
    <row r="242" spans="1:27" x14ac:dyDescent="0.25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</row>
    <row r="243" spans="1:27" x14ac:dyDescent="0.25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</row>
    <row r="244" spans="1:27" x14ac:dyDescent="0.25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1:27" x14ac:dyDescent="0.25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1:27" x14ac:dyDescent="0.25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1:27" x14ac:dyDescent="0.25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</row>
    <row r="248" spans="1:27" x14ac:dyDescent="0.25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</row>
    <row r="249" spans="1:27" x14ac:dyDescent="0.25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</row>
    <row r="250" spans="1:27" x14ac:dyDescent="0.25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</row>
    <row r="251" spans="1:27" x14ac:dyDescent="0.25">
      <c r="A251" s="93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</row>
    <row r="252" spans="1:27" x14ac:dyDescent="0.25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</row>
    <row r="253" spans="1:27" x14ac:dyDescent="0.25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</row>
    <row r="254" spans="1:27" x14ac:dyDescent="0.25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</row>
    <row r="255" spans="1:27" x14ac:dyDescent="0.25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</row>
    <row r="256" spans="1:27" x14ac:dyDescent="0.25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</row>
    <row r="257" spans="1:27" x14ac:dyDescent="0.25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</row>
    <row r="258" spans="1:27" x14ac:dyDescent="0.25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</row>
    <row r="259" spans="1:27" x14ac:dyDescent="0.25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</row>
    <row r="260" spans="1:27" x14ac:dyDescent="0.25">
      <c r="A260" s="93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</row>
    <row r="261" spans="1:27" x14ac:dyDescent="0.25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</row>
    <row r="262" spans="1:27" x14ac:dyDescent="0.25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</row>
    <row r="263" spans="1:27" x14ac:dyDescent="0.25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</row>
    <row r="264" spans="1:27" x14ac:dyDescent="0.25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</row>
    <row r="265" spans="1:27" x14ac:dyDescent="0.25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</row>
    <row r="266" spans="1:27" x14ac:dyDescent="0.25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</row>
    <row r="267" spans="1:27" x14ac:dyDescent="0.25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</row>
    <row r="268" spans="1:27" x14ac:dyDescent="0.25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</row>
    <row r="269" spans="1:27" x14ac:dyDescent="0.25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</row>
    <row r="270" spans="1:27" x14ac:dyDescent="0.25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</row>
    <row r="271" spans="1:27" x14ac:dyDescent="0.25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</row>
    <row r="272" spans="1:27" x14ac:dyDescent="0.25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</row>
    <row r="273" spans="1:27" x14ac:dyDescent="0.25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</row>
    <row r="274" spans="1:27" x14ac:dyDescent="0.25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</row>
    <row r="275" spans="1:27" x14ac:dyDescent="0.25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</row>
    <row r="276" spans="1:27" x14ac:dyDescent="0.25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</row>
    <row r="277" spans="1:27" x14ac:dyDescent="0.25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</row>
    <row r="278" spans="1:27" x14ac:dyDescent="0.25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</row>
    <row r="279" spans="1:27" x14ac:dyDescent="0.25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</row>
    <row r="280" spans="1:27" x14ac:dyDescent="0.25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</row>
    <row r="281" spans="1:27" x14ac:dyDescent="0.25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</row>
    <row r="282" spans="1:27" x14ac:dyDescent="0.25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</row>
    <row r="283" spans="1:27" x14ac:dyDescent="0.25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</row>
    <row r="284" spans="1:27" x14ac:dyDescent="0.25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</row>
    <row r="285" spans="1:27" x14ac:dyDescent="0.25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</row>
    <row r="286" spans="1:27" x14ac:dyDescent="0.25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</row>
    <row r="287" spans="1:27" x14ac:dyDescent="0.25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</row>
    <row r="288" spans="1:27" x14ac:dyDescent="0.25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</row>
    <row r="289" spans="1:27" x14ac:dyDescent="0.25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</row>
    <row r="290" spans="1:27" x14ac:dyDescent="0.25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</row>
    <row r="291" spans="1:27" x14ac:dyDescent="0.25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</row>
    <row r="292" spans="1:27" x14ac:dyDescent="0.25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</row>
    <row r="293" spans="1:27" x14ac:dyDescent="0.25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</row>
    <row r="294" spans="1:27" x14ac:dyDescent="0.25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</row>
    <row r="295" spans="1:27" x14ac:dyDescent="0.25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</row>
    <row r="296" spans="1:27" x14ac:dyDescent="0.25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</row>
    <row r="297" spans="1:27" x14ac:dyDescent="0.25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</row>
    <row r="298" spans="1:27" x14ac:dyDescent="0.25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</row>
    <row r="299" spans="1:27" x14ac:dyDescent="0.25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</row>
    <row r="300" spans="1:27" x14ac:dyDescent="0.25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</row>
    <row r="301" spans="1:27" x14ac:dyDescent="0.25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</row>
    <row r="302" spans="1:27" x14ac:dyDescent="0.25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</row>
    <row r="303" spans="1:27" x14ac:dyDescent="0.25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</row>
    <row r="304" spans="1:27" x14ac:dyDescent="0.25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</row>
    <row r="305" spans="1:27" x14ac:dyDescent="0.25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</row>
    <row r="306" spans="1:27" x14ac:dyDescent="0.25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</row>
    <row r="307" spans="1:27" x14ac:dyDescent="0.25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</row>
    <row r="308" spans="1:27" x14ac:dyDescent="0.25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</row>
    <row r="309" spans="1:27" x14ac:dyDescent="0.25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</row>
    <row r="310" spans="1:27" x14ac:dyDescent="0.25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</row>
    <row r="311" spans="1:27" x14ac:dyDescent="0.25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</row>
    <row r="312" spans="1:27" x14ac:dyDescent="0.25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</row>
    <row r="313" spans="1:27" x14ac:dyDescent="0.25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</row>
    <row r="314" spans="1:27" x14ac:dyDescent="0.25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</row>
    <row r="315" spans="1:27" x14ac:dyDescent="0.25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</row>
    <row r="316" spans="1:27" x14ac:dyDescent="0.25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</row>
    <row r="317" spans="1:27" x14ac:dyDescent="0.25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</row>
    <row r="318" spans="1:27" x14ac:dyDescent="0.25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</row>
    <row r="319" spans="1:27" x14ac:dyDescent="0.25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</row>
    <row r="320" spans="1:27" x14ac:dyDescent="0.25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</row>
    <row r="321" spans="1:27" x14ac:dyDescent="0.25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</row>
    <row r="322" spans="1:27" x14ac:dyDescent="0.25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</row>
    <row r="323" spans="1:27" x14ac:dyDescent="0.25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</row>
    <row r="324" spans="1:27" x14ac:dyDescent="0.25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</row>
    <row r="325" spans="1:27" x14ac:dyDescent="0.25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</row>
    <row r="326" spans="1:27" x14ac:dyDescent="0.25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</row>
    <row r="327" spans="1:27" x14ac:dyDescent="0.25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</row>
    <row r="328" spans="1:27" x14ac:dyDescent="0.25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</row>
    <row r="329" spans="1:27" x14ac:dyDescent="0.25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</row>
    <row r="330" spans="1:27" x14ac:dyDescent="0.25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</row>
    <row r="331" spans="1:27" x14ac:dyDescent="0.25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</row>
    <row r="332" spans="1:27" x14ac:dyDescent="0.25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</row>
    <row r="333" spans="1:27" x14ac:dyDescent="0.25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</row>
    <row r="334" spans="1:27" x14ac:dyDescent="0.25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</row>
    <row r="335" spans="1:27" x14ac:dyDescent="0.25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</row>
    <row r="336" spans="1:27" x14ac:dyDescent="0.25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</row>
    <row r="337" spans="1:27" x14ac:dyDescent="0.25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</row>
    <row r="338" spans="1:27" x14ac:dyDescent="0.25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</row>
    <row r="339" spans="1:27" x14ac:dyDescent="0.25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</row>
    <row r="340" spans="1:27" x14ac:dyDescent="0.25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</row>
    <row r="341" spans="1:27" x14ac:dyDescent="0.25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</row>
    <row r="342" spans="1:27" x14ac:dyDescent="0.25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</row>
    <row r="343" spans="1:27" x14ac:dyDescent="0.25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</row>
    <row r="344" spans="1:27" x14ac:dyDescent="0.25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</row>
    <row r="345" spans="1:27" x14ac:dyDescent="0.25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</row>
    <row r="346" spans="1:27" x14ac:dyDescent="0.25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</row>
    <row r="347" spans="1:27" x14ac:dyDescent="0.25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</row>
    <row r="348" spans="1:27" x14ac:dyDescent="0.25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</row>
    <row r="349" spans="1:27" x14ac:dyDescent="0.25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</row>
    <row r="350" spans="1:27" x14ac:dyDescent="0.25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</row>
    <row r="351" spans="1:27" x14ac:dyDescent="0.25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</row>
    <row r="352" spans="1:27" x14ac:dyDescent="0.25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</row>
    <row r="353" spans="1:27" x14ac:dyDescent="0.25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</row>
    <row r="354" spans="1:27" x14ac:dyDescent="0.25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</row>
    <row r="355" spans="1:27" x14ac:dyDescent="0.25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</row>
    <row r="356" spans="1:27" x14ac:dyDescent="0.25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</row>
    <row r="357" spans="1:27" x14ac:dyDescent="0.25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</row>
    <row r="358" spans="1:27" x14ac:dyDescent="0.25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</row>
    <row r="359" spans="1:27" x14ac:dyDescent="0.25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</row>
    <row r="360" spans="1:27" x14ac:dyDescent="0.25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</row>
    <row r="361" spans="1:27" x14ac:dyDescent="0.25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</row>
    <row r="362" spans="1:27" x14ac:dyDescent="0.25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</row>
    <row r="363" spans="1:27" x14ac:dyDescent="0.25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</row>
    <row r="364" spans="1:27" x14ac:dyDescent="0.25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</row>
    <row r="365" spans="1:27" x14ac:dyDescent="0.25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</row>
    <row r="366" spans="1:27" x14ac:dyDescent="0.25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</row>
    <row r="367" spans="1:27" x14ac:dyDescent="0.25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</row>
    <row r="368" spans="1:27" x14ac:dyDescent="0.25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</row>
    <row r="369" spans="1:27" x14ac:dyDescent="0.25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</row>
    <row r="370" spans="1:27" x14ac:dyDescent="0.25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</row>
    <row r="371" spans="1:27" x14ac:dyDescent="0.25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</row>
    <row r="372" spans="1:27" x14ac:dyDescent="0.25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</row>
    <row r="373" spans="1:27" x14ac:dyDescent="0.25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</row>
    <row r="374" spans="1:27" x14ac:dyDescent="0.25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</row>
    <row r="375" spans="1:27" x14ac:dyDescent="0.25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</row>
    <row r="376" spans="1:27" x14ac:dyDescent="0.25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</row>
    <row r="377" spans="1:27" x14ac:dyDescent="0.25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</row>
    <row r="378" spans="1:27" x14ac:dyDescent="0.25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</row>
    <row r="379" spans="1:27" x14ac:dyDescent="0.25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</row>
    <row r="380" spans="1:27" x14ac:dyDescent="0.25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</row>
    <row r="381" spans="1:27" x14ac:dyDescent="0.25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</row>
    <row r="382" spans="1:27" x14ac:dyDescent="0.25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</row>
    <row r="383" spans="1:27" x14ac:dyDescent="0.25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</row>
    <row r="384" spans="1:27" x14ac:dyDescent="0.25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</row>
    <row r="385" spans="1:27" x14ac:dyDescent="0.25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</row>
    <row r="386" spans="1:27" x14ac:dyDescent="0.25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</row>
    <row r="387" spans="1:27" x14ac:dyDescent="0.25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</row>
    <row r="388" spans="1:27" x14ac:dyDescent="0.25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</row>
    <row r="389" spans="1:27" x14ac:dyDescent="0.25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</row>
    <row r="390" spans="1:27" x14ac:dyDescent="0.25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</row>
    <row r="391" spans="1:27" x14ac:dyDescent="0.25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</row>
    <row r="392" spans="1:27" x14ac:dyDescent="0.25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</row>
    <row r="393" spans="1:27" x14ac:dyDescent="0.25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</row>
    <row r="394" spans="1:27" x14ac:dyDescent="0.25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</row>
    <row r="395" spans="1:27" x14ac:dyDescent="0.25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</row>
    <row r="396" spans="1:27" x14ac:dyDescent="0.25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</row>
    <row r="397" spans="1:27" x14ac:dyDescent="0.25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</row>
    <row r="398" spans="1:27" x14ac:dyDescent="0.25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</row>
    <row r="399" spans="1:27" x14ac:dyDescent="0.25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</row>
    <row r="400" spans="1:27" x14ac:dyDescent="0.25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</row>
    <row r="401" spans="1:27" x14ac:dyDescent="0.25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</row>
    <row r="402" spans="1:27" x14ac:dyDescent="0.25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</row>
    <row r="403" spans="1:27" x14ac:dyDescent="0.25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</row>
    <row r="404" spans="1:27" x14ac:dyDescent="0.25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</row>
    <row r="405" spans="1:27" x14ac:dyDescent="0.25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</row>
    <row r="406" spans="1:27" x14ac:dyDescent="0.25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</row>
    <row r="407" spans="1:27" x14ac:dyDescent="0.25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</row>
    <row r="408" spans="1:27" x14ac:dyDescent="0.25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</row>
    <row r="409" spans="1:27" x14ac:dyDescent="0.25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</row>
    <row r="410" spans="1:27" x14ac:dyDescent="0.25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</row>
    <row r="411" spans="1:27" x14ac:dyDescent="0.25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</row>
    <row r="412" spans="1:27" x14ac:dyDescent="0.25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</row>
    <row r="413" spans="1:27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</row>
    <row r="414" spans="1:27" x14ac:dyDescent="0.25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</row>
    <row r="415" spans="1:27" x14ac:dyDescent="0.25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</row>
    <row r="416" spans="1:27" x14ac:dyDescent="0.25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</row>
    <row r="417" spans="1:27" x14ac:dyDescent="0.25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</row>
    <row r="418" spans="1:27" x14ac:dyDescent="0.25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</row>
    <row r="419" spans="1:27" x14ac:dyDescent="0.25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</row>
    <row r="420" spans="1:27" x14ac:dyDescent="0.25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</row>
    <row r="421" spans="1:27" x14ac:dyDescent="0.25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</row>
    <row r="422" spans="1:27" x14ac:dyDescent="0.25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</row>
    <row r="423" spans="1:27" x14ac:dyDescent="0.25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</row>
    <row r="424" spans="1:27" x14ac:dyDescent="0.25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</row>
    <row r="425" spans="1:27" x14ac:dyDescent="0.25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</row>
    <row r="426" spans="1:27" x14ac:dyDescent="0.25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</row>
    <row r="427" spans="1:27" x14ac:dyDescent="0.25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</row>
    <row r="428" spans="1:27" x14ac:dyDescent="0.25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</row>
    <row r="429" spans="1:27" x14ac:dyDescent="0.25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</row>
    <row r="430" spans="1:27" x14ac:dyDescent="0.25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</row>
    <row r="431" spans="1:27" x14ac:dyDescent="0.25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</row>
    <row r="432" spans="1:27" x14ac:dyDescent="0.25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</row>
    <row r="433" spans="1:27" x14ac:dyDescent="0.25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</row>
    <row r="434" spans="1:27" x14ac:dyDescent="0.25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</row>
    <row r="435" spans="1:27" x14ac:dyDescent="0.25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</row>
    <row r="436" spans="1:27" x14ac:dyDescent="0.25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</row>
    <row r="437" spans="1:27" x14ac:dyDescent="0.25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</row>
    <row r="438" spans="1:27" x14ac:dyDescent="0.25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</row>
    <row r="439" spans="1:27" x14ac:dyDescent="0.25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</row>
    <row r="440" spans="1:27" x14ac:dyDescent="0.25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</row>
    <row r="441" spans="1:27" x14ac:dyDescent="0.25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</row>
    <row r="442" spans="1:27" x14ac:dyDescent="0.25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</row>
    <row r="443" spans="1:27" x14ac:dyDescent="0.25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</row>
    <row r="444" spans="1:27" x14ac:dyDescent="0.25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</row>
    <row r="445" spans="1:27" x14ac:dyDescent="0.25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</row>
    <row r="446" spans="1:27" x14ac:dyDescent="0.25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</row>
    <row r="447" spans="1:27" x14ac:dyDescent="0.25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</row>
    <row r="448" spans="1:27" x14ac:dyDescent="0.25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</row>
    <row r="449" spans="1:27" x14ac:dyDescent="0.25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</row>
    <row r="450" spans="1:27" x14ac:dyDescent="0.25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</row>
    <row r="451" spans="1:27" x14ac:dyDescent="0.25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</row>
    <row r="452" spans="1:27" x14ac:dyDescent="0.25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</row>
    <row r="453" spans="1:27" x14ac:dyDescent="0.25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</row>
    <row r="454" spans="1:27" x14ac:dyDescent="0.25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</row>
    <row r="455" spans="1:27" x14ac:dyDescent="0.25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</row>
    <row r="456" spans="1:27" x14ac:dyDescent="0.25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</row>
    <row r="457" spans="1:27" x14ac:dyDescent="0.25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</row>
    <row r="458" spans="1:27" x14ac:dyDescent="0.25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</row>
    <row r="459" spans="1:27" x14ac:dyDescent="0.25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</row>
    <row r="460" spans="1:27" x14ac:dyDescent="0.25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</row>
    <row r="461" spans="1:27" x14ac:dyDescent="0.25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</row>
    <row r="462" spans="1:27" x14ac:dyDescent="0.25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</row>
    <row r="463" spans="1:27" x14ac:dyDescent="0.25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</row>
    <row r="464" spans="1:27" x14ac:dyDescent="0.25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</row>
    <row r="465" spans="1:27" x14ac:dyDescent="0.25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</row>
    <row r="466" spans="1:27" x14ac:dyDescent="0.25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</row>
    <row r="467" spans="1:27" x14ac:dyDescent="0.25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</row>
    <row r="468" spans="1:27" x14ac:dyDescent="0.25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</row>
    <row r="469" spans="1:27" x14ac:dyDescent="0.25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</row>
    <row r="470" spans="1:27" x14ac:dyDescent="0.25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</row>
    <row r="471" spans="1:27" x14ac:dyDescent="0.25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</row>
    <row r="472" spans="1:27" x14ac:dyDescent="0.25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</row>
    <row r="473" spans="1:27" x14ac:dyDescent="0.25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</row>
    <row r="474" spans="1:27" x14ac:dyDescent="0.25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</row>
    <row r="475" spans="1:27" x14ac:dyDescent="0.25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</row>
    <row r="476" spans="1:27" x14ac:dyDescent="0.25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</row>
    <row r="477" spans="1:27" x14ac:dyDescent="0.25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</row>
    <row r="478" spans="1:27" x14ac:dyDescent="0.25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</row>
    <row r="479" spans="1:27" x14ac:dyDescent="0.25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</row>
    <row r="480" spans="1:27" x14ac:dyDescent="0.25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</row>
    <row r="481" spans="1:27" x14ac:dyDescent="0.25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</row>
    <row r="482" spans="1:27" x14ac:dyDescent="0.25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</row>
    <row r="483" spans="1:27" x14ac:dyDescent="0.25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</row>
    <row r="484" spans="1:27" x14ac:dyDescent="0.25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</row>
    <row r="485" spans="1:27" x14ac:dyDescent="0.25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</row>
    <row r="486" spans="1:27" x14ac:dyDescent="0.25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</row>
    <row r="487" spans="1:27" x14ac:dyDescent="0.25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</row>
    <row r="488" spans="1:27" x14ac:dyDescent="0.25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</row>
    <row r="489" spans="1:27" x14ac:dyDescent="0.25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</row>
    <row r="490" spans="1:27" x14ac:dyDescent="0.25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</row>
    <row r="491" spans="1:27" x14ac:dyDescent="0.25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</row>
    <row r="492" spans="1:27" x14ac:dyDescent="0.25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</row>
    <row r="493" spans="1:27" x14ac:dyDescent="0.25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</row>
    <row r="494" spans="1:27" x14ac:dyDescent="0.25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</row>
    <row r="495" spans="1:27" x14ac:dyDescent="0.25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</row>
    <row r="496" spans="1:27" x14ac:dyDescent="0.25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</row>
    <row r="497" spans="1:27" x14ac:dyDescent="0.25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</row>
    <row r="498" spans="1:27" x14ac:dyDescent="0.25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</row>
    <row r="499" spans="1:27" x14ac:dyDescent="0.25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</row>
    <row r="500" spans="1:27" x14ac:dyDescent="0.25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</row>
    <row r="501" spans="1:27" x14ac:dyDescent="0.25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</row>
    <row r="502" spans="1:27" x14ac:dyDescent="0.25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</row>
    <row r="503" spans="1:27" x14ac:dyDescent="0.25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</row>
    <row r="504" spans="1:27" x14ac:dyDescent="0.25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</row>
    <row r="505" spans="1:27" x14ac:dyDescent="0.25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</row>
    <row r="506" spans="1:27" x14ac:dyDescent="0.25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</row>
    <row r="507" spans="1:27" x14ac:dyDescent="0.25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</row>
    <row r="508" spans="1:27" x14ac:dyDescent="0.25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</row>
    <row r="509" spans="1:27" x14ac:dyDescent="0.25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</row>
    <row r="510" spans="1:27" x14ac:dyDescent="0.25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</row>
    <row r="511" spans="1:27" x14ac:dyDescent="0.25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</row>
    <row r="512" spans="1:27" x14ac:dyDescent="0.25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</row>
    <row r="513" spans="1:27" x14ac:dyDescent="0.25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</row>
    <row r="514" spans="1:27" x14ac:dyDescent="0.25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</row>
    <row r="515" spans="1:27" x14ac:dyDescent="0.25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</row>
    <row r="516" spans="1:27" x14ac:dyDescent="0.25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</row>
    <row r="517" spans="1:27" x14ac:dyDescent="0.25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</row>
    <row r="518" spans="1:27" x14ac:dyDescent="0.25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</row>
    <row r="519" spans="1:27" x14ac:dyDescent="0.25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</row>
    <row r="520" spans="1:27" x14ac:dyDescent="0.25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</row>
    <row r="521" spans="1:27" x14ac:dyDescent="0.25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</row>
    <row r="522" spans="1:27" x14ac:dyDescent="0.25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</row>
    <row r="523" spans="1:27" x14ac:dyDescent="0.25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</row>
    <row r="524" spans="1:27" x14ac:dyDescent="0.25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</row>
    <row r="525" spans="1:27" x14ac:dyDescent="0.25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</row>
    <row r="526" spans="1:27" x14ac:dyDescent="0.25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</row>
    <row r="527" spans="1:27" x14ac:dyDescent="0.25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</row>
    <row r="528" spans="1:27" x14ac:dyDescent="0.25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</row>
    <row r="529" spans="1:27" x14ac:dyDescent="0.25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</row>
    <row r="530" spans="1:27" x14ac:dyDescent="0.25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</row>
    <row r="531" spans="1:27" x14ac:dyDescent="0.25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</row>
    <row r="532" spans="1:27" x14ac:dyDescent="0.25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</row>
    <row r="533" spans="1:27" x14ac:dyDescent="0.25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</row>
    <row r="534" spans="1:27" x14ac:dyDescent="0.25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</row>
    <row r="535" spans="1:27" x14ac:dyDescent="0.25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</row>
    <row r="536" spans="1:27" x14ac:dyDescent="0.25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</row>
    <row r="537" spans="1:27" x14ac:dyDescent="0.25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</row>
    <row r="538" spans="1:27" x14ac:dyDescent="0.25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</row>
    <row r="539" spans="1:27" x14ac:dyDescent="0.25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</row>
    <row r="540" spans="1:27" x14ac:dyDescent="0.25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</row>
    <row r="541" spans="1:27" x14ac:dyDescent="0.25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</row>
    <row r="542" spans="1:27" x14ac:dyDescent="0.25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</row>
    <row r="543" spans="1:27" x14ac:dyDescent="0.25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</row>
    <row r="544" spans="1:27" x14ac:dyDescent="0.25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</row>
    <row r="545" spans="1:27" x14ac:dyDescent="0.25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</row>
    <row r="546" spans="1:27" x14ac:dyDescent="0.25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</row>
    <row r="547" spans="1:27" x14ac:dyDescent="0.25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</row>
    <row r="548" spans="1:27" x14ac:dyDescent="0.25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</row>
    <row r="549" spans="1:27" x14ac:dyDescent="0.25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</row>
    <row r="550" spans="1:27" x14ac:dyDescent="0.25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</row>
    <row r="551" spans="1:27" x14ac:dyDescent="0.25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</row>
    <row r="552" spans="1:27" x14ac:dyDescent="0.25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</row>
    <row r="553" spans="1:27" x14ac:dyDescent="0.25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</row>
    <row r="554" spans="1:27" x14ac:dyDescent="0.25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</row>
    <row r="555" spans="1:27" x14ac:dyDescent="0.25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</row>
    <row r="556" spans="1:27" x14ac:dyDescent="0.25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</row>
    <row r="557" spans="1:27" x14ac:dyDescent="0.25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</row>
    <row r="558" spans="1:27" x14ac:dyDescent="0.25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</row>
    <row r="559" spans="1:27" x14ac:dyDescent="0.25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</row>
    <row r="560" spans="1:27" x14ac:dyDescent="0.25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</row>
    <row r="561" spans="1:27" x14ac:dyDescent="0.25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</row>
    <row r="562" spans="1:27" x14ac:dyDescent="0.25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</row>
    <row r="563" spans="1:27" x14ac:dyDescent="0.25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</row>
    <row r="564" spans="1:27" x14ac:dyDescent="0.25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</row>
    <row r="565" spans="1:27" x14ac:dyDescent="0.25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</row>
    <row r="566" spans="1:27" x14ac:dyDescent="0.25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</row>
    <row r="567" spans="1:27" x14ac:dyDescent="0.25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</row>
    <row r="568" spans="1:27" x14ac:dyDescent="0.25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</row>
    <row r="569" spans="1:27" x14ac:dyDescent="0.25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</row>
    <row r="570" spans="1:27" x14ac:dyDescent="0.25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</row>
    <row r="571" spans="1:27" x14ac:dyDescent="0.25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</row>
    <row r="572" spans="1:27" x14ac:dyDescent="0.25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</row>
    <row r="573" spans="1:27" x14ac:dyDescent="0.25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</row>
    <row r="574" spans="1:27" x14ac:dyDescent="0.25">
      <c r="A574" s="93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</row>
    <row r="575" spans="1:27" x14ac:dyDescent="0.25">
      <c r="A575" s="93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</row>
    <row r="576" spans="1:27" x14ac:dyDescent="0.25">
      <c r="A576" s="93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</row>
    <row r="577" spans="1:27" x14ac:dyDescent="0.25">
      <c r="A577" s="93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</row>
    <row r="578" spans="1:27" x14ac:dyDescent="0.25">
      <c r="A578" s="93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</row>
    <row r="579" spans="1:27" x14ac:dyDescent="0.25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</row>
    <row r="580" spans="1:27" x14ac:dyDescent="0.25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</row>
    <row r="581" spans="1:27" x14ac:dyDescent="0.25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</row>
    <row r="582" spans="1:27" x14ac:dyDescent="0.25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</row>
    <row r="583" spans="1:27" x14ac:dyDescent="0.25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</row>
    <row r="584" spans="1:27" x14ac:dyDescent="0.25">
      <c r="A584" s="93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</row>
    <row r="585" spans="1:27" x14ac:dyDescent="0.25">
      <c r="A585" s="93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</row>
    <row r="586" spans="1:27" x14ac:dyDescent="0.25">
      <c r="A586" s="93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</row>
    <row r="587" spans="1:27" x14ac:dyDescent="0.25">
      <c r="A587" s="93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</row>
    <row r="588" spans="1:27" x14ac:dyDescent="0.25">
      <c r="A588" s="93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</row>
    <row r="589" spans="1:27" x14ac:dyDescent="0.25">
      <c r="A589" s="93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</row>
    <row r="590" spans="1:27" x14ac:dyDescent="0.25">
      <c r="A590" s="93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</row>
    <row r="591" spans="1:27" x14ac:dyDescent="0.25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</row>
    <row r="592" spans="1:27" x14ac:dyDescent="0.25">
      <c r="A592" s="93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</row>
    <row r="593" spans="1:27" x14ac:dyDescent="0.25">
      <c r="A593" s="93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</row>
    <row r="594" spans="1:27" x14ac:dyDescent="0.25">
      <c r="A594" s="93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</row>
    <row r="595" spans="1:27" x14ac:dyDescent="0.25">
      <c r="A595" s="93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</row>
    <row r="596" spans="1:27" x14ac:dyDescent="0.25">
      <c r="A596" s="93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</row>
    <row r="597" spans="1:27" x14ac:dyDescent="0.25">
      <c r="A597" s="93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</row>
    <row r="598" spans="1:27" x14ac:dyDescent="0.25">
      <c r="A598" s="93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</row>
    <row r="599" spans="1:27" x14ac:dyDescent="0.25">
      <c r="A599" s="93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</row>
    <row r="600" spans="1:27" x14ac:dyDescent="0.25">
      <c r="A600" s="93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</row>
    <row r="601" spans="1:27" x14ac:dyDescent="0.25">
      <c r="A601" s="93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</row>
    <row r="602" spans="1:27" x14ac:dyDescent="0.25">
      <c r="A602" s="93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</row>
    <row r="603" spans="1:27" x14ac:dyDescent="0.25">
      <c r="A603" s="93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</row>
    <row r="604" spans="1:27" x14ac:dyDescent="0.25">
      <c r="A604" s="93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</row>
    <row r="605" spans="1:27" x14ac:dyDescent="0.25">
      <c r="A605" s="93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</row>
    <row r="606" spans="1:27" x14ac:dyDescent="0.25">
      <c r="A606" s="93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</row>
    <row r="607" spans="1:27" x14ac:dyDescent="0.25">
      <c r="A607" s="93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</row>
    <row r="608" spans="1:27" x14ac:dyDescent="0.25">
      <c r="A608" s="93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</row>
    <row r="609" spans="1:27" x14ac:dyDescent="0.25">
      <c r="A609" s="93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</row>
    <row r="610" spans="1:27" x14ac:dyDescent="0.25">
      <c r="A610" s="93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</row>
    <row r="611" spans="1:27" x14ac:dyDescent="0.25">
      <c r="A611" s="93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</row>
    <row r="612" spans="1:27" x14ac:dyDescent="0.25">
      <c r="A612" s="93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</row>
    <row r="613" spans="1:27" x14ac:dyDescent="0.25">
      <c r="A613" s="93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</row>
    <row r="614" spans="1:27" x14ac:dyDescent="0.25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</row>
    <row r="615" spans="1:27" x14ac:dyDescent="0.25">
      <c r="A615" s="93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</row>
    <row r="616" spans="1:27" x14ac:dyDescent="0.25">
      <c r="A616" s="93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</row>
    <row r="617" spans="1:27" x14ac:dyDescent="0.25">
      <c r="A617" s="93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</row>
    <row r="618" spans="1:27" x14ac:dyDescent="0.25">
      <c r="A618" s="93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</row>
    <row r="619" spans="1:27" x14ac:dyDescent="0.25">
      <c r="A619" s="93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</row>
    <row r="620" spans="1:27" x14ac:dyDescent="0.25">
      <c r="A620" s="93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</row>
    <row r="621" spans="1:27" x14ac:dyDescent="0.25">
      <c r="A621" s="93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</row>
    <row r="622" spans="1:27" x14ac:dyDescent="0.25">
      <c r="A622" s="93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</row>
    <row r="623" spans="1:27" x14ac:dyDescent="0.25">
      <c r="A623" s="93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</row>
    <row r="624" spans="1:27" x14ac:dyDescent="0.25">
      <c r="A624" s="93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</row>
    <row r="625" spans="1:27" x14ac:dyDescent="0.25">
      <c r="A625" s="93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</row>
    <row r="626" spans="1:27" x14ac:dyDescent="0.25">
      <c r="A626" s="93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</row>
    <row r="627" spans="1:27" x14ac:dyDescent="0.25">
      <c r="A627" s="93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</row>
    <row r="628" spans="1:27" x14ac:dyDescent="0.25">
      <c r="A628" s="93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</row>
    <row r="629" spans="1:27" x14ac:dyDescent="0.25">
      <c r="A629" s="93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</row>
    <row r="630" spans="1:27" x14ac:dyDescent="0.25">
      <c r="A630" s="93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</row>
    <row r="631" spans="1:27" x14ac:dyDescent="0.25">
      <c r="A631" s="93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</row>
    <row r="632" spans="1:27" x14ac:dyDescent="0.25">
      <c r="A632" s="93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</row>
    <row r="633" spans="1:27" x14ac:dyDescent="0.25">
      <c r="A633" s="93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</row>
    <row r="634" spans="1:27" x14ac:dyDescent="0.25">
      <c r="A634" s="93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</row>
    <row r="635" spans="1:27" x14ac:dyDescent="0.25">
      <c r="A635" s="93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</row>
    <row r="636" spans="1:27" x14ac:dyDescent="0.25">
      <c r="A636" s="93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</row>
    <row r="637" spans="1:27" x14ac:dyDescent="0.25">
      <c r="A637" s="93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</row>
    <row r="638" spans="1:27" x14ac:dyDescent="0.25">
      <c r="A638" s="93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</row>
    <row r="639" spans="1:27" x14ac:dyDescent="0.25">
      <c r="A639" s="93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</row>
    <row r="640" spans="1:27" x14ac:dyDescent="0.25">
      <c r="A640" s="93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</row>
    <row r="641" spans="1:27" x14ac:dyDescent="0.25">
      <c r="A641" s="93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</row>
    <row r="642" spans="1:27" x14ac:dyDescent="0.25">
      <c r="A642" s="93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</row>
    <row r="643" spans="1:27" x14ac:dyDescent="0.25">
      <c r="A643" s="93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</row>
    <row r="644" spans="1:27" x14ac:dyDescent="0.25">
      <c r="A644" s="93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</row>
    <row r="645" spans="1:27" x14ac:dyDescent="0.25">
      <c r="A645" s="93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</row>
    <row r="646" spans="1:27" x14ac:dyDescent="0.25">
      <c r="A646" s="93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</row>
    <row r="647" spans="1:27" x14ac:dyDescent="0.25">
      <c r="A647" s="93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</row>
    <row r="648" spans="1:27" x14ac:dyDescent="0.25">
      <c r="A648" s="93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</row>
    <row r="649" spans="1:27" x14ac:dyDescent="0.25">
      <c r="A649" s="93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</row>
    <row r="650" spans="1:27" x14ac:dyDescent="0.25">
      <c r="A650" s="93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</row>
    <row r="651" spans="1:27" x14ac:dyDescent="0.25">
      <c r="A651" s="93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</row>
    <row r="652" spans="1:27" x14ac:dyDescent="0.25">
      <c r="A652" s="93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</row>
    <row r="653" spans="1:27" x14ac:dyDescent="0.25">
      <c r="A653" s="93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</row>
    <row r="654" spans="1:27" x14ac:dyDescent="0.25">
      <c r="A654" s="93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</row>
    <row r="655" spans="1:27" x14ac:dyDescent="0.25">
      <c r="A655" s="93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</row>
    <row r="656" spans="1:27" x14ac:dyDescent="0.25">
      <c r="A656" s="93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</row>
    <row r="657" spans="1:27" x14ac:dyDescent="0.25">
      <c r="A657" s="93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</row>
    <row r="658" spans="1:27" x14ac:dyDescent="0.25">
      <c r="A658" s="93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</row>
    <row r="659" spans="1:27" x14ac:dyDescent="0.25">
      <c r="A659" s="93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</row>
    <row r="660" spans="1:27" x14ac:dyDescent="0.25">
      <c r="A660" s="93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</row>
    <row r="661" spans="1:27" x14ac:dyDescent="0.25">
      <c r="A661" s="93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</row>
    <row r="662" spans="1:27" x14ac:dyDescent="0.25">
      <c r="A662" s="93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</row>
    <row r="663" spans="1:27" x14ac:dyDescent="0.25">
      <c r="A663" s="93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</row>
    <row r="664" spans="1:27" x14ac:dyDescent="0.25">
      <c r="A664" s="93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</row>
    <row r="665" spans="1:27" x14ac:dyDescent="0.25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</row>
    <row r="666" spans="1:27" x14ac:dyDescent="0.25">
      <c r="A666" s="93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</row>
    <row r="667" spans="1:27" x14ac:dyDescent="0.25">
      <c r="A667" s="93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</row>
    <row r="668" spans="1:27" x14ac:dyDescent="0.25">
      <c r="A668" s="93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</row>
    <row r="669" spans="1:27" x14ac:dyDescent="0.25">
      <c r="A669" s="93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</row>
    <row r="670" spans="1:27" x14ac:dyDescent="0.25">
      <c r="A670" s="93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</row>
    <row r="671" spans="1:27" x14ac:dyDescent="0.25">
      <c r="A671" s="93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</row>
    <row r="672" spans="1:27" x14ac:dyDescent="0.25">
      <c r="A672" s="93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</row>
    <row r="673" spans="1:27" x14ac:dyDescent="0.25">
      <c r="A673" s="93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</row>
    <row r="674" spans="1:27" x14ac:dyDescent="0.25">
      <c r="A674" s="93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</row>
    <row r="675" spans="1:27" x14ac:dyDescent="0.25">
      <c r="A675" s="93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</row>
    <row r="676" spans="1:27" x14ac:dyDescent="0.25">
      <c r="A676" s="93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</row>
    <row r="677" spans="1:27" x14ac:dyDescent="0.25">
      <c r="A677" s="93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</row>
    <row r="678" spans="1:27" x14ac:dyDescent="0.25">
      <c r="A678" s="93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</row>
    <row r="679" spans="1:27" x14ac:dyDescent="0.25">
      <c r="A679" s="93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</row>
    <row r="680" spans="1:27" x14ac:dyDescent="0.25">
      <c r="A680" s="93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</row>
    <row r="681" spans="1:27" x14ac:dyDescent="0.25">
      <c r="A681" s="93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</row>
    <row r="682" spans="1:27" x14ac:dyDescent="0.25">
      <c r="A682" s="93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</row>
    <row r="683" spans="1:27" x14ac:dyDescent="0.25">
      <c r="A683" s="93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</row>
    <row r="684" spans="1:27" x14ac:dyDescent="0.25">
      <c r="A684" s="93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</row>
    <row r="685" spans="1:27" x14ac:dyDescent="0.25">
      <c r="A685" s="93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</row>
    <row r="686" spans="1:27" x14ac:dyDescent="0.25">
      <c r="A686" s="93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</row>
    <row r="687" spans="1:27" x14ac:dyDescent="0.25">
      <c r="A687" s="93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</row>
    <row r="688" spans="1:27" x14ac:dyDescent="0.25">
      <c r="A688" s="93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</row>
    <row r="689" spans="1:27" x14ac:dyDescent="0.25">
      <c r="A689" s="93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</row>
    <row r="690" spans="1:27" x14ac:dyDescent="0.25">
      <c r="A690" s="93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</row>
    <row r="691" spans="1:27" x14ac:dyDescent="0.25">
      <c r="A691" s="93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</row>
    <row r="692" spans="1:27" x14ac:dyDescent="0.25">
      <c r="A692" s="93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</row>
    <row r="693" spans="1:27" x14ac:dyDescent="0.25">
      <c r="A693" s="93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</row>
    <row r="694" spans="1:27" x14ac:dyDescent="0.25">
      <c r="A694" s="93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</row>
    <row r="695" spans="1:27" x14ac:dyDescent="0.25">
      <c r="A695" s="93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</row>
    <row r="696" spans="1:27" x14ac:dyDescent="0.25">
      <c r="A696" s="93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</row>
    <row r="697" spans="1:27" x14ac:dyDescent="0.25">
      <c r="A697" s="93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</row>
    <row r="698" spans="1:27" x14ac:dyDescent="0.25">
      <c r="A698" s="93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</row>
    <row r="699" spans="1:27" x14ac:dyDescent="0.25">
      <c r="A699" s="93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</row>
    <row r="700" spans="1:27" x14ac:dyDescent="0.25">
      <c r="A700" s="93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</row>
    <row r="701" spans="1:27" x14ac:dyDescent="0.25">
      <c r="A701" s="93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</row>
    <row r="702" spans="1:27" x14ac:dyDescent="0.25">
      <c r="A702" s="93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</row>
    <row r="703" spans="1:27" x14ac:dyDescent="0.25">
      <c r="A703" s="93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</row>
    <row r="704" spans="1:27" x14ac:dyDescent="0.25">
      <c r="A704" s="93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</row>
    <row r="705" spans="1:27" x14ac:dyDescent="0.25">
      <c r="A705" s="93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</row>
    <row r="706" spans="1:27" x14ac:dyDescent="0.25">
      <c r="A706" s="93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</row>
    <row r="707" spans="1:27" x14ac:dyDescent="0.25">
      <c r="A707" s="93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</row>
    <row r="708" spans="1:27" x14ac:dyDescent="0.25">
      <c r="A708" s="93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</row>
    <row r="709" spans="1:27" x14ac:dyDescent="0.25">
      <c r="A709" s="93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</row>
    <row r="710" spans="1:27" x14ac:dyDescent="0.25">
      <c r="A710" s="93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</row>
    <row r="711" spans="1:27" x14ac:dyDescent="0.25">
      <c r="A711" s="93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</row>
    <row r="712" spans="1:27" x14ac:dyDescent="0.25">
      <c r="A712" s="93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</row>
    <row r="713" spans="1:27" x14ac:dyDescent="0.25">
      <c r="A713" s="93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</row>
    <row r="714" spans="1:27" x14ac:dyDescent="0.25">
      <c r="A714" s="93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</row>
    <row r="715" spans="1:27" x14ac:dyDescent="0.25">
      <c r="A715" s="93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</row>
    <row r="716" spans="1:27" x14ac:dyDescent="0.25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</row>
    <row r="717" spans="1:27" x14ac:dyDescent="0.25">
      <c r="A717" s="93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</row>
    <row r="718" spans="1:27" x14ac:dyDescent="0.25">
      <c r="A718" s="93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</row>
    <row r="719" spans="1:27" x14ac:dyDescent="0.25">
      <c r="A719" s="93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</row>
    <row r="720" spans="1:27" x14ac:dyDescent="0.25">
      <c r="A720" s="93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</row>
    <row r="721" spans="1:27" x14ac:dyDescent="0.25">
      <c r="A721" s="93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</row>
    <row r="722" spans="1:27" x14ac:dyDescent="0.25">
      <c r="A722" s="93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</row>
    <row r="723" spans="1:27" x14ac:dyDescent="0.25">
      <c r="A723" s="93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</row>
    <row r="724" spans="1:27" x14ac:dyDescent="0.25">
      <c r="A724" s="93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</row>
    <row r="725" spans="1:27" x14ac:dyDescent="0.25">
      <c r="A725" s="93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</row>
    <row r="726" spans="1:27" x14ac:dyDescent="0.25">
      <c r="A726" s="93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</row>
    <row r="727" spans="1:27" x14ac:dyDescent="0.25">
      <c r="A727" s="93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</row>
    <row r="728" spans="1:27" x14ac:dyDescent="0.25">
      <c r="A728" s="9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</row>
    <row r="729" spans="1:27" x14ac:dyDescent="0.25">
      <c r="A729" s="93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</row>
    <row r="730" spans="1:27" x14ac:dyDescent="0.25">
      <c r="A730" s="93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</row>
    <row r="731" spans="1:27" x14ac:dyDescent="0.25">
      <c r="A731" s="93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</row>
    <row r="732" spans="1:27" x14ac:dyDescent="0.25">
      <c r="A732" s="93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</row>
    <row r="733" spans="1:27" x14ac:dyDescent="0.25">
      <c r="A733" s="93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</row>
    <row r="734" spans="1:27" x14ac:dyDescent="0.25">
      <c r="A734" s="93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</row>
    <row r="735" spans="1:27" x14ac:dyDescent="0.25">
      <c r="A735" s="93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</row>
    <row r="736" spans="1:27" x14ac:dyDescent="0.25">
      <c r="A736" s="93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</row>
    <row r="737" spans="1:27" x14ac:dyDescent="0.25">
      <c r="A737" s="93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</row>
    <row r="738" spans="1:27" x14ac:dyDescent="0.25">
      <c r="A738" s="93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</row>
    <row r="739" spans="1:27" x14ac:dyDescent="0.25">
      <c r="A739" s="93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</row>
    <row r="740" spans="1:27" x14ac:dyDescent="0.25">
      <c r="A740" s="93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</row>
    <row r="741" spans="1:27" x14ac:dyDescent="0.25">
      <c r="A741" s="93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</row>
    <row r="742" spans="1:27" x14ac:dyDescent="0.25">
      <c r="A742" s="93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</row>
    <row r="743" spans="1:27" x14ac:dyDescent="0.25">
      <c r="A743" s="93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</row>
    <row r="744" spans="1:27" x14ac:dyDescent="0.25">
      <c r="A744" s="93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</row>
    <row r="745" spans="1:27" x14ac:dyDescent="0.25">
      <c r="A745" s="93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</row>
    <row r="746" spans="1:27" x14ac:dyDescent="0.25">
      <c r="A746" s="93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</row>
    <row r="747" spans="1:27" x14ac:dyDescent="0.25">
      <c r="A747" s="93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</row>
    <row r="748" spans="1:27" x14ac:dyDescent="0.25">
      <c r="A748" s="93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</row>
    <row r="749" spans="1:27" x14ac:dyDescent="0.25">
      <c r="A749" s="93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</row>
    <row r="750" spans="1:27" x14ac:dyDescent="0.25">
      <c r="A750" s="93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</row>
    <row r="751" spans="1:27" x14ac:dyDescent="0.25">
      <c r="A751" s="93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</row>
    <row r="752" spans="1:27" x14ac:dyDescent="0.25">
      <c r="A752" s="93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</row>
    <row r="753" spans="1:27" x14ac:dyDescent="0.25">
      <c r="A753" s="93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</row>
    <row r="754" spans="1:27" x14ac:dyDescent="0.25">
      <c r="A754" s="93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</row>
    <row r="755" spans="1:27" x14ac:dyDescent="0.25">
      <c r="A755" s="93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</row>
    <row r="756" spans="1:27" x14ac:dyDescent="0.25">
      <c r="A756" s="9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</row>
    <row r="757" spans="1:27" x14ac:dyDescent="0.25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</row>
    <row r="758" spans="1:27" x14ac:dyDescent="0.25">
      <c r="A758" s="93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</row>
    <row r="759" spans="1:27" x14ac:dyDescent="0.25">
      <c r="A759" s="93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</row>
    <row r="760" spans="1:27" x14ac:dyDescent="0.25">
      <c r="A760" s="93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</row>
    <row r="761" spans="1:27" x14ac:dyDescent="0.25">
      <c r="A761" s="93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</row>
    <row r="762" spans="1:27" x14ac:dyDescent="0.25">
      <c r="A762" s="93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</row>
    <row r="763" spans="1:27" x14ac:dyDescent="0.25">
      <c r="A763" s="93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</row>
    <row r="764" spans="1:27" x14ac:dyDescent="0.25">
      <c r="A764" s="93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</row>
    <row r="765" spans="1:27" x14ac:dyDescent="0.25">
      <c r="A765" s="93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</row>
    <row r="766" spans="1:27" x14ac:dyDescent="0.25">
      <c r="A766" s="93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</row>
    <row r="767" spans="1:27" x14ac:dyDescent="0.25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</row>
    <row r="768" spans="1:27" x14ac:dyDescent="0.25">
      <c r="A768" s="93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</row>
    <row r="769" spans="1:27" x14ac:dyDescent="0.25">
      <c r="A769" s="93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</row>
    <row r="770" spans="1:27" x14ac:dyDescent="0.25">
      <c r="A770" s="93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</row>
    <row r="771" spans="1:27" x14ac:dyDescent="0.25">
      <c r="A771" s="93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</row>
    <row r="772" spans="1:27" x14ac:dyDescent="0.25">
      <c r="A772" s="93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</row>
    <row r="773" spans="1:27" x14ac:dyDescent="0.25">
      <c r="A773" s="93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</row>
    <row r="774" spans="1:27" x14ac:dyDescent="0.25">
      <c r="A774" s="93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</row>
    <row r="775" spans="1:27" x14ac:dyDescent="0.25">
      <c r="A775" s="93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</row>
    <row r="776" spans="1:27" x14ac:dyDescent="0.25">
      <c r="A776" s="93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</row>
    <row r="777" spans="1:27" x14ac:dyDescent="0.25">
      <c r="A777" s="93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</row>
    <row r="778" spans="1:27" x14ac:dyDescent="0.25">
      <c r="A778" s="93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</row>
    <row r="779" spans="1:27" x14ac:dyDescent="0.25">
      <c r="A779" s="93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</row>
    <row r="780" spans="1:27" x14ac:dyDescent="0.25">
      <c r="A780" s="93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</row>
    <row r="781" spans="1:27" x14ac:dyDescent="0.25">
      <c r="A781" s="93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</row>
    <row r="782" spans="1:27" x14ac:dyDescent="0.25">
      <c r="A782" s="93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</row>
    <row r="783" spans="1:27" x14ac:dyDescent="0.25">
      <c r="A783" s="93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</row>
    <row r="784" spans="1:27" x14ac:dyDescent="0.25">
      <c r="A784" s="93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</row>
    <row r="785" spans="1:27" x14ac:dyDescent="0.25">
      <c r="A785" s="93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</row>
    <row r="786" spans="1:27" x14ac:dyDescent="0.25">
      <c r="A786" s="93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</row>
    <row r="787" spans="1:27" x14ac:dyDescent="0.25">
      <c r="A787" s="93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</row>
    <row r="788" spans="1:27" x14ac:dyDescent="0.25">
      <c r="A788" s="93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</row>
    <row r="789" spans="1:27" x14ac:dyDescent="0.25">
      <c r="A789" s="93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</row>
    <row r="790" spans="1:27" x14ac:dyDescent="0.25">
      <c r="A790" s="93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</row>
    <row r="791" spans="1:27" x14ac:dyDescent="0.25">
      <c r="A791" s="93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</row>
    <row r="792" spans="1:27" x14ac:dyDescent="0.25">
      <c r="A792" s="93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</row>
    <row r="793" spans="1:27" x14ac:dyDescent="0.25">
      <c r="A793" s="93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</row>
    <row r="794" spans="1:27" x14ac:dyDescent="0.25">
      <c r="A794" s="93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</row>
    <row r="795" spans="1:27" x14ac:dyDescent="0.25">
      <c r="A795" s="93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</row>
    <row r="796" spans="1:27" x14ac:dyDescent="0.25">
      <c r="A796" s="93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</row>
    <row r="797" spans="1:27" x14ac:dyDescent="0.25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</row>
    <row r="798" spans="1:27" x14ac:dyDescent="0.25">
      <c r="A798" s="93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</row>
    <row r="799" spans="1:27" x14ac:dyDescent="0.25">
      <c r="A799" s="93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</row>
    <row r="800" spans="1:27" x14ac:dyDescent="0.25">
      <c r="A800" s="93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</row>
    <row r="801" spans="1:27" x14ac:dyDescent="0.25">
      <c r="A801" s="93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</row>
    <row r="802" spans="1:27" x14ac:dyDescent="0.25">
      <c r="A802" s="93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</row>
    <row r="803" spans="1:27" x14ac:dyDescent="0.25">
      <c r="A803" s="93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</row>
    <row r="804" spans="1:27" x14ac:dyDescent="0.25">
      <c r="A804" s="93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</row>
    <row r="805" spans="1:27" x14ac:dyDescent="0.25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</row>
    <row r="806" spans="1:27" x14ac:dyDescent="0.25">
      <c r="A806" s="93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</row>
    <row r="807" spans="1:27" x14ac:dyDescent="0.25">
      <c r="A807" s="93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</row>
    <row r="808" spans="1:27" x14ac:dyDescent="0.25">
      <c r="A808" s="93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</row>
    <row r="809" spans="1:27" x14ac:dyDescent="0.25">
      <c r="A809" s="9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</row>
    <row r="810" spans="1:27" x14ac:dyDescent="0.25">
      <c r="A810" s="93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</row>
    <row r="811" spans="1:27" x14ac:dyDescent="0.25">
      <c r="A811" s="93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</row>
    <row r="812" spans="1:27" x14ac:dyDescent="0.25">
      <c r="A812" s="93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</row>
    <row r="813" spans="1:27" x14ac:dyDescent="0.25">
      <c r="A813" s="93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</row>
    <row r="814" spans="1:27" x14ac:dyDescent="0.25">
      <c r="A814" s="93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</row>
    <row r="815" spans="1:27" x14ac:dyDescent="0.25">
      <c r="A815" s="93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</row>
    <row r="816" spans="1:27" x14ac:dyDescent="0.25">
      <c r="A816" s="93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</row>
    <row r="817" spans="1:27" x14ac:dyDescent="0.25">
      <c r="A817" s="93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</row>
    <row r="818" spans="1:27" x14ac:dyDescent="0.25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</row>
    <row r="819" spans="1:27" x14ac:dyDescent="0.25">
      <c r="A819" s="93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</row>
    <row r="820" spans="1:27" x14ac:dyDescent="0.25">
      <c r="A820" s="93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</row>
    <row r="821" spans="1:27" x14ac:dyDescent="0.25">
      <c r="A821" s="93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</row>
    <row r="822" spans="1:27" x14ac:dyDescent="0.25">
      <c r="A822" s="93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</row>
    <row r="823" spans="1:27" x14ac:dyDescent="0.25">
      <c r="A823" s="93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</row>
    <row r="824" spans="1:27" x14ac:dyDescent="0.25">
      <c r="A824" s="93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</row>
    <row r="825" spans="1:27" x14ac:dyDescent="0.25">
      <c r="A825" s="93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</row>
    <row r="826" spans="1:27" x14ac:dyDescent="0.25">
      <c r="A826" s="93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</row>
    <row r="827" spans="1:27" x14ac:dyDescent="0.25">
      <c r="A827" s="93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</row>
    <row r="828" spans="1:27" x14ac:dyDescent="0.25">
      <c r="A828" s="93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</row>
    <row r="829" spans="1:27" x14ac:dyDescent="0.25">
      <c r="A829" s="93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</row>
    <row r="830" spans="1:27" x14ac:dyDescent="0.25">
      <c r="A830" s="93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</row>
    <row r="831" spans="1:27" x14ac:dyDescent="0.25">
      <c r="A831" s="93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</row>
    <row r="832" spans="1:27" x14ac:dyDescent="0.25">
      <c r="A832" s="93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</row>
    <row r="833" spans="1:27" x14ac:dyDescent="0.25">
      <c r="A833" s="93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</row>
    <row r="834" spans="1:27" x14ac:dyDescent="0.25">
      <c r="A834" s="93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</row>
    <row r="835" spans="1:27" x14ac:dyDescent="0.25">
      <c r="A835" s="93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</row>
    <row r="836" spans="1:27" x14ac:dyDescent="0.25">
      <c r="A836" s="93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</row>
    <row r="837" spans="1:27" x14ac:dyDescent="0.25">
      <c r="A837" s="93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</row>
    <row r="838" spans="1:27" x14ac:dyDescent="0.25">
      <c r="A838" s="93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</row>
    <row r="839" spans="1:27" x14ac:dyDescent="0.25">
      <c r="A839" s="93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</row>
    <row r="840" spans="1:27" x14ac:dyDescent="0.25">
      <c r="A840" s="93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</row>
    <row r="841" spans="1:27" x14ac:dyDescent="0.25">
      <c r="A841" s="93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</row>
    <row r="842" spans="1:27" x14ac:dyDescent="0.25">
      <c r="A842" s="93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</row>
    <row r="843" spans="1:27" x14ac:dyDescent="0.25">
      <c r="A843" s="93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</row>
    <row r="844" spans="1:27" x14ac:dyDescent="0.25">
      <c r="A844" s="93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</row>
    <row r="845" spans="1:27" x14ac:dyDescent="0.25">
      <c r="A845" s="93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</row>
    <row r="846" spans="1:27" x14ac:dyDescent="0.25">
      <c r="A846" s="93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</row>
    <row r="847" spans="1:27" x14ac:dyDescent="0.25">
      <c r="A847" s="93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</row>
    <row r="848" spans="1:27" x14ac:dyDescent="0.25">
      <c r="A848" s="93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</row>
    <row r="849" spans="1:27" x14ac:dyDescent="0.25">
      <c r="A849" s="93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</row>
    <row r="850" spans="1:27" x14ac:dyDescent="0.25">
      <c r="A850" s="93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</row>
    <row r="851" spans="1:27" x14ac:dyDescent="0.25">
      <c r="A851" s="93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</row>
    <row r="852" spans="1:27" x14ac:dyDescent="0.25">
      <c r="A852" s="93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</row>
    <row r="853" spans="1:27" x14ac:dyDescent="0.25">
      <c r="A853" s="93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</row>
    <row r="854" spans="1:27" x14ac:dyDescent="0.25">
      <c r="A854" s="93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</row>
    <row r="855" spans="1:27" x14ac:dyDescent="0.25">
      <c r="A855" s="93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</row>
    <row r="856" spans="1:27" x14ac:dyDescent="0.25">
      <c r="A856" s="93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</row>
    <row r="857" spans="1:27" x14ac:dyDescent="0.25">
      <c r="A857" s="93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</row>
    <row r="858" spans="1:27" x14ac:dyDescent="0.25">
      <c r="A858" s="93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</row>
    <row r="859" spans="1:27" x14ac:dyDescent="0.25">
      <c r="A859" s="93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</row>
    <row r="860" spans="1:27" x14ac:dyDescent="0.25">
      <c r="A860" s="93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</row>
    <row r="861" spans="1:27" x14ac:dyDescent="0.25">
      <c r="A861" s="93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</row>
    <row r="862" spans="1:27" x14ac:dyDescent="0.25">
      <c r="A862" s="93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</row>
    <row r="863" spans="1:27" x14ac:dyDescent="0.25">
      <c r="A863" s="93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</row>
    <row r="864" spans="1:27" x14ac:dyDescent="0.25">
      <c r="A864" s="93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</row>
    <row r="865" spans="1:27" x14ac:dyDescent="0.25">
      <c r="A865" s="93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</row>
    <row r="866" spans="1:27" x14ac:dyDescent="0.25">
      <c r="A866" s="93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</row>
    <row r="867" spans="1:27" x14ac:dyDescent="0.25">
      <c r="A867" s="93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</row>
    <row r="868" spans="1:27" x14ac:dyDescent="0.25">
      <c r="A868" s="93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</row>
    <row r="869" spans="1:27" x14ac:dyDescent="0.25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</row>
    <row r="870" spans="1:27" x14ac:dyDescent="0.25">
      <c r="A870" s="93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</row>
    <row r="871" spans="1:27" x14ac:dyDescent="0.25">
      <c r="A871" s="93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</row>
    <row r="872" spans="1:27" x14ac:dyDescent="0.25">
      <c r="A872" s="93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</row>
    <row r="873" spans="1:27" x14ac:dyDescent="0.25">
      <c r="A873" s="93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</row>
    <row r="874" spans="1:27" x14ac:dyDescent="0.25">
      <c r="A874" s="93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</row>
    <row r="875" spans="1:27" x14ac:dyDescent="0.25">
      <c r="A875" s="93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</row>
    <row r="876" spans="1:27" x14ac:dyDescent="0.25">
      <c r="A876" s="93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</row>
    <row r="877" spans="1:27" x14ac:dyDescent="0.25">
      <c r="A877" s="93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</row>
    <row r="878" spans="1:27" x14ac:dyDescent="0.25">
      <c r="A878" s="93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</row>
    <row r="879" spans="1:27" x14ac:dyDescent="0.25">
      <c r="A879" s="93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</row>
    <row r="880" spans="1:27" x14ac:dyDescent="0.25">
      <c r="A880" s="93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</row>
    <row r="881" spans="1:27" x14ac:dyDescent="0.25">
      <c r="A881" s="93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</row>
    <row r="882" spans="1:27" x14ac:dyDescent="0.25">
      <c r="A882" s="93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</row>
    <row r="883" spans="1:27" x14ac:dyDescent="0.25">
      <c r="A883" s="93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</row>
    <row r="884" spans="1:27" x14ac:dyDescent="0.25">
      <c r="A884" s="93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</row>
    <row r="885" spans="1:27" x14ac:dyDescent="0.25">
      <c r="A885" s="93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</row>
    <row r="886" spans="1:27" x14ac:dyDescent="0.25">
      <c r="A886" s="93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</row>
    <row r="887" spans="1:27" x14ac:dyDescent="0.25">
      <c r="A887" s="93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</row>
    <row r="888" spans="1:27" x14ac:dyDescent="0.25">
      <c r="A888" s="93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</row>
    <row r="889" spans="1:27" x14ac:dyDescent="0.25">
      <c r="A889" s="93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</row>
    <row r="890" spans="1:27" x14ac:dyDescent="0.25">
      <c r="A890" s="93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</row>
    <row r="891" spans="1:27" x14ac:dyDescent="0.25">
      <c r="A891" s="93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</row>
    <row r="892" spans="1:27" x14ac:dyDescent="0.25">
      <c r="A892" s="93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</row>
    <row r="893" spans="1:27" x14ac:dyDescent="0.25">
      <c r="A893" s="93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</row>
    <row r="894" spans="1:27" x14ac:dyDescent="0.25">
      <c r="A894" s="93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</row>
    <row r="895" spans="1:27" x14ac:dyDescent="0.25">
      <c r="A895" s="93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</row>
    <row r="896" spans="1:27" x14ac:dyDescent="0.25">
      <c r="A896" s="93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</row>
    <row r="897" spans="1:27" x14ac:dyDescent="0.25">
      <c r="A897" s="93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</row>
    <row r="898" spans="1:27" x14ac:dyDescent="0.25">
      <c r="A898" s="93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</row>
    <row r="899" spans="1:27" x14ac:dyDescent="0.25">
      <c r="A899" s="93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</row>
    <row r="900" spans="1:27" x14ac:dyDescent="0.25">
      <c r="A900" s="93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</row>
    <row r="901" spans="1:27" x14ac:dyDescent="0.25">
      <c r="A901" s="93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</row>
    <row r="902" spans="1:27" x14ac:dyDescent="0.25">
      <c r="A902" s="93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</row>
    <row r="903" spans="1:27" x14ac:dyDescent="0.25">
      <c r="A903" s="93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</row>
    <row r="904" spans="1:27" x14ac:dyDescent="0.25">
      <c r="A904" s="93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</row>
    <row r="905" spans="1:27" x14ac:dyDescent="0.25">
      <c r="A905" s="93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</row>
    <row r="906" spans="1:27" x14ac:dyDescent="0.25">
      <c r="A906" s="93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</row>
    <row r="907" spans="1:27" x14ac:dyDescent="0.25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</row>
    <row r="908" spans="1:27" x14ac:dyDescent="0.25">
      <c r="A908" s="93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</row>
    <row r="909" spans="1:27" x14ac:dyDescent="0.25">
      <c r="A909" s="93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</row>
    <row r="910" spans="1:27" x14ac:dyDescent="0.25">
      <c r="A910" s="93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</row>
    <row r="911" spans="1:27" x14ac:dyDescent="0.25">
      <c r="A911" s="93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</row>
    <row r="912" spans="1:27" x14ac:dyDescent="0.25">
      <c r="A912" s="93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</row>
    <row r="913" spans="1:27" x14ac:dyDescent="0.25">
      <c r="A913" s="93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</row>
    <row r="914" spans="1:27" x14ac:dyDescent="0.25">
      <c r="A914" s="93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</row>
    <row r="915" spans="1:27" x14ac:dyDescent="0.25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</row>
    <row r="916" spans="1:27" x14ac:dyDescent="0.25">
      <c r="A916" s="93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</row>
    <row r="917" spans="1:27" x14ac:dyDescent="0.25">
      <c r="A917" s="93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</row>
    <row r="918" spans="1:27" x14ac:dyDescent="0.25">
      <c r="A918" s="93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</row>
    <row r="919" spans="1:27" x14ac:dyDescent="0.25">
      <c r="A919" s="93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</row>
    <row r="920" spans="1:27" x14ac:dyDescent="0.25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</row>
    <row r="921" spans="1:27" x14ac:dyDescent="0.25">
      <c r="A921" s="93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</row>
    <row r="922" spans="1:27" x14ac:dyDescent="0.25">
      <c r="A922" s="93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</row>
    <row r="923" spans="1:27" x14ac:dyDescent="0.25">
      <c r="A923" s="93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</row>
    <row r="924" spans="1:27" x14ac:dyDescent="0.25">
      <c r="A924" s="93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</row>
    <row r="925" spans="1:27" x14ac:dyDescent="0.25">
      <c r="A925" s="93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</row>
    <row r="926" spans="1:27" x14ac:dyDescent="0.25">
      <c r="A926" s="93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</row>
    <row r="927" spans="1:27" x14ac:dyDescent="0.25">
      <c r="A927" s="93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</row>
    <row r="928" spans="1:27" x14ac:dyDescent="0.25">
      <c r="A928" s="93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</row>
    <row r="929" spans="1:27" x14ac:dyDescent="0.25">
      <c r="A929" s="93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</row>
    <row r="930" spans="1:27" x14ac:dyDescent="0.25">
      <c r="A930" s="93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</row>
    <row r="931" spans="1:27" x14ac:dyDescent="0.25">
      <c r="A931" s="93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</row>
    <row r="932" spans="1:27" x14ac:dyDescent="0.25">
      <c r="A932" s="93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</row>
    <row r="933" spans="1:27" x14ac:dyDescent="0.25">
      <c r="A933" s="93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</row>
    <row r="934" spans="1:27" x14ac:dyDescent="0.25">
      <c r="A934" s="93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</row>
    <row r="935" spans="1:27" x14ac:dyDescent="0.25">
      <c r="A935" s="93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</row>
    <row r="936" spans="1:27" x14ac:dyDescent="0.25">
      <c r="A936" s="93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</row>
    <row r="937" spans="1:27" x14ac:dyDescent="0.25">
      <c r="A937" s="93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</row>
    <row r="938" spans="1:27" x14ac:dyDescent="0.25">
      <c r="A938" s="93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</row>
    <row r="939" spans="1:27" x14ac:dyDescent="0.25">
      <c r="A939" s="93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</row>
    <row r="940" spans="1:27" x14ac:dyDescent="0.25">
      <c r="A940" s="93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</row>
    <row r="941" spans="1:27" x14ac:dyDescent="0.25">
      <c r="A941" s="93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</row>
    <row r="942" spans="1:27" x14ac:dyDescent="0.25">
      <c r="A942" s="93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</row>
    <row r="943" spans="1:27" x14ac:dyDescent="0.25">
      <c r="A943" s="93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</row>
    <row r="944" spans="1:27" x14ac:dyDescent="0.25">
      <c r="A944" s="93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</row>
    <row r="945" spans="1:27" x14ac:dyDescent="0.25">
      <c r="A945" s="93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</row>
    <row r="946" spans="1:27" x14ac:dyDescent="0.25">
      <c r="A946" s="93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</row>
    <row r="947" spans="1:27" x14ac:dyDescent="0.25">
      <c r="A947" s="93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</row>
    <row r="948" spans="1:27" x14ac:dyDescent="0.25">
      <c r="A948" s="93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</row>
    <row r="949" spans="1:27" x14ac:dyDescent="0.25">
      <c r="A949" s="93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</row>
    <row r="950" spans="1:27" x14ac:dyDescent="0.25">
      <c r="A950" s="93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</row>
    <row r="951" spans="1:27" x14ac:dyDescent="0.25">
      <c r="A951" s="93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</row>
    <row r="952" spans="1:27" x14ac:dyDescent="0.25">
      <c r="A952" s="93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</row>
    <row r="953" spans="1:27" x14ac:dyDescent="0.25">
      <c r="A953" s="93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</row>
    <row r="954" spans="1:27" x14ac:dyDescent="0.25">
      <c r="A954" s="93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</row>
    <row r="955" spans="1:27" x14ac:dyDescent="0.25">
      <c r="A955" s="93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</row>
    <row r="956" spans="1:27" x14ac:dyDescent="0.25">
      <c r="A956" s="93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</row>
    <row r="957" spans="1:27" x14ac:dyDescent="0.25">
      <c r="A957" s="93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</row>
    <row r="958" spans="1:27" x14ac:dyDescent="0.25">
      <c r="A958" s="93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</row>
    <row r="959" spans="1:27" x14ac:dyDescent="0.25">
      <c r="A959" s="93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</row>
    <row r="960" spans="1:27" x14ac:dyDescent="0.25">
      <c r="A960" s="93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</row>
    <row r="961" spans="1:27" x14ac:dyDescent="0.25">
      <c r="A961" s="93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</row>
    <row r="962" spans="1:27" x14ac:dyDescent="0.25">
      <c r="A962" s="93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</row>
    <row r="963" spans="1:27" x14ac:dyDescent="0.25">
      <c r="A963" s="93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</row>
    <row r="964" spans="1:27" x14ac:dyDescent="0.25">
      <c r="A964" s="93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</row>
    <row r="965" spans="1:27" x14ac:dyDescent="0.25">
      <c r="A965" s="93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</row>
    <row r="966" spans="1:27" x14ac:dyDescent="0.25">
      <c r="A966" s="93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</row>
    <row r="967" spans="1:27" x14ac:dyDescent="0.25">
      <c r="A967" s="93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</row>
    <row r="968" spans="1:27" x14ac:dyDescent="0.25">
      <c r="A968" s="93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</row>
    <row r="969" spans="1:27" x14ac:dyDescent="0.25">
      <c r="A969" s="93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</row>
    <row r="970" spans="1:27" x14ac:dyDescent="0.25">
      <c r="A970" s="93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</row>
    <row r="971" spans="1:27" x14ac:dyDescent="0.25">
      <c r="A971" s="93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</row>
    <row r="972" spans="1:27" x14ac:dyDescent="0.25">
      <c r="A972" s="93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</row>
    <row r="973" spans="1:27" x14ac:dyDescent="0.25">
      <c r="A973" s="93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</row>
    <row r="974" spans="1:27" x14ac:dyDescent="0.25">
      <c r="A974" s="93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</row>
    <row r="975" spans="1:27" x14ac:dyDescent="0.25">
      <c r="A975" s="93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</row>
    <row r="976" spans="1:27" x14ac:dyDescent="0.25">
      <c r="A976" s="93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</row>
    <row r="977" spans="1:27" x14ac:dyDescent="0.25">
      <c r="A977" s="93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  <c r="AA977" s="93"/>
    </row>
    <row r="978" spans="1:27" x14ac:dyDescent="0.25">
      <c r="A978" s="93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  <c r="AA978" s="93"/>
    </row>
    <row r="979" spans="1:27" x14ac:dyDescent="0.25">
      <c r="A979" s="93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  <c r="AA979" s="93"/>
    </row>
    <row r="980" spans="1:27" x14ac:dyDescent="0.25">
      <c r="A980" s="93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  <c r="AA980" s="93"/>
    </row>
    <row r="981" spans="1:27" x14ac:dyDescent="0.25">
      <c r="A981" s="93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  <c r="AA981" s="93"/>
    </row>
    <row r="982" spans="1:27" x14ac:dyDescent="0.25">
      <c r="A982" s="93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  <c r="AA982" s="93"/>
    </row>
    <row r="983" spans="1:27" x14ac:dyDescent="0.25">
      <c r="A983" s="93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  <c r="AA983" s="93"/>
    </row>
    <row r="984" spans="1:27" x14ac:dyDescent="0.25">
      <c r="A984" s="93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  <c r="AA984" s="93"/>
    </row>
    <row r="985" spans="1:27" x14ac:dyDescent="0.25">
      <c r="A985" s="93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  <c r="AA985" s="93"/>
    </row>
    <row r="986" spans="1:27" x14ac:dyDescent="0.25">
      <c r="A986" s="93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  <c r="AA986" s="93"/>
    </row>
    <row r="987" spans="1:27" x14ac:dyDescent="0.25">
      <c r="A987" s="93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  <c r="AA987" s="93"/>
    </row>
    <row r="988" spans="1:27" x14ac:dyDescent="0.25">
      <c r="A988" s="93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  <c r="AA988" s="93"/>
    </row>
    <row r="989" spans="1:27" x14ac:dyDescent="0.25">
      <c r="A989" s="93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  <c r="AA989" s="93"/>
    </row>
    <row r="990" spans="1:27" x14ac:dyDescent="0.25">
      <c r="A990" s="93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  <c r="AA990" s="93"/>
    </row>
    <row r="991" spans="1:27" x14ac:dyDescent="0.25">
      <c r="A991" s="93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  <c r="AA991" s="93"/>
    </row>
    <row r="992" spans="1:27" x14ac:dyDescent="0.25">
      <c r="A992" s="93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  <c r="AA992" s="93"/>
    </row>
    <row r="993" spans="1:27" x14ac:dyDescent="0.25">
      <c r="A993" s="93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  <c r="AA993" s="93"/>
    </row>
    <row r="994" spans="1:27" x14ac:dyDescent="0.25">
      <c r="A994" s="93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  <c r="AA994" s="93"/>
    </row>
    <row r="995" spans="1:27" x14ac:dyDescent="0.25">
      <c r="A995" s="93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</row>
    <row r="996" spans="1:27" x14ac:dyDescent="0.25">
      <c r="A996" s="93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</row>
    <row r="997" spans="1:27" x14ac:dyDescent="0.25">
      <c r="A997" s="93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</row>
    <row r="998" spans="1:27" x14ac:dyDescent="0.25">
      <c r="A998" s="93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</row>
    <row r="999" spans="1:27" x14ac:dyDescent="0.25">
      <c r="A999" s="93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</row>
    <row r="1000" spans="1:27" x14ac:dyDescent="0.25">
      <c r="A1000" s="93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</row>
    <row r="1001" spans="1:27" x14ac:dyDescent="0.25">
      <c r="A1001" s="93"/>
      <c r="B1001" s="93"/>
      <c r="C1001" s="93"/>
      <c r="D1001" s="93"/>
      <c r="E1001" s="93"/>
      <c r="F1001" s="93"/>
      <c r="G1001" s="93"/>
      <c r="H1001" s="93"/>
      <c r="I1001" s="93"/>
      <c r="J1001" s="93"/>
      <c r="K1001" s="93"/>
      <c r="L1001" s="93"/>
      <c r="M1001" s="93"/>
      <c r="N1001" s="93"/>
      <c r="O1001" s="93"/>
      <c r="P1001" s="93"/>
      <c r="Q1001" s="93"/>
      <c r="R1001" s="93"/>
      <c r="S1001" s="93"/>
      <c r="T1001" s="93"/>
      <c r="U1001" s="93"/>
      <c r="V1001" s="93"/>
      <c r="W1001" s="93"/>
      <c r="X1001" s="93"/>
      <c r="Y1001" s="93"/>
      <c r="Z1001" s="93"/>
      <c r="AA1001" s="93"/>
    </row>
    <row r="1002" spans="1:27" x14ac:dyDescent="0.25">
      <c r="A1002" s="93"/>
      <c r="B1002" s="93"/>
      <c r="C1002" s="93"/>
      <c r="D1002" s="93"/>
      <c r="E1002" s="93"/>
      <c r="F1002" s="93"/>
      <c r="G1002" s="93"/>
      <c r="H1002" s="93"/>
      <c r="I1002" s="93"/>
      <c r="J1002" s="93"/>
      <c r="K1002" s="93"/>
      <c r="L1002" s="93"/>
      <c r="M1002" s="93"/>
      <c r="N1002" s="93"/>
      <c r="O1002" s="93"/>
      <c r="P1002" s="93"/>
      <c r="Q1002" s="93"/>
      <c r="R1002" s="93"/>
      <c r="S1002" s="93"/>
      <c r="T1002" s="93"/>
      <c r="U1002" s="93"/>
      <c r="V1002" s="93"/>
      <c r="W1002" s="93"/>
      <c r="X1002" s="93"/>
      <c r="Y1002" s="93"/>
      <c r="Z1002" s="93"/>
      <c r="AA1002" s="9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79BB-9A44-4FE8-AB06-24CABAD7097D}">
  <dimension ref="A1:L34"/>
  <sheetViews>
    <sheetView topLeftCell="A13" workbookViewId="0">
      <selection activeCell="B12" sqref="B12"/>
    </sheetView>
  </sheetViews>
  <sheetFormatPr defaultRowHeight="15" x14ac:dyDescent="0.25"/>
  <cols>
    <col min="1" max="10" width="10.7109375" style="22" customWidth="1"/>
    <col min="11" max="11" width="10.7109375" style="23" customWidth="1"/>
    <col min="12" max="16384" width="9.140625" style="22"/>
  </cols>
  <sheetData>
    <row r="1" spans="1:12" ht="15" customHeight="1" x14ac:dyDescent="0.25">
      <c r="A1" s="274" t="s">
        <v>40</v>
      </c>
      <c r="B1" s="274"/>
      <c r="C1" s="274"/>
      <c r="D1" s="281" t="s">
        <v>39</v>
      </c>
      <c r="E1" s="279" t="s">
        <v>38</v>
      </c>
      <c r="F1" s="285" t="s">
        <v>37</v>
      </c>
      <c r="G1" s="38" t="s">
        <v>35</v>
      </c>
      <c r="I1" s="130"/>
      <c r="J1" s="139" t="str">
        <f>J13</f>
        <v>Woon werk</v>
      </c>
      <c r="K1" s="140" t="s">
        <v>63</v>
      </c>
      <c r="L1" s="88"/>
    </row>
    <row r="2" spans="1:12" x14ac:dyDescent="0.25">
      <c r="A2" s="15" t="s">
        <v>0</v>
      </c>
      <c r="B2" s="276">
        <v>2021</v>
      </c>
      <c r="C2" s="276"/>
      <c r="D2" s="282"/>
      <c r="E2" s="280"/>
      <c r="F2" s="285"/>
      <c r="G2" s="39" t="s">
        <v>12</v>
      </c>
      <c r="I2" s="130"/>
      <c r="J2" s="139" t="s">
        <v>67</v>
      </c>
      <c r="K2" s="140" t="s">
        <v>64</v>
      </c>
      <c r="L2" s="88"/>
    </row>
    <row r="3" spans="1:12" x14ac:dyDescent="0.25">
      <c r="A3" s="96">
        <v>42369</v>
      </c>
      <c r="B3" s="95" t="s">
        <v>45</v>
      </c>
      <c r="C3" s="4"/>
      <c r="D3" s="96">
        <f>DATE(YEAR(A3)+2,MONTH(A3),DAY(A3)-1)</f>
        <v>43099</v>
      </c>
      <c r="E3" s="97">
        <v>144</v>
      </c>
      <c r="F3" s="62">
        <f>E3/24</f>
        <v>6</v>
      </c>
      <c r="G3" s="52">
        <f>C27</f>
        <v>0</v>
      </c>
      <c r="I3" s="89"/>
      <c r="J3" s="75">
        <v>13</v>
      </c>
      <c r="K3" s="51" t="s">
        <v>65</v>
      </c>
      <c r="L3" s="88"/>
    </row>
    <row r="4" spans="1:12" x14ac:dyDescent="0.25">
      <c r="A4" s="96">
        <v>42004</v>
      </c>
      <c r="B4" s="95" t="s">
        <v>45</v>
      </c>
      <c r="C4" s="4"/>
      <c r="D4" s="96">
        <f>DATE(YEAR(A4)+2,MONTH(A4),DAY(A4)-1)</f>
        <v>42734</v>
      </c>
      <c r="E4" s="191">
        <v>23.63</v>
      </c>
      <c r="F4" s="62">
        <f>E4/24</f>
        <v>0.98458333333333325</v>
      </c>
      <c r="G4" s="4"/>
      <c r="I4" s="89"/>
      <c r="J4" s="75">
        <f>J3*2</f>
        <v>26</v>
      </c>
      <c r="K4" s="51" t="s">
        <v>66</v>
      </c>
      <c r="L4" s="88"/>
    </row>
    <row r="5" spans="1:12" x14ac:dyDescent="0.25">
      <c r="A5" s="103">
        <v>42369</v>
      </c>
      <c r="B5" s="102" t="s">
        <v>47</v>
      </c>
      <c r="C5" s="4"/>
      <c r="D5" s="96">
        <f>DATE(YEAR(A5)+6,MONTH(A5),DAY(A5)-1)</f>
        <v>44560</v>
      </c>
      <c r="E5" s="191">
        <v>39.200000000000003</v>
      </c>
      <c r="F5" s="62">
        <f t="shared" ref="F5:F9" si="0">E5/24</f>
        <v>1.6333333333333335</v>
      </c>
      <c r="G5" s="4"/>
      <c r="I5" s="89"/>
      <c r="J5" s="90"/>
      <c r="K5" s="88"/>
      <c r="L5" s="88"/>
    </row>
    <row r="6" spans="1:12" x14ac:dyDescent="0.25">
      <c r="A6" s="96">
        <v>42004</v>
      </c>
      <c r="B6" s="102" t="s">
        <v>47</v>
      </c>
      <c r="C6" s="36"/>
      <c r="D6" s="96">
        <f t="shared" ref="D6:D8" si="1">DATE(YEAR(A6)+6,MONTH(A6),DAY(A6)-1)</f>
        <v>44195</v>
      </c>
      <c r="E6" s="191">
        <v>39.200000000000003</v>
      </c>
      <c r="F6" s="62">
        <f t="shared" si="0"/>
        <v>1.6333333333333335</v>
      </c>
      <c r="G6" s="4"/>
      <c r="I6" s="155"/>
      <c r="J6" s="156" t="s">
        <v>70</v>
      </c>
      <c r="K6" s="157"/>
      <c r="L6" s="88"/>
    </row>
    <row r="7" spans="1:12" x14ac:dyDescent="0.25">
      <c r="A7" s="103">
        <v>41639</v>
      </c>
      <c r="B7" s="102" t="s">
        <v>47</v>
      </c>
      <c r="C7" s="36"/>
      <c r="D7" s="96">
        <f t="shared" si="1"/>
        <v>43829</v>
      </c>
      <c r="E7" s="191">
        <v>43.58</v>
      </c>
      <c r="F7" s="62">
        <f t="shared" si="0"/>
        <v>1.8158333333333332</v>
      </c>
      <c r="G7" s="4"/>
      <c r="I7" s="4" t="s">
        <v>85</v>
      </c>
      <c r="J7" s="158">
        <v>0.375</v>
      </c>
      <c r="K7" s="159">
        <f>TIMEVALUE("9:00:00")</f>
        <v>0.375</v>
      </c>
      <c r="L7" s="88"/>
    </row>
    <row r="8" spans="1:12" x14ac:dyDescent="0.25">
      <c r="A8" s="96">
        <v>41274</v>
      </c>
      <c r="B8" s="102" t="s">
        <v>47</v>
      </c>
      <c r="C8" s="36"/>
      <c r="D8" s="96">
        <f t="shared" si="1"/>
        <v>43464</v>
      </c>
      <c r="E8" s="191">
        <v>3</v>
      </c>
      <c r="F8" s="62">
        <f t="shared" si="0"/>
        <v>0.125</v>
      </c>
      <c r="G8" s="4"/>
      <c r="I8" s="4" t="s">
        <v>86</v>
      </c>
      <c r="J8" s="158">
        <v>0.3</v>
      </c>
      <c r="K8" s="160">
        <f>TIMEVALUE("7:12:00")</f>
        <v>0.3</v>
      </c>
      <c r="L8" s="88"/>
    </row>
    <row r="9" spans="1:12" x14ac:dyDescent="0.25">
      <c r="A9" s="96">
        <v>42369</v>
      </c>
      <c r="B9" s="102" t="s">
        <v>55</v>
      </c>
      <c r="C9" s="36"/>
      <c r="D9" s="96">
        <f>DATE(YEAR(A9)+1,MONTH(A9),DAY(A9)-1)</f>
        <v>42734</v>
      </c>
      <c r="E9" s="119"/>
      <c r="F9" s="62">
        <f t="shared" si="0"/>
        <v>0</v>
      </c>
      <c r="G9" s="18" t="s">
        <v>36</v>
      </c>
      <c r="I9" s="89"/>
      <c r="J9" s="90"/>
      <c r="K9" s="88"/>
      <c r="L9" s="88"/>
    </row>
    <row r="10" spans="1:12" x14ac:dyDescent="0.25">
      <c r="A10" s="18"/>
      <c r="B10" s="53"/>
      <c r="C10" s="18"/>
      <c r="D10" s="54" t="s">
        <v>5</v>
      </c>
      <c r="E10" s="13">
        <f>SUM(E3:E9)</f>
        <v>292.60999999999996</v>
      </c>
      <c r="F10" s="51">
        <f>SUM(F3:F9)</f>
        <v>12.192083333333333</v>
      </c>
      <c r="G10" s="55">
        <f>SUM(F10-G3)</f>
        <v>12.192083333333333</v>
      </c>
      <c r="I10" s="91"/>
      <c r="K10" s="92"/>
      <c r="L10" s="88"/>
    </row>
    <row r="11" spans="1:12" x14ac:dyDescent="0.25">
      <c r="B11" s="24"/>
      <c r="D11" s="46"/>
    </row>
    <row r="13" spans="1:12" ht="15" customHeight="1" x14ac:dyDescent="0.25">
      <c r="A13" s="144">
        <f>B2</f>
        <v>2021</v>
      </c>
      <c r="B13" s="277" t="str">
        <f>Januari!F1</f>
        <v>Pauze</v>
      </c>
      <c r="C13" s="38" t="str">
        <f>Januari!G1</f>
        <v xml:space="preserve">Uren </v>
      </c>
      <c r="D13" s="38" t="str">
        <f>Januari!H1</f>
        <v>Feest</v>
      </c>
      <c r="E13" s="38" t="str">
        <f>Januari!I1</f>
        <v>Totaal</v>
      </c>
      <c r="F13" s="38" t="str">
        <f>Januari!J1</f>
        <v>Plus</v>
      </c>
      <c r="G13" s="38" t="str">
        <f>Januari!K1</f>
        <v>Min</v>
      </c>
      <c r="H13" s="277" t="str">
        <f>Januari!M1</f>
        <v>Overuren</v>
      </c>
      <c r="I13" s="37" t="str">
        <f>Januari!R1</f>
        <v>Km</v>
      </c>
      <c r="J13" s="281" t="str">
        <f>Januari!S1</f>
        <v>Woon werk</v>
      </c>
      <c r="K13" s="38" t="str">
        <f>Januari!T1</f>
        <v>Dienstreis</v>
      </c>
    </row>
    <row r="14" spans="1:12" x14ac:dyDescent="0.25">
      <c r="A14" s="41" t="s">
        <v>21</v>
      </c>
      <c r="B14" s="278"/>
      <c r="C14" s="39" t="str">
        <f>Januari!G2</f>
        <v>verlof</v>
      </c>
      <c r="D14" s="39" t="str">
        <f>Januari!H2</f>
        <v>dagen</v>
      </c>
      <c r="E14" s="39" t="str">
        <f>Januari!I2</f>
        <v>uren</v>
      </c>
      <c r="F14" s="39" t="str">
        <f>Januari!J2</f>
        <v>uren</v>
      </c>
      <c r="G14" s="39" t="str">
        <f>Januari!K2</f>
        <v>uren</v>
      </c>
      <c r="H14" s="278"/>
      <c r="I14" s="2" t="str">
        <f>Januari!R2</f>
        <v>totaal</v>
      </c>
      <c r="J14" s="282"/>
      <c r="K14" s="39" t="str">
        <f>Januari!T2</f>
        <v>kilometers</v>
      </c>
    </row>
    <row r="15" spans="1:12" ht="13.5" customHeight="1" x14ac:dyDescent="0.25">
      <c r="A15" s="5" t="s">
        <v>23</v>
      </c>
      <c r="B15" s="47">
        <f>SUM(Januari!F3:F33)</f>
        <v>0.64583333333333226</v>
      </c>
      <c r="C15" s="47">
        <f>SUM(Januari!G3:G33)</f>
        <v>0</v>
      </c>
      <c r="D15" s="47">
        <f>SUM(Januari!H3:H33)</f>
        <v>0</v>
      </c>
      <c r="E15" s="47">
        <f>SUM(Januari!I3:I33)</f>
        <v>11.625</v>
      </c>
      <c r="F15" s="47">
        <f>SUM(Januari!J3:J33)</f>
        <v>0</v>
      </c>
      <c r="G15" s="47">
        <f>SUM(Januari!K3:K33)</f>
        <v>0</v>
      </c>
      <c r="H15" s="47">
        <f>SUM(Januari!O3:O33)</f>
        <v>0</v>
      </c>
      <c r="I15" s="28">
        <f>SUM(Januari!R3:R33)</f>
        <v>0</v>
      </c>
      <c r="J15" s="28">
        <f>SUM(Januari!S3:S33)</f>
        <v>806</v>
      </c>
      <c r="K15" s="28">
        <f>SUMIF(Januari!T3:T33,"&lt;&gt;#WAARDE!",Januari!T3:T33)</f>
        <v>-806</v>
      </c>
    </row>
    <row r="16" spans="1:12" ht="13.5" customHeight="1" x14ac:dyDescent="0.25">
      <c r="A16" s="5" t="s">
        <v>24</v>
      </c>
      <c r="B16" s="48">
        <f>SUM(Februari!F3:F33)</f>
        <v>0.64583333333333226</v>
      </c>
      <c r="C16" s="48">
        <f>SUM(Februari!G3:G33)</f>
        <v>0</v>
      </c>
      <c r="D16" s="48">
        <f>SUM(Februari!H3:H33)</f>
        <v>0</v>
      </c>
      <c r="E16" s="48">
        <f>SUM(Februari!I3:I33)</f>
        <v>11.625</v>
      </c>
      <c r="F16" s="48">
        <f>SUM(Februari!J3:J33)</f>
        <v>0</v>
      </c>
      <c r="G16" s="48">
        <f>SUM(Februari!K3:K33)</f>
        <v>0</v>
      </c>
      <c r="H16" s="48">
        <f>SUM(Februari!O3:O33)</f>
        <v>0</v>
      </c>
      <c r="I16" s="25">
        <f>SUM(Februari!R3:R33)</f>
        <v>0</v>
      </c>
      <c r="J16" s="25">
        <f>SUM(Februari!S3:S33)</f>
        <v>806</v>
      </c>
      <c r="K16" s="25">
        <f>SUMIF(Februari!T3:T33,"&lt;&gt;#WAARDE!",Februari!T3:T33)</f>
        <v>-806</v>
      </c>
    </row>
    <row r="17" spans="1:11" ht="13.5" customHeight="1" x14ac:dyDescent="0.25">
      <c r="A17" s="5" t="s">
        <v>25</v>
      </c>
      <c r="B17" s="47">
        <f>SUM(Maart!F3:F33)</f>
        <v>0.64583333333333226</v>
      </c>
      <c r="C17" s="47">
        <f>SUM(Maart!G3:G33)</f>
        <v>0</v>
      </c>
      <c r="D17" s="47">
        <f>SUM(Maart!H3:H33)</f>
        <v>0</v>
      </c>
      <c r="E17" s="47">
        <f>SUM(Maart!I3:I33)</f>
        <v>11.625</v>
      </c>
      <c r="F17" s="47">
        <f>SUM(Maart!J3:J33)</f>
        <v>0</v>
      </c>
      <c r="G17" s="47">
        <f>SUM(Maart!K3:K33)</f>
        <v>0</v>
      </c>
      <c r="H17" s="47">
        <f>SUM(Maart!O3:O33)</f>
        <v>0</v>
      </c>
      <c r="I17" s="28">
        <f>SUM(Maart!R3:R33)</f>
        <v>0</v>
      </c>
      <c r="J17" s="28">
        <f>SUM(Maart!S3:S33)</f>
        <v>806</v>
      </c>
      <c r="K17" s="28">
        <f>SUMIF(Maart!T3:T33,"&lt;&gt;#WAARDE!",Maart!T3:T33)</f>
        <v>-806</v>
      </c>
    </row>
    <row r="18" spans="1:11" ht="13.5" customHeight="1" x14ac:dyDescent="0.25">
      <c r="A18" s="5" t="s">
        <v>26</v>
      </c>
      <c r="B18" s="48">
        <f>SUM(April!F3:F33)</f>
        <v>0.64583333333333226</v>
      </c>
      <c r="C18" s="48">
        <f>SUM(April!G3:G33)</f>
        <v>0</v>
      </c>
      <c r="D18" s="48">
        <f>SUM(April!H3:H33)</f>
        <v>0</v>
      </c>
      <c r="E18" s="48">
        <f>SUM(April!I3:I33)</f>
        <v>11.625</v>
      </c>
      <c r="F18" s="48">
        <f>SUM(April!J3:J33)</f>
        <v>0</v>
      </c>
      <c r="G18" s="48">
        <f>SUM(April!K3:K33)</f>
        <v>0</v>
      </c>
      <c r="H18" s="48">
        <f>SUM(April!O3:O33)</f>
        <v>0</v>
      </c>
      <c r="I18" s="25">
        <f>SUM(April!R3:R33)</f>
        <v>0</v>
      </c>
      <c r="J18" s="25">
        <f>SUM(April!S3:S33)</f>
        <v>806</v>
      </c>
      <c r="K18" s="25">
        <f>SUMIF(April!T3:T33,"&lt;&gt;#WAARDE!",April!T3:T33)</f>
        <v>-806</v>
      </c>
    </row>
    <row r="19" spans="1:11" ht="13.5" customHeight="1" x14ac:dyDescent="0.25">
      <c r="A19" s="5" t="s">
        <v>22</v>
      </c>
      <c r="B19" s="48">
        <f>SUM(Mei!F3:F33)</f>
        <v>0.64583333333333226</v>
      </c>
      <c r="C19" s="48">
        <f>SUM(Mei!G3:G33)</f>
        <v>0</v>
      </c>
      <c r="D19" s="48">
        <f>SUM(Mei!H3:H33)</f>
        <v>0</v>
      </c>
      <c r="E19" s="48">
        <f>SUM(Mei!I3:I33)</f>
        <v>11.625</v>
      </c>
      <c r="F19" s="48">
        <f>SUM(Mei!J3:J33)</f>
        <v>0</v>
      </c>
      <c r="G19" s="48">
        <f>SUM(Mei!K3:K33)</f>
        <v>0</v>
      </c>
      <c r="H19" s="48">
        <f>SUM(Mei!O3:O33)</f>
        <v>0</v>
      </c>
      <c r="I19" s="25">
        <f>SUM(Mei!R3:R33)</f>
        <v>0</v>
      </c>
      <c r="J19" s="25">
        <f>SUM(Mei!S3:S33)</f>
        <v>806</v>
      </c>
      <c r="K19" s="25">
        <f>SUMIF(Mei!T3:T33,"&lt;&gt;#WAARDE!",Mei!T3:T33)</f>
        <v>-806</v>
      </c>
    </row>
    <row r="20" spans="1:11" ht="13.5" customHeight="1" x14ac:dyDescent="0.25">
      <c r="A20" s="5" t="s">
        <v>27</v>
      </c>
      <c r="B20" s="48">
        <f>SUM(Juni!F3:F33)</f>
        <v>0.64583333333333226</v>
      </c>
      <c r="C20" s="48">
        <f>SUM(Juni!G3:G33)</f>
        <v>0</v>
      </c>
      <c r="D20" s="48">
        <f>SUM(Juni!H3:H33)</f>
        <v>0</v>
      </c>
      <c r="E20" s="48">
        <f>SUM(Juni!I3:I33)</f>
        <v>11.625</v>
      </c>
      <c r="F20" s="48">
        <f>SUM(Juni!J3:J33)</f>
        <v>0</v>
      </c>
      <c r="G20" s="48">
        <f>SUM(Juni!K3:K33)</f>
        <v>0</v>
      </c>
      <c r="H20" s="48">
        <f>SUM(Juni!O3:O33)</f>
        <v>0</v>
      </c>
      <c r="I20" s="25">
        <f>SUM(Juni!R3:R33)</f>
        <v>0</v>
      </c>
      <c r="J20" s="25">
        <f>SUM(Juni!S3:S33)</f>
        <v>806</v>
      </c>
      <c r="K20" s="25">
        <f>SUMIF(Juni!T3:T33,"&lt;&gt;#WAARDE!",Juni!T3:T33)</f>
        <v>-806</v>
      </c>
    </row>
    <row r="21" spans="1:11" ht="13.5" customHeight="1" x14ac:dyDescent="0.25">
      <c r="A21" s="5" t="s">
        <v>28</v>
      </c>
      <c r="B21" s="48">
        <f>SUM(Juli!F3:F33)</f>
        <v>0.64583333333333226</v>
      </c>
      <c r="C21" s="48">
        <f>SUM(Juli!G3:G33)</f>
        <v>0</v>
      </c>
      <c r="D21" s="48">
        <f>SUM(Juli!H3:H33)</f>
        <v>0</v>
      </c>
      <c r="E21" s="48">
        <f>SUM(Juli!I3:I33)</f>
        <v>11.625</v>
      </c>
      <c r="F21" s="48">
        <f>SUM(Juli!J3:J33)</f>
        <v>0</v>
      </c>
      <c r="G21" s="48">
        <f>SUM(Juli!K3:K33)</f>
        <v>0</v>
      </c>
      <c r="H21" s="48">
        <f>SUM(Juli!O3:O33)</f>
        <v>0</v>
      </c>
      <c r="I21" s="25">
        <f>SUM(Juli!R3:R33)</f>
        <v>0</v>
      </c>
      <c r="J21" s="25">
        <f>SUM(Juli!S3:S33)</f>
        <v>806</v>
      </c>
      <c r="K21" s="25">
        <f>SUMIF(Juli!T3:T33,"&lt;&gt;#WAARDE!",Juli!T3:T33)</f>
        <v>-806</v>
      </c>
    </row>
    <row r="22" spans="1:11" ht="13.5" customHeight="1" x14ac:dyDescent="0.25">
      <c r="A22" s="5" t="s">
        <v>29</v>
      </c>
      <c r="B22" s="48">
        <f>SUM(Augustus!F3:F33)</f>
        <v>0.64583333333333226</v>
      </c>
      <c r="C22" s="48">
        <f>SUM(Augustus!G3:G33)</f>
        <v>0</v>
      </c>
      <c r="D22" s="48">
        <f>SUM(Augustus!H3:H33)</f>
        <v>0</v>
      </c>
      <c r="E22" s="48">
        <f>SUM(Augustus!I3:I33)</f>
        <v>11.625</v>
      </c>
      <c r="F22" s="48">
        <f>SUM(Augustus!J3:J33)</f>
        <v>0</v>
      </c>
      <c r="G22" s="48">
        <f>SUM(Augustus!K3:K33)</f>
        <v>0</v>
      </c>
      <c r="H22" s="48">
        <f>SUM(Augustus!O3:O33)</f>
        <v>0</v>
      </c>
      <c r="I22" s="25">
        <f>SUM(Augustus!R3:R33)</f>
        <v>0</v>
      </c>
      <c r="J22" s="25">
        <f>SUM(Augustus!S3:S33)</f>
        <v>806</v>
      </c>
      <c r="K22" s="25">
        <f>SUMIF(Augustus!T3:T33,"&lt;&gt;#WAARDE!",Augustus!T3:T33)</f>
        <v>-806</v>
      </c>
    </row>
    <row r="23" spans="1:11" ht="13.5" customHeight="1" x14ac:dyDescent="0.25">
      <c r="A23" s="5" t="s">
        <v>30</v>
      </c>
      <c r="B23" s="48">
        <f>SUM(September!F3:F33)</f>
        <v>0.64583333333333226</v>
      </c>
      <c r="C23" s="48">
        <f>SUM(September!G3:G33)</f>
        <v>0</v>
      </c>
      <c r="D23" s="48">
        <f>SUM(September!H3:H33)</f>
        <v>0</v>
      </c>
      <c r="E23" s="48">
        <f>SUM(September!I3:I33)</f>
        <v>11.625</v>
      </c>
      <c r="F23" s="48">
        <f>SUM(September!J3:J33)</f>
        <v>0</v>
      </c>
      <c r="G23" s="48">
        <f>SUM(September!K3:K33)</f>
        <v>0</v>
      </c>
      <c r="H23" s="48">
        <f>SUM(September!O3:O33)</f>
        <v>0</v>
      </c>
      <c r="I23" s="25">
        <f>SUM(September!R3:R33)</f>
        <v>0</v>
      </c>
      <c r="J23" s="25">
        <f>SUM(September!S3:S33)</f>
        <v>806</v>
      </c>
      <c r="K23" s="25">
        <f>SUMIF(September!T3:T33,"&lt;&gt;#WAARDE!",September!T3:T33)</f>
        <v>-806</v>
      </c>
    </row>
    <row r="24" spans="1:11" ht="13.5" customHeight="1" x14ac:dyDescent="0.25">
      <c r="A24" s="5" t="s">
        <v>31</v>
      </c>
      <c r="B24" s="48">
        <f>SUM(Oktober!F3:F33)</f>
        <v>0.64583333333333226</v>
      </c>
      <c r="C24" s="48">
        <f>SUM(Oktober!G3:G33)</f>
        <v>0</v>
      </c>
      <c r="D24" s="48">
        <f>SUM(Oktober!H3:H33)</f>
        <v>0</v>
      </c>
      <c r="E24" s="48">
        <f>SUM(Oktober!I3:I33)</f>
        <v>11.625</v>
      </c>
      <c r="F24" s="48">
        <f>SUM(Oktober!J3:J33)</f>
        <v>0</v>
      </c>
      <c r="G24" s="48">
        <f>SUM(Oktober!K3:K33)</f>
        <v>0</v>
      </c>
      <c r="H24" s="48">
        <f>SUM(Oktober!O3:O33)</f>
        <v>0</v>
      </c>
      <c r="I24" s="25">
        <f>SUM(Oktober!R3:R33)</f>
        <v>0</v>
      </c>
      <c r="J24" s="25">
        <f>SUM(Oktober!S3:S33)</f>
        <v>806</v>
      </c>
      <c r="K24" s="25">
        <f>SUMIF(Oktober!T3:T33,"&lt;&gt;#WAARDE!",Oktober!T3:T33)</f>
        <v>-806</v>
      </c>
    </row>
    <row r="25" spans="1:11" ht="13.5" customHeight="1" x14ac:dyDescent="0.25">
      <c r="A25" s="5" t="s">
        <v>32</v>
      </c>
      <c r="B25" s="48">
        <f>SUM(November!F3:F33)</f>
        <v>0.64583333333333226</v>
      </c>
      <c r="C25" s="48">
        <f>SUM(November!G3:G33)</f>
        <v>0</v>
      </c>
      <c r="D25" s="48">
        <f>SUM(November!H3:H33)</f>
        <v>0</v>
      </c>
      <c r="E25" s="48">
        <f>SUM(November!I3:I33)</f>
        <v>11.625</v>
      </c>
      <c r="F25" s="48">
        <f>SUM(November!J3:J33)</f>
        <v>0</v>
      </c>
      <c r="G25" s="48">
        <f>SUM(November!K3:K33)</f>
        <v>0</v>
      </c>
      <c r="H25" s="48">
        <f>SUM(November!O3:O33)</f>
        <v>0</v>
      </c>
      <c r="I25" s="25">
        <f>SUM(November!R3:R33)</f>
        <v>0</v>
      </c>
      <c r="J25" s="25">
        <f>SUM(November!S3:S33)</f>
        <v>806</v>
      </c>
      <c r="K25" s="25">
        <f>SUMIF(November!T3:T33,"&lt;&gt;#WAARDE!",November!T3:T33)</f>
        <v>-806</v>
      </c>
    </row>
    <row r="26" spans="1:11" ht="13.5" customHeight="1" x14ac:dyDescent="0.25">
      <c r="A26" s="5" t="s">
        <v>33</v>
      </c>
      <c r="B26" s="48">
        <f>SUM(December!F3:F33)</f>
        <v>0.64583333333333226</v>
      </c>
      <c r="C26" s="48">
        <f>SUM(December!G3:G33)</f>
        <v>0</v>
      </c>
      <c r="D26" s="48">
        <f>SUM(December!H3:H33)</f>
        <v>0</v>
      </c>
      <c r="E26" s="48">
        <f>SUM(December!I3:I33)</f>
        <v>11.625</v>
      </c>
      <c r="F26" s="48">
        <f>SUM(December!J3:J33)</f>
        <v>0</v>
      </c>
      <c r="G26" s="48">
        <f>SUM(December!K3:K33)</f>
        <v>0</v>
      </c>
      <c r="H26" s="48">
        <f>SUM(December!O3:O33)</f>
        <v>0</v>
      </c>
      <c r="I26" s="25">
        <f>SUM(December!R3:R33)</f>
        <v>0</v>
      </c>
      <c r="J26" s="25">
        <f>SUM(December!S3:S33)</f>
        <v>806</v>
      </c>
      <c r="K26" s="25">
        <f>SUMIF(December!T3:T33,"&lt;&gt;#WAARDE!",December!T3:T33)</f>
        <v>-806</v>
      </c>
    </row>
    <row r="27" spans="1:11" x14ac:dyDescent="0.25">
      <c r="A27" s="162" t="s">
        <v>5</v>
      </c>
      <c r="B27" s="49">
        <f>SUM(B15:B26)</f>
        <v>7.7499999999999867</v>
      </c>
      <c r="C27" s="49">
        <f t="shared" ref="C27:J27" si="2">SUM(C15:C26)</f>
        <v>0</v>
      </c>
      <c r="D27" s="49">
        <f t="shared" si="2"/>
        <v>0</v>
      </c>
      <c r="E27" s="49">
        <f t="shared" si="2"/>
        <v>139.5</v>
      </c>
      <c r="F27" s="49">
        <f t="shared" si="2"/>
        <v>0</v>
      </c>
      <c r="G27" s="152">
        <f t="shared" si="2"/>
        <v>0</v>
      </c>
      <c r="H27" s="49">
        <f t="shared" si="2"/>
        <v>0</v>
      </c>
      <c r="I27" s="30">
        <f t="shared" si="2"/>
        <v>0</v>
      </c>
      <c r="J27" s="30">
        <f t="shared" si="2"/>
        <v>9672</v>
      </c>
      <c r="K27" s="19">
        <f>SUMIF(K15:K26,"&lt;&gt;#WAARDE!",K15:K26)</f>
        <v>-9672</v>
      </c>
    </row>
    <row r="28" spans="1:11" x14ac:dyDescent="0.25">
      <c r="A28" s="275" t="s">
        <v>101</v>
      </c>
      <c r="B28" s="275"/>
      <c r="C28" s="275"/>
      <c r="D28" s="275"/>
      <c r="E28" s="275"/>
      <c r="F28" s="283">
        <f>SUM(F27+G27)</f>
        <v>0</v>
      </c>
      <c r="G28" s="284"/>
      <c r="H28" s="45"/>
    </row>
    <row r="29" spans="1:11" x14ac:dyDescent="0.25">
      <c r="A29" s="1"/>
    </row>
    <row r="30" spans="1:11" x14ac:dyDescent="0.25">
      <c r="A30" s="273" t="s">
        <v>100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</row>
    <row r="31" spans="1:11" x14ac:dyDescent="0.25">
      <c r="D31" s="85"/>
      <c r="E31" s="85"/>
      <c r="F31" s="194"/>
      <c r="G31" s="194"/>
    </row>
    <row r="32" spans="1:11" x14ac:dyDescent="0.25">
      <c r="A32" s="87" t="s">
        <v>87</v>
      </c>
      <c r="B32" s="85"/>
      <c r="C32" s="87" t="s">
        <v>15</v>
      </c>
      <c r="D32" s="85"/>
      <c r="F32" s="194"/>
    </row>
    <row r="33" spans="1:3" x14ac:dyDescent="0.25">
      <c r="A33" s="87"/>
      <c r="B33" s="85"/>
      <c r="C33" s="85"/>
    </row>
    <row r="34" spans="1:3" x14ac:dyDescent="0.25">
      <c r="A34" s="87" t="s">
        <v>88</v>
      </c>
      <c r="B34" s="85"/>
      <c r="C34" s="87" t="s">
        <v>18</v>
      </c>
    </row>
  </sheetData>
  <mergeCells count="11">
    <mergeCell ref="A30:K30"/>
    <mergeCell ref="A1:C1"/>
    <mergeCell ref="A28:E28"/>
    <mergeCell ref="B2:C2"/>
    <mergeCell ref="B13:B14"/>
    <mergeCell ref="E1:E2"/>
    <mergeCell ref="H13:H14"/>
    <mergeCell ref="J13:J14"/>
    <mergeCell ref="F28:G28"/>
    <mergeCell ref="F1:F2"/>
    <mergeCell ref="D1:D2"/>
  </mergeCell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"/>
  <sheetViews>
    <sheetView zoomScaleNormal="100" workbookViewId="0">
      <pane ySplit="1" topLeftCell="A2" activePane="bottomLeft" state="frozen"/>
      <selection pane="bottomLeft" activeCell="G31" sqref="G31"/>
    </sheetView>
  </sheetViews>
  <sheetFormatPr defaultRowHeight="15" x14ac:dyDescent="0.25"/>
  <cols>
    <col min="1" max="2" width="3.42578125" style="85" customWidth="1"/>
    <col min="3" max="3" width="6.7109375" style="85" customWidth="1"/>
    <col min="4" max="8" width="6" style="63" customWidth="1"/>
    <col min="9" max="9" width="6.42578125" style="63" customWidth="1"/>
    <col min="10" max="11" width="6" style="63" customWidth="1"/>
    <col min="12" max="12" width="32.7109375" style="63" customWidth="1"/>
    <col min="13" max="15" width="6" style="63" customWidth="1"/>
    <col min="16" max="17" width="8.7109375" style="63" customWidth="1"/>
    <col min="18" max="19" width="6.7109375" style="63" customWidth="1"/>
    <col min="20" max="20" width="9.7109375" style="86" customWidth="1"/>
    <col min="21" max="21" width="5.140625" style="23" customWidth="1"/>
    <col min="22" max="16384" width="9.140625" style="63"/>
  </cols>
  <sheetData>
    <row r="1" spans="1:21" ht="15" customHeight="1" x14ac:dyDescent="0.25">
      <c r="A1" s="267">
        <f>TOTAAL!B2</f>
        <v>2021</v>
      </c>
      <c r="B1" s="268"/>
      <c r="C1" s="269"/>
      <c r="D1" s="264" t="s">
        <v>69</v>
      </c>
      <c r="E1" s="265"/>
      <c r="F1" s="270" t="s">
        <v>17</v>
      </c>
      <c r="G1" s="64" t="s">
        <v>7</v>
      </c>
      <c r="H1" s="64" t="s">
        <v>19</v>
      </c>
      <c r="I1" s="64" t="s">
        <v>1</v>
      </c>
      <c r="J1" s="64" t="s">
        <v>13</v>
      </c>
      <c r="K1" s="150" t="s">
        <v>14</v>
      </c>
      <c r="L1" s="270" t="s">
        <v>3</v>
      </c>
      <c r="M1" s="264" t="s">
        <v>2</v>
      </c>
      <c r="N1" s="265"/>
      <c r="O1" s="264" t="s">
        <v>1</v>
      </c>
      <c r="P1" s="264" t="s">
        <v>73</v>
      </c>
      <c r="Q1" s="265"/>
      <c r="R1" s="65" t="s">
        <v>34</v>
      </c>
      <c r="S1" s="258" t="s">
        <v>16</v>
      </c>
      <c r="T1" s="64" t="s">
        <v>6</v>
      </c>
      <c r="U1" s="205" t="s">
        <v>71</v>
      </c>
    </row>
    <row r="2" spans="1:21" ht="15" customHeight="1" x14ac:dyDescent="0.25">
      <c r="A2" s="66" t="s">
        <v>49</v>
      </c>
      <c r="B2" s="131" t="s">
        <v>68</v>
      </c>
      <c r="C2" s="67" t="s">
        <v>50</v>
      </c>
      <c r="D2" s="68" t="s">
        <v>8</v>
      </c>
      <c r="E2" s="69" t="s">
        <v>9</v>
      </c>
      <c r="F2" s="271"/>
      <c r="G2" s="70" t="s">
        <v>12</v>
      </c>
      <c r="H2" s="70" t="s">
        <v>20</v>
      </c>
      <c r="I2" s="70" t="s">
        <v>11</v>
      </c>
      <c r="J2" s="70" t="s">
        <v>11</v>
      </c>
      <c r="K2" s="151" t="s">
        <v>11</v>
      </c>
      <c r="L2" s="271"/>
      <c r="M2" s="68" t="s">
        <v>8</v>
      </c>
      <c r="N2" s="69" t="s">
        <v>9</v>
      </c>
      <c r="O2" s="266"/>
      <c r="P2" s="68" t="s">
        <v>8</v>
      </c>
      <c r="Q2" s="69" t="s">
        <v>9</v>
      </c>
      <c r="R2" s="69" t="s">
        <v>10</v>
      </c>
      <c r="S2" s="259"/>
      <c r="T2" s="70" t="s">
        <v>4</v>
      </c>
      <c r="U2" s="206" t="s">
        <v>75</v>
      </c>
    </row>
    <row r="3" spans="1:21" x14ac:dyDescent="0.25">
      <c r="A3" s="71">
        <v>53</v>
      </c>
      <c r="B3" s="71" t="s">
        <v>62</v>
      </c>
      <c r="C3" s="72">
        <f>TOTAAL!A3</f>
        <v>42369</v>
      </c>
      <c r="D3" s="6">
        <v>0.27083333333333331</v>
      </c>
      <c r="E3" s="6">
        <v>0.66666666666666663</v>
      </c>
      <c r="F3" s="8">
        <v>2.0833333333333301E-2</v>
      </c>
      <c r="G3" s="143"/>
      <c r="H3" s="136"/>
      <c r="I3" s="74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31"/>
      <c r="N3" s="31"/>
      <c r="O3" s="74">
        <f>SUM(N3-M3)</f>
        <v>0</v>
      </c>
      <c r="P3" s="154"/>
      <c r="Q3" s="154"/>
      <c r="R3" s="76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ht="15" customHeight="1" x14ac:dyDescent="0.25">
      <c r="A4" s="71">
        <v>53</v>
      </c>
      <c r="B4" s="71" t="s">
        <v>56</v>
      </c>
      <c r="C4" s="72">
        <f>DATE(YEAR($C$3),MONTH($C$3),DAY(C3)+1)</f>
        <v>42370</v>
      </c>
      <c r="D4" s="6">
        <v>0.27083333333333331</v>
      </c>
      <c r="E4" s="6">
        <v>0.66666666666666663</v>
      </c>
      <c r="F4" s="8">
        <v>2.0833333333333301E-2</v>
      </c>
      <c r="G4" s="74"/>
      <c r="H4" s="74"/>
      <c r="I4" s="74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74">
        <f t="shared" ref="O4:O33" si="3">SUM(N4-M4)</f>
        <v>0</v>
      </c>
      <c r="P4" s="25">
        <f>Q3</f>
        <v>0</v>
      </c>
      <c r="Q4" s="25"/>
      <c r="R4" s="76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71">
        <v>53</v>
      </c>
      <c r="B5" s="71" t="s">
        <v>57</v>
      </c>
      <c r="C5" s="72">
        <f t="shared" ref="C5:C33" si="5">DATE(YEAR($C$3),MONTH($C$3),DAY(C4)+1)</f>
        <v>42371</v>
      </c>
      <c r="D5" s="6">
        <v>0.27083333333333331</v>
      </c>
      <c r="E5" s="6">
        <v>0.66666666666666663</v>
      </c>
      <c r="F5" s="8">
        <v>2.0833333333333301E-2</v>
      </c>
      <c r="G5" s="74"/>
      <c r="H5" s="74"/>
      <c r="I5" s="74">
        <f t="shared" si="0"/>
        <v>0.375</v>
      </c>
      <c r="J5" s="31" t="str">
        <f t="shared" si="1"/>
        <v/>
      </c>
      <c r="K5" s="173" t="str">
        <f t="shared" si="2"/>
        <v/>
      </c>
      <c r="L5" s="248" t="s">
        <v>74</v>
      </c>
      <c r="M5" s="17"/>
      <c r="N5" s="17"/>
      <c r="O5" s="74">
        <f t="shared" si="3"/>
        <v>0</v>
      </c>
      <c r="P5" s="25">
        <f>Q4</f>
        <v>0</v>
      </c>
      <c r="Q5" s="25"/>
      <c r="R5" s="76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71">
        <v>1</v>
      </c>
      <c r="B6" s="71" t="s">
        <v>58</v>
      </c>
      <c r="C6" s="72">
        <f t="shared" si="5"/>
        <v>42372</v>
      </c>
      <c r="D6" s="6">
        <v>0.27083333333333331</v>
      </c>
      <c r="E6" s="6">
        <v>0.66666666666666663</v>
      </c>
      <c r="F6" s="8">
        <v>2.0833333333333301E-2</v>
      </c>
      <c r="G6" s="97"/>
      <c r="H6" s="74"/>
      <c r="I6" s="74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6"/>
      <c r="N6" s="6"/>
      <c r="O6" s="74">
        <f t="shared" si="3"/>
        <v>0</v>
      </c>
      <c r="P6" s="25">
        <f t="shared" ref="P6:P33" si="7">Q5</f>
        <v>0</v>
      </c>
      <c r="Q6" s="25"/>
      <c r="R6" s="76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71">
        <v>1</v>
      </c>
      <c r="B7" s="71" t="s">
        <v>60</v>
      </c>
      <c r="C7" s="72">
        <f t="shared" si="5"/>
        <v>42373</v>
      </c>
      <c r="D7" s="6">
        <v>0.27083333333333331</v>
      </c>
      <c r="E7" s="6">
        <v>0.66666666666666663</v>
      </c>
      <c r="F7" s="8">
        <v>2.0833333333333301E-2</v>
      </c>
      <c r="G7" s="97"/>
      <c r="H7" s="74"/>
      <c r="I7" s="74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74">
        <f t="shared" si="3"/>
        <v>0</v>
      </c>
      <c r="P7" s="25">
        <f t="shared" si="7"/>
        <v>0</v>
      </c>
      <c r="Q7" s="25"/>
      <c r="R7" s="76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71">
        <v>1</v>
      </c>
      <c r="B8" s="71" t="s">
        <v>59</v>
      </c>
      <c r="C8" s="72">
        <f t="shared" si="5"/>
        <v>42374</v>
      </c>
      <c r="D8" s="6">
        <v>0.27083333333333331</v>
      </c>
      <c r="E8" s="6">
        <v>0.66666666666666663</v>
      </c>
      <c r="F8" s="8">
        <v>2.0833333333333301E-2</v>
      </c>
      <c r="G8" s="74"/>
      <c r="H8" s="74"/>
      <c r="I8" s="74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74">
        <f t="shared" si="3"/>
        <v>0</v>
      </c>
      <c r="P8" s="25">
        <f t="shared" si="7"/>
        <v>0</v>
      </c>
      <c r="Q8" s="25"/>
      <c r="R8" s="76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71">
        <v>1</v>
      </c>
      <c r="B9" s="71" t="s">
        <v>61</v>
      </c>
      <c r="C9" s="72">
        <f t="shared" si="5"/>
        <v>42375</v>
      </c>
      <c r="D9" s="6">
        <v>0.27083333333333331</v>
      </c>
      <c r="E9" s="6">
        <v>0.66666666666666663</v>
      </c>
      <c r="F9" s="8">
        <v>2.0833333333333301E-2</v>
      </c>
      <c r="G9" s="74"/>
      <c r="H9" s="74"/>
      <c r="I9" s="74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74">
        <f t="shared" si="3"/>
        <v>0</v>
      </c>
      <c r="P9" s="25">
        <f t="shared" si="7"/>
        <v>0</v>
      </c>
      <c r="Q9" s="25"/>
      <c r="R9" s="76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71">
        <v>1</v>
      </c>
      <c r="B10" s="71" t="s">
        <v>62</v>
      </c>
      <c r="C10" s="72">
        <f t="shared" si="5"/>
        <v>42376</v>
      </c>
      <c r="D10" s="6">
        <v>0.27083333333333331</v>
      </c>
      <c r="E10" s="6">
        <v>0.66666666666666663</v>
      </c>
      <c r="F10" s="8">
        <v>2.0833333333333301E-2</v>
      </c>
      <c r="G10" s="74"/>
      <c r="H10" s="74"/>
      <c r="I10" s="74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74">
        <f t="shared" si="3"/>
        <v>0</v>
      </c>
      <c r="P10" s="25">
        <f t="shared" si="7"/>
        <v>0</v>
      </c>
      <c r="Q10" s="25"/>
      <c r="R10" s="76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71">
        <v>1</v>
      </c>
      <c r="B11" s="71" t="s">
        <v>56</v>
      </c>
      <c r="C11" s="72">
        <f t="shared" si="5"/>
        <v>42377</v>
      </c>
      <c r="D11" s="6">
        <v>0.27083333333333331</v>
      </c>
      <c r="E11" s="6">
        <v>0.66666666666666696</v>
      </c>
      <c r="F11" s="8">
        <v>2.0833333333333301E-2</v>
      </c>
      <c r="G11" s="74"/>
      <c r="H11" s="74"/>
      <c r="I11" s="74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74">
        <f t="shared" si="3"/>
        <v>0</v>
      </c>
      <c r="P11" s="25">
        <f t="shared" si="7"/>
        <v>0</v>
      </c>
      <c r="Q11" s="25"/>
      <c r="R11" s="76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71">
        <v>1</v>
      </c>
      <c r="B12" s="71" t="s">
        <v>57</v>
      </c>
      <c r="C12" s="72">
        <f>DATE(YEAR($C$3),MONTH($C$3),DAY(C11)+1)</f>
        <v>42378</v>
      </c>
      <c r="D12" s="6">
        <v>0.27083333333333331</v>
      </c>
      <c r="E12" s="6">
        <v>0.66666666666666696</v>
      </c>
      <c r="F12" s="8">
        <v>2.0833333333333301E-2</v>
      </c>
      <c r="G12" s="74"/>
      <c r="H12" s="74"/>
      <c r="I12" s="74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74">
        <f t="shared" si="3"/>
        <v>0</v>
      </c>
      <c r="P12" s="25">
        <f t="shared" si="7"/>
        <v>0</v>
      </c>
      <c r="Q12" s="25"/>
      <c r="R12" s="76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71">
        <v>2</v>
      </c>
      <c r="B13" s="71" t="s">
        <v>58</v>
      </c>
      <c r="C13" s="72">
        <f t="shared" si="5"/>
        <v>42379</v>
      </c>
      <c r="D13" s="6">
        <v>0.27083333333333331</v>
      </c>
      <c r="E13" s="6">
        <v>0.66666666666666696</v>
      </c>
      <c r="F13" s="8">
        <v>2.0833333333333301E-2</v>
      </c>
      <c r="G13" s="97"/>
      <c r="H13" s="74"/>
      <c r="I13" s="74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6"/>
      <c r="N13" s="6"/>
      <c r="O13" s="74">
        <f t="shared" si="3"/>
        <v>0</v>
      </c>
      <c r="P13" s="25">
        <f t="shared" si="7"/>
        <v>0</v>
      </c>
      <c r="Q13" s="25"/>
      <c r="R13" s="76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71">
        <v>2</v>
      </c>
      <c r="B14" s="71" t="s">
        <v>60</v>
      </c>
      <c r="C14" s="72">
        <f t="shared" si="5"/>
        <v>42380</v>
      </c>
      <c r="D14" s="6">
        <v>0.27083333333333331</v>
      </c>
      <c r="E14" s="6">
        <v>0.66666666666666696</v>
      </c>
      <c r="F14" s="8">
        <v>2.0833333333333301E-2</v>
      </c>
      <c r="G14" s="97"/>
      <c r="H14" s="74"/>
      <c r="I14" s="74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74">
        <f t="shared" si="3"/>
        <v>0</v>
      </c>
      <c r="P14" s="25">
        <f t="shared" si="7"/>
        <v>0</v>
      </c>
      <c r="Q14" s="25"/>
      <c r="R14" s="76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71">
        <v>2</v>
      </c>
      <c r="B15" s="71" t="s">
        <v>59</v>
      </c>
      <c r="C15" s="72">
        <f t="shared" si="5"/>
        <v>42381</v>
      </c>
      <c r="D15" s="6">
        <v>0.27083333333333331</v>
      </c>
      <c r="E15" s="6">
        <v>0.66666666666666663</v>
      </c>
      <c r="F15" s="8">
        <v>2.0833333333333301E-2</v>
      </c>
      <c r="G15" s="74"/>
      <c r="H15" s="74"/>
      <c r="I15" s="74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74">
        <f t="shared" si="3"/>
        <v>0</v>
      </c>
      <c r="P15" s="25">
        <f t="shared" si="7"/>
        <v>0</v>
      </c>
      <c r="Q15" s="25"/>
      <c r="R15" s="76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71">
        <v>2</v>
      </c>
      <c r="B16" s="71" t="s">
        <v>61</v>
      </c>
      <c r="C16" s="72">
        <f t="shared" si="5"/>
        <v>42382</v>
      </c>
      <c r="D16" s="6">
        <v>0.27083333333333331</v>
      </c>
      <c r="E16" s="6">
        <v>0.66666666666666663</v>
      </c>
      <c r="F16" s="8">
        <v>2.0833333333333301E-2</v>
      </c>
      <c r="G16" s="74"/>
      <c r="H16" s="74"/>
      <c r="I16" s="74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74">
        <f t="shared" si="3"/>
        <v>0</v>
      </c>
      <c r="P16" s="25">
        <f t="shared" si="7"/>
        <v>0</v>
      </c>
      <c r="Q16" s="25"/>
      <c r="R16" s="76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71">
        <v>2</v>
      </c>
      <c r="B17" s="71" t="s">
        <v>62</v>
      </c>
      <c r="C17" s="72">
        <f t="shared" si="5"/>
        <v>42383</v>
      </c>
      <c r="D17" s="6">
        <v>0.27083333333333331</v>
      </c>
      <c r="E17" s="6">
        <v>0.66666666666666663</v>
      </c>
      <c r="F17" s="8">
        <v>2.0833333333333301E-2</v>
      </c>
      <c r="G17" s="74"/>
      <c r="H17" s="74"/>
      <c r="I17" s="74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74">
        <f t="shared" si="3"/>
        <v>0</v>
      </c>
      <c r="P17" s="25">
        <f t="shared" si="7"/>
        <v>0</v>
      </c>
      <c r="Q17" s="25"/>
      <c r="R17" s="76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71">
        <v>2</v>
      </c>
      <c r="B18" s="71" t="s">
        <v>56</v>
      </c>
      <c r="C18" s="72">
        <f t="shared" si="5"/>
        <v>42384</v>
      </c>
      <c r="D18" s="6">
        <v>0.27083333333333331</v>
      </c>
      <c r="E18" s="6">
        <v>0.66666666666666696</v>
      </c>
      <c r="F18" s="8">
        <v>2.0833333333333301E-2</v>
      </c>
      <c r="G18" s="74"/>
      <c r="H18" s="74"/>
      <c r="I18" s="74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74">
        <f t="shared" si="3"/>
        <v>0</v>
      </c>
      <c r="P18" s="25">
        <f t="shared" si="7"/>
        <v>0</v>
      </c>
      <c r="Q18" s="25"/>
      <c r="R18" s="76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71">
        <v>2</v>
      </c>
      <c r="B19" s="71" t="s">
        <v>57</v>
      </c>
      <c r="C19" s="72">
        <f t="shared" si="5"/>
        <v>42385</v>
      </c>
      <c r="D19" s="6">
        <v>0.27083333333333331</v>
      </c>
      <c r="E19" s="6">
        <v>0.66666666666666696</v>
      </c>
      <c r="F19" s="8">
        <v>2.0833333333333301E-2</v>
      </c>
      <c r="G19" s="74"/>
      <c r="H19" s="74"/>
      <c r="I19" s="74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74">
        <f t="shared" si="3"/>
        <v>0</v>
      </c>
      <c r="P19" s="25">
        <f t="shared" si="7"/>
        <v>0</v>
      </c>
      <c r="Q19" s="25"/>
      <c r="R19" s="76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71">
        <v>3</v>
      </c>
      <c r="B20" s="71" t="s">
        <v>58</v>
      </c>
      <c r="C20" s="72">
        <f t="shared" si="5"/>
        <v>42386</v>
      </c>
      <c r="D20" s="6">
        <v>0.27083333333333331</v>
      </c>
      <c r="E20" s="6">
        <v>0.66666666666666696</v>
      </c>
      <c r="F20" s="8">
        <v>2.0833333333333301E-2</v>
      </c>
      <c r="G20" s="97"/>
      <c r="H20" s="74"/>
      <c r="I20" s="74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74">
        <f t="shared" si="3"/>
        <v>0</v>
      </c>
      <c r="P20" s="25">
        <f t="shared" si="7"/>
        <v>0</v>
      </c>
      <c r="Q20" s="25"/>
      <c r="R20" s="76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71">
        <v>3</v>
      </c>
      <c r="B21" s="71" t="s">
        <v>60</v>
      </c>
      <c r="C21" s="72">
        <f t="shared" si="5"/>
        <v>42387</v>
      </c>
      <c r="D21" s="6">
        <v>0.27083333333333331</v>
      </c>
      <c r="E21" s="6">
        <v>0.66666666666666696</v>
      </c>
      <c r="F21" s="8">
        <v>2.0833333333333301E-2</v>
      </c>
      <c r="G21" s="97"/>
      <c r="H21" s="74"/>
      <c r="I21" s="74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74">
        <f t="shared" si="3"/>
        <v>0</v>
      </c>
      <c r="P21" s="25">
        <f t="shared" si="7"/>
        <v>0</v>
      </c>
      <c r="Q21" s="25"/>
      <c r="R21" s="76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71">
        <v>3</v>
      </c>
      <c r="B22" s="71" t="s">
        <v>59</v>
      </c>
      <c r="C22" s="72">
        <f t="shared" si="5"/>
        <v>42388</v>
      </c>
      <c r="D22" s="6">
        <v>0.27083333333333331</v>
      </c>
      <c r="E22" s="6">
        <v>0.66666666666666663</v>
      </c>
      <c r="F22" s="8">
        <v>2.0833333333333301E-2</v>
      </c>
      <c r="G22" s="97"/>
      <c r="H22" s="74"/>
      <c r="I22" s="74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74">
        <f t="shared" si="3"/>
        <v>0</v>
      </c>
      <c r="P22" s="25">
        <f t="shared" si="7"/>
        <v>0</v>
      </c>
      <c r="Q22" s="25"/>
      <c r="R22" s="76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71">
        <v>3</v>
      </c>
      <c r="B23" s="71" t="s">
        <v>61</v>
      </c>
      <c r="C23" s="72">
        <f t="shared" si="5"/>
        <v>42389</v>
      </c>
      <c r="D23" s="6">
        <v>0.27083333333333331</v>
      </c>
      <c r="E23" s="6">
        <v>0.66666666666666663</v>
      </c>
      <c r="F23" s="8">
        <v>2.0833333333333301E-2</v>
      </c>
      <c r="G23" s="97"/>
      <c r="H23" s="74"/>
      <c r="I23" s="74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74">
        <f t="shared" si="3"/>
        <v>0</v>
      </c>
      <c r="P23" s="25">
        <f t="shared" si="7"/>
        <v>0</v>
      </c>
      <c r="Q23" s="25"/>
      <c r="R23" s="76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71">
        <v>3</v>
      </c>
      <c r="B24" s="71" t="s">
        <v>62</v>
      </c>
      <c r="C24" s="72">
        <f t="shared" si="5"/>
        <v>42390</v>
      </c>
      <c r="D24" s="6">
        <v>0.27083333333333331</v>
      </c>
      <c r="E24" s="6">
        <v>0.66666666666666663</v>
      </c>
      <c r="F24" s="8">
        <v>2.0833333333333301E-2</v>
      </c>
      <c r="G24" s="97"/>
      <c r="H24" s="74"/>
      <c r="I24" s="74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74">
        <f t="shared" si="3"/>
        <v>0</v>
      </c>
      <c r="P24" s="25">
        <f t="shared" si="7"/>
        <v>0</v>
      </c>
      <c r="Q24" s="25"/>
      <c r="R24" s="76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71">
        <v>3</v>
      </c>
      <c r="B25" s="71" t="s">
        <v>56</v>
      </c>
      <c r="C25" s="72">
        <f t="shared" si="5"/>
        <v>42391</v>
      </c>
      <c r="D25" s="6">
        <v>0.27083333333333331</v>
      </c>
      <c r="E25" s="6">
        <v>0.66666666666666696</v>
      </c>
      <c r="F25" s="8">
        <v>2.0833333333333301E-2</v>
      </c>
      <c r="G25" s="97"/>
      <c r="H25" s="74"/>
      <c r="I25" s="74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74">
        <f t="shared" si="3"/>
        <v>0</v>
      </c>
      <c r="P25" s="25">
        <f t="shared" si="7"/>
        <v>0</v>
      </c>
      <c r="Q25" s="25"/>
      <c r="R25" s="76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71">
        <v>3</v>
      </c>
      <c r="B26" s="71" t="s">
        <v>57</v>
      </c>
      <c r="C26" s="72">
        <f t="shared" si="5"/>
        <v>42392</v>
      </c>
      <c r="D26" s="6">
        <v>0.27083333333333331</v>
      </c>
      <c r="E26" s="6">
        <v>0.66666666666666696</v>
      </c>
      <c r="F26" s="8">
        <v>2.0833333333333301E-2</v>
      </c>
      <c r="G26" s="97"/>
      <c r="H26" s="74"/>
      <c r="I26" s="74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74">
        <f t="shared" si="3"/>
        <v>0</v>
      </c>
      <c r="P26" s="25">
        <f t="shared" si="7"/>
        <v>0</v>
      </c>
      <c r="Q26" s="25"/>
      <c r="R26" s="76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71">
        <v>4</v>
      </c>
      <c r="B27" s="71" t="s">
        <v>58</v>
      </c>
      <c r="C27" s="72">
        <f t="shared" si="5"/>
        <v>42393</v>
      </c>
      <c r="D27" s="6">
        <v>0.27083333333333331</v>
      </c>
      <c r="E27" s="6">
        <v>0.66666666666666696</v>
      </c>
      <c r="F27" s="8">
        <v>2.0833333333333301E-2</v>
      </c>
      <c r="G27" s="97"/>
      <c r="H27" s="74"/>
      <c r="I27" s="74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74"/>
      <c r="N27" s="74"/>
      <c r="O27" s="74">
        <f t="shared" si="3"/>
        <v>0</v>
      </c>
      <c r="P27" s="25">
        <f t="shared" si="7"/>
        <v>0</v>
      </c>
      <c r="Q27" s="221"/>
      <c r="R27" s="76">
        <f t="shared" si="4"/>
        <v>0</v>
      </c>
      <c r="S27" s="76">
        <f>TOTAAL!$J$4</f>
        <v>26</v>
      </c>
      <c r="T27" s="76">
        <f t="shared" si="6"/>
        <v>-26</v>
      </c>
      <c r="U27" s="167"/>
    </row>
    <row r="28" spans="1:21" x14ac:dyDescent="0.25">
      <c r="A28" s="71">
        <v>4</v>
      </c>
      <c r="B28" s="71" t="s">
        <v>60</v>
      </c>
      <c r="C28" s="72">
        <f t="shared" si="5"/>
        <v>42394</v>
      </c>
      <c r="D28" s="6">
        <v>0.27083333333333331</v>
      </c>
      <c r="E28" s="6">
        <v>0.66666666666666696</v>
      </c>
      <c r="F28" s="8">
        <v>2.0833333333333301E-2</v>
      </c>
      <c r="G28" s="97"/>
      <c r="H28" s="74"/>
      <c r="I28" s="74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74">
        <f t="shared" si="3"/>
        <v>0</v>
      </c>
      <c r="P28" s="25">
        <f t="shared" si="7"/>
        <v>0</v>
      </c>
      <c r="Q28" s="25"/>
      <c r="R28" s="76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71">
        <v>4</v>
      </c>
      <c r="B29" s="71" t="s">
        <v>59</v>
      </c>
      <c r="C29" s="72">
        <f t="shared" si="5"/>
        <v>42395</v>
      </c>
      <c r="D29" s="6">
        <v>0.27083333333333331</v>
      </c>
      <c r="E29" s="6">
        <v>0.66666666666666663</v>
      </c>
      <c r="F29" s="8">
        <v>2.0833333333333301E-2</v>
      </c>
      <c r="G29" s="97"/>
      <c r="H29" s="74"/>
      <c r="I29" s="74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74">
        <f t="shared" si="3"/>
        <v>0</v>
      </c>
      <c r="P29" s="25">
        <f t="shared" si="7"/>
        <v>0</v>
      </c>
      <c r="Q29" s="25"/>
      <c r="R29" s="76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71">
        <v>4</v>
      </c>
      <c r="B30" s="71" t="s">
        <v>61</v>
      </c>
      <c r="C30" s="72">
        <f t="shared" si="5"/>
        <v>42396</v>
      </c>
      <c r="D30" s="6">
        <v>0.27083333333333331</v>
      </c>
      <c r="E30" s="6">
        <v>0.66666666666666663</v>
      </c>
      <c r="F30" s="8">
        <v>2.0833333333333301E-2</v>
      </c>
      <c r="G30" s="97"/>
      <c r="H30" s="74"/>
      <c r="I30" s="74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74">
        <f t="shared" si="3"/>
        <v>0</v>
      </c>
      <c r="P30" s="25">
        <f t="shared" si="7"/>
        <v>0</v>
      </c>
      <c r="Q30" s="25"/>
      <c r="R30" s="76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71">
        <v>4</v>
      </c>
      <c r="B31" s="71" t="s">
        <v>62</v>
      </c>
      <c r="C31" s="72">
        <f t="shared" si="5"/>
        <v>42397</v>
      </c>
      <c r="D31" s="6">
        <v>0.27083333333333331</v>
      </c>
      <c r="E31" s="6">
        <v>0.66666666666666663</v>
      </c>
      <c r="F31" s="8">
        <v>2.0833333333333301E-2</v>
      </c>
      <c r="G31" s="97"/>
      <c r="H31" s="74"/>
      <c r="I31" s="74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74">
        <f t="shared" si="3"/>
        <v>0</v>
      </c>
      <c r="P31" s="25">
        <f t="shared" si="7"/>
        <v>0</v>
      </c>
      <c r="Q31" s="25"/>
      <c r="R31" s="76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71">
        <v>4</v>
      </c>
      <c r="B32" s="71" t="s">
        <v>56</v>
      </c>
      <c r="C32" s="72">
        <f t="shared" si="5"/>
        <v>42398</v>
      </c>
      <c r="D32" s="6">
        <v>0.27083333333333331</v>
      </c>
      <c r="E32" s="6">
        <v>0.66666666666666696</v>
      </c>
      <c r="F32" s="8">
        <v>2.0833333333333301E-2</v>
      </c>
      <c r="G32" s="97"/>
      <c r="H32" s="74"/>
      <c r="I32" s="74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74">
        <f t="shared" si="3"/>
        <v>0</v>
      </c>
      <c r="P32" s="25">
        <f t="shared" si="7"/>
        <v>0</v>
      </c>
      <c r="Q32" s="25"/>
      <c r="R32" s="76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71">
        <v>4</v>
      </c>
      <c r="B33" s="71" t="s">
        <v>57</v>
      </c>
      <c r="C33" s="72">
        <f t="shared" si="5"/>
        <v>42399</v>
      </c>
      <c r="D33" s="6">
        <v>0.27083333333333331</v>
      </c>
      <c r="E33" s="6">
        <v>0.66666666666666696</v>
      </c>
      <c r="F33" s="8">
        <v>2.0833333333333301E-2</v>
      </c>
      <c r="G33" s="138"/>
      <c r="H33" s="77"/>
      <c r="I33" s="77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22"/>
      <c r="N33" s="222"/>
      <c r="O33" s="77">
        <f t="shared" si="3"/>
        <v>0</v>
      </c>
      <c r="P33" s="25">
        <f t="shared" si="7"/>
        <v>0</v>
      </c>
      <c r="Q33" s="223"/>
      <c r="R33" s="7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84" customFormat="1" ht="15" customHeight="1" x14ac:dyDescent="0.25">
      <c r="A34" s="217"/>
      <c r="B34" s="217"/>
      <c r="C34" s="217"/>
      <c r="D34" s="267" t="s">
        <v>5</v>
      </c>
      <c r="E34" s="269"/>
      <c r="F34" s="80">
        <f t="shared" ref="F34:K34" si="8">SUM(F3:F33)</f>
        <v>0.64583333333333226</v>
      </c>
      <c r="G34" s="80">
        <f t="shared" si="8"/>
        <v>0</v>
      </c>
      <c r="H34" s="80">
        <f t="shared" si="8"/>
        <v>0</v>
      </c>
      <c r="I34" s="80">
        <f t="shared" si="8"/>
        <v>11.625</v>
      </c>
      <c r="J34" s="80">
        <f t="shared" si="8"/>
        <v>0</v>
      </c>
      <c r="K34" s="174">
        <f t="shared" si="8"/>
        <v>0</v>
      </c>
      <c r="L34" s="81"/>
      <c r="M34" s="81"/>
      <c r="N34" s="82"/>
      <c r="O34" s="80">
        <f>SUM(O3:O33)</f>
        <v>0</v>
      </c>
      <c r="P34" s="79"/>
      <c r="Q34" s="79"/>
      <c r="R34" s="21">
        <f>SUM(R3:R33)</f>
        <v>0</v>
      </c>
      <c r="S34" s="21">
        <f>SUM(S3:S33)</f>
        <v>806</v>
      </c>
      <c r="T34" s="83">
        <f>SUM(T3:T33)</f>
        <v>-806</v>
      </c>
      <c r="U34" s="218" t="s">
        <v>72</v>
      </c>
    </row>
    <row r="35" spans="1:21" x14ac:dyDescent="0.25">
      <c r="A35" s="197" t="str">
        <f>A2</f>
        <v>wk</v>
      </c>
      <c r="B35" s="66" t="str">
        <f>B2</f>
        <v>dg</v>
      </c>
      <c r="C35" s="212" t="str">
        <f>C2</f>
        <v>datum</v>
      </c>
      <c r="D35" s="213" t="str">
        <f>D2</f>
        <v>begin</v>
      </c>
      <c r="E35" s="214" t="str">
        <f>E2</f>
        <v>einde</v>
      </c>
      <c r="F35" s="270" t="str">
        <f>F1</f>
        <v>Pauze</v>
      </c>
      <c r="G35" s="214" t="str">
        <f>G2</f>
        <v>verlof</v>
      </c>
      <c r="H35" s="260" t="s">
        <v>81</v>
      </c>
      <c r="I35" s="261"/>
      <c r="J35" s="262">
        <f>SUM(J34+K34)</f>
        <v>0</v>
      </c>
      <c r="K35" s="263"/>
      <c r="L35" s="270" t="str">
        <f>L1</f>
        <v>Bijzonderheden</v>
      </c>
      <c r="M35" s="197" t="str">
        <f>M2</f>
        <v>begin</v>
      </c>
      <c r="N35" s="211" t="str">
        <f>N2</f>
        <v>einde</v>
      </c>
      <c r="O35" s="270" t="str">
        <f>O1</f>
        <v>Totaal</v>
      </c>
      <c r="P35" s="197" t="str">
        <f>P2</f>
        <v>begin</v>
      </c>
      <c r="Q35" s="198" t="str">
        <f>Q2</f>
        <v>einde</v>
      </c>
      <c r="R35" s="211" t="str">
        <f>R2</f>
        <v>totaal</v>
      </c>
      <c r="S35" s="258" t="str">
        <f>S1</f>
        <v>Woon werk</v>
      </c>
      <c r="T35" s="211" t="str">
        <f>T2</f>
        <v>kilometers</v>
      </c>
      <c r="U35" s="199" t="str">
        <f>U2</f>
        <v>decl.</v>
      </c>
    </row>
    <row r="36" spans="1:21" x14ac:dyDescent="0.25">
      <c r="A36" s="267">
        <f>A1</f>
        <v>2021</v>
      </c>
      <c r="B36" s="268"/>
      <c r="C36" s="269"/>
      <c r="D36" s="266" t="str">
        <f>D1</f>
        <v>Gewerkt</v>
      </c>
      <c r="E36" s="272"/>
      <c r="F36" s="271"/>
      <c r="G36" s="69" t="str">
        <f>G1</f>
        <v xml:space="preserve">Uren </v>
      </c>
      <c r="H36" s="260" t="s">
        <v>54</v>
      </c>
      <c r="I36" s="261"/>
      <c r="J36" s="262">
        <f>J35</f>
        <v>0</v>
      </c>
      <c r="K36" s="263"/>
      <c r="L36" s="271"/>
      <c r="M36" s="266" t="str">
        <f>M1</f>
        <v>Overuren</v>
      </c>
      <c r="N36" s="286"/>
      <c r="O36" s="271"/>
      <c r="P36" s="266" t="str">
        <f>P1</f>
        <v>Kilometerstand</v>
      </c>
      <c r="Q36" s="272"/>
      <c r="R36" s="216" t="str">
        <f>R1</f>
        <v>Km</v>
      </c>
      <c r="S36" s="259"/>
      <c r="T36" s="216" t="str">
        <f>T1</f>
        <v>Dienstreis</v>
      </c>
      <c r="U36" s="200" t="str">
        <f>U1</f>
        <v>Insite</v>
      </c>
    </row>
  </sheetData>
  <mergeCells count="21">
    <mergeCell ref="H36:I36"/>
    <mergeCell ref="J36:K36"/>
    <mergeCell ref="D34:E34"/>
    <mergeCell ref="A36:C36"/>
    <mergeCell ref="D36:E36"/>
    <mergeCell ref="F35:F36"/>
    <mergeCell ref="J35:K35"/>
    <mergeCell ref="H35:I35"/>
    <mergeCell ref="P1:Q1"/>
    <mergeCell ref="S1:S2"/>
    <mergeCell ref="F1:F2"/>
    <mergeCell ref="A1:C1"/>
    <mergeCell ref="O1:O2"/>
    <mergeCell ref="M1:N1"/>
    <mergeCell ref="L1:L2"/>
    <mergeCell ref="D1:E1"/>
    <mergeCell ref="L35:L36"/>
    <mergeCell ref="O35:O36"/>
    <mergeCell ref="M36:N36"/>
    <mergeCell ref="P36:Q36"/>
    <mergeCell ref="S35:S36"/>
  </mergeCells>
  <conditionalFormatting sqref="A3:C3 T3:T33 C4:C33 M3:O33 G3:I33 Q3:R33 B5 B7 B9 B11 B13 B15:B16 B18 B31 B20 B33 B22 B24 B26 B28:B29 A4:A33">
    <cfRule type="expression" dxfId="1168" priority="117">
      <formula>$B3="zo"</formula>
    </cfRule>
    <cfRule type="expression" dxfId="1167" priority="118">
      <formula>$B3="za"</formula>
    </cfRule>
  </conditionalFormatting>
  <conditionalFormatting sqref="B4 U3:U33 J3:K33 B6 B8 B10 B12 B14 B17 B30 B19 B32 B21 B23 B25 B27">
    <cfRule type="expression" dxfId="1166" priority="115">
      <formula>$B3="zo"</formula>
    </cfRule>
    <cfRule type="expression" dxfId="1165" priority="116">
      <formula>$B3="za"</formula>
    </cfRule>
  </conditionalFormatting>
  <conditionalFormatting sqref="D3:E3">
    <cfRule type="expression" dxfId="1164" priority="101">
      <formula>$B3="zo"</formula>
    </cfRule>
    <cfRule type="expression" dxfId="1163" priority="102">
      <formula>$B3="za"</formula>
    </cfRule>
  </conditionalFormatting>
  <conditionalFormatting sqref="F3">
    <cfRule type="expression" dxfId="1162" priority="99">
      <formula>$B3="zo"</formula>
    </cfRule>
    <cfRule type="expression" dxfId="1161" priority="100">
      <formula>$B3="za"</formula>
    </cfRule>
  </conditionalFormatting>
  <conditionalFormatting sqref="D4:E7">
    <cfRule type="expression" dxfId="1160" priority="97">
      <formula>$B4="zo"</formula>
    </cfRule>
    <cfRule type="expression" dxfId="1159" priority="98">
      <formula>$B4="za"</formula>
    </cfRule>
  </conditionalFormatting>
  <conditionalFormatting sqref="F4">
    <cfRule type="expression" dxfId="1158" priority="95">
      <formula>$B4="zo"</formula>
    </cfRule>
    <cfRule type="expression" dxfId="1157" priority="96">
      <formula>$B4="za"</formula>
    </cfRule>
  </conditionalFormatting>
  <conditionalFormatting sqref="F5:F7">
    <cfRule type="expression" dxfId="1156" priority="93">
      <formula>$B5="zo"</formula>
    </cfRule>
    <cfRule type="expression" dxfId="1155" priority="94">
      <formula>$B5="za"</formula>
    </cfRule>
  </conditionalFormatting>
  <conditionalFormatting sqref="D8:E8">
    <cfRule type="expression" dxfId="1154" priority="89">
      <formula>$B8="zo"</formula>
    </cfRule>
    <cfRule type="expression" dxfId="1153" priority="90">
      <formula>$B8="za"</formula>
    </cfRule>
  </conditionalFormatting>
  <conditionalFormatting sqref="F8">
    <cfRule type="expression" dxfId="1152" priority="87">
      <formula>$B8="zo"</formula>
    </cfRule>
    <cfRule type="expression" dxfId="1151" priority="88">
      <formula>$B8="za"</formula>
    </cfRule>
  </conditionalFormatting>
  <conditionalFormatting sqref="D9:E11">
    <cfRule type="expression" dxfId="1150" priority="85">
      <formula>$B9="zo"</formula>
    </cfRule>
    <cfRule type="expression" dxfId="1149" priority="86">
      <formula>$B9="za"</formula>
    </cfRule>
  </conditionalFormatting>
  <conditionalFormatting sqref="F9">
    <cfRule type="expression" dxfId="1148" priority="83">
      <formula>$B9="zo"</formula>
    </cfRule>
    <cfRule type="expression" dxfId="1147" priority="84">
      <formula>$B9="za"</formula>
    </cfRule>
  </conditionalFormatting>
  <conditionalFormatting sqref="F10">
    <cfRule type="expression" dxfId="1146" priority="81">
      <formula>$B10="zo"</formula>
    </cfRule>
    <cfRule type="expression" dxfId="1145" priority="82">
      <formula>$B10="za"</formula>
    </cfRule>
  </conditionalFormatting>
  <conditionalFormatting sqref="F11">
    <cfRule type="expression" dxfId="1144" priority="79">
      <formula>$B11="zo"</formula>
    </cfRule>
    <cfRule type="expression" dxfId="1143" priority="80">
      <formula>$B11="za"</formula>
    </cfRule>
  </conditionalFormatting>
  <conditionalFormatting sqref="S3:S33">
    <cfRule type="expression" dxfId="1142" priority="77">
      <formula>$B3="zo"</formula>
    </cfRule>
    <cfRule type="expression" dxfId="1141" priority="78">
      <formula>$B3="za"</formula>
    </cfRule>
  </conditionalFormatting>
  <conditionalFormatting sqref="D12:E14">
    <cfRule type="expression" dxfId="1140" priority="75">
      <formula>$B12="zo"</formula>
    </cfRule>
    <cfRule type="expression" dxfId="1139" priority="76">
      <formula>$B12="za"</formula>
    </cfRule>
  </conditionalFormatting>
  <conditionalFormatting sqref="F12:F14">
    <cfRule type="expression" dxfId="1138" priority="73">
      <formula>$B12="zo"</formula>
    </cfRule>
    <cfRule type="expression" dxfId="1137" priority="74">
      <formula>$B12="za"</formula>
    </cfRule>
  </conditionalFormatting>
  <conditionalFormatting sqref="D15:E15">
    <cfRule type="expression" dxfId="1136" priority="71">
      <formula>$B15="zo"</formula>
    </cfRule>
    <cfRule type="expression" dxfId="1135" priority="72">
      <formula>$B15="za"</formula>
    </cfRule>
  </conditionalFormatting>
  <conditionalFormatting sqref="F15">
    <cfRule type="expression" dxfId="1134" priority="69">
      <formula>$B15="zo"</formula>
    </cfRule>
    <cfRule type="expression" dxfId="1133" priority="70">
      <formula>$B15="za"</formula>
    </cfRule>
  </conditionalFormatting>
  <conditionalFormatting sqref="D16:E18">
    <cfRule type="expression" dxfId="1132" priority="67">
      <formula>$B16="zo"</formula>
    </cfRule>
    <cfRule type="expression" dxfId="1131" priority="68">
      <formula>$B16="za"</formula>
    </cfRule>
  </conditionalFormatting>
  <conditionalFormatting sqref="F16">
    <cfRule type="expression" dxfId="1130" priority="65">
      <formula>$B16="zo"</formula>
    </cfRule>
    <cfRule type="expression" dxfId="1129" priority="66">
      <formula>$B16="za"</formula>
    </cfRule>
  </conditionalFormatting>
  <conditionalFormatting sqref="F17">
    <cfRule type="expression" dxfId="1128" priority="63">
      <formula>$B17="zo"</formula>
    </cfRule>
    <cfRule type="expression" dxfId="1127" priority="64">
      <formula>$B17="za"</formula>
    </cfRule>
  </conditionalFormatting>
  <conditionalFormatting sqref="F18">
    <cfRule type="expression" dxfId="1126" priority="61">
      <formula>$B18="zo"</formula>
    </cfRule>
    <cfRule type="expression" dxfId="1125" priority="62">
      <formula>$B18="za"</formula>
    </cfRule>
  </conditionalFormatting>
  <conditionalFormatting sqref="D19:E21">
    <cfRule type="expression" dxfId="1124" priority="59">
      <formula>$B19="zo"</formula>
    </cfRule>
    <cfRule type="expression" dxfId="1123" priority="60">
      <formula>$B19="za"</formula>
    </cfRule>
  </conditionalFormatting>
  <conditionalFormatting sqref="F19:F21">
    <cfRule type="expression" dxfId="1122" priority="57">
      <formula>$B19="zo"</formula>
    </cfRule>
    <cfRule type="expression" dxfId="1121" priority="58">
      <formula>$B19="za"</formula>
    </cfRule>
  </conditionalFormatting>
  <conditionalFormatting sqref="D22:E22">
    <cfRule type="expression" dxfId="1120" priority="55">
      <formula>$B22="zo"</formula>
    </cfRule>
    <cfRule type="expression" dxfId="1119" priority="56">
      <formula>$B22="za"</formula>
    </cfRule>
  </conditionalFormatting>
  <conditionalFormatting sqref="F22">
    <cfRule type="expression" dxfId="1118" priority="53">
      <formula>$B22="zo"</formula>
    </cfRule>
    <cfRule type="expression" dxfId="1117" priority="54">
      <formula>$B22="za"</formula>
    </cfRule>
  </conditionalFormatting>
  <conditionalFormatting sqref="D23:E25">
    <cfRule type="expression" dxfId="1116" priority="51">
      <formula>$B23="zo"</formula>
    </cfRule>
    <cfRule type="expression" dxfId="1115" priority="52">
      <formula>$B23="za"</formula>
    </cfRule>
  </conditionalFormatting>
  <conditionalFormatting sqref="F23">
    <cfRule type="expression" dxfId="1114" priority="49">
      <formula>$B23="zo"</formula>
    </cfRule>
    <cfRule type="expression" dxfId="1113" priority="50">
      <formula>$B23="za"</formula>
    </cfRule>
  </conditionalFormatting>
  <conditionalFormatting sqref="F24">
    <cfRule type="expression" dxfId="1112" priority="47">
      <formula>$B24="zo"</formula>
    </cfRule>
    <cfRule type="expression" dxfId="1111" priority="48">
      <formula>$B24="za"</formula>
    </cfRule>
  </conditionalFormatting>
  <conditionalFormatting sqref="F25">
    <cfRule type="expression" dxfId="1110" priority="45">
      <formula>$B25="zo"</formula>
    </cfRule>
    <cfRule type="expression" dxfId="1109" priority="46">
      <formula>$B25="za"</formula>
    </cfRule>
  </conditionalFormatting>
  <conditionalFormatting sqref="D26:E28">
    <cfRule type="expression" dxfId="1108" priority="43">
      <formula>$B26="zo"</formula>
    </cfRule>
    <cfRule type="expression" dxfId="1107" priority="44">
      <formula>$B26="za"</formula>
    </cfRule>
  </conditionalFormatting>
  <conditionalFormatting sqref="F26:F28">
    <cfRule type="expression" dxfId="1106" priority="41">
      <formula>$B26="zo"</formula>
    </cfRule>
    <cfRule type="expression" dxfId="1105" priority="42">
      <formula>$B26="za"</formula>
    </cfRule>
  </conditionalFormatting>
  <conditionalFormatting sqref="D29:E29">
    <cfRule type="expression" dxfId="1104" priority="39">
      <formula>$B29="zo"</formula>
    </cfRule>
    <cfRule type="expression" dxfId="1103" priority="40">
      <formula>$B29="za"</formula>
    </cfRule>
  </conditionalFormatting>
  <conditionalFormatting sqref="F29">
    <cfRule type="expression" dxfId="1102" priority="37">
      <formula>$B29="zo"</formula>
    </cfRule>
    <cfRule type="expression" dxfId="1101" priority="38">
      <formula>$B29="za"</formula>
    </cfRule>
  </conditionalFormatting>
  <conditionalFormatting sqref="D30:E32">
    <cfRule type="expression" dxfId="1100" priority="35">
      <formula>$B30="zo"</formula>
    </cfRule>
    <cfRule type="expression" dxfId="1099" priority="36">
      <formula>$B30="za"</formula>
    </cfRule>
  </conditionalFormatting>
  <conditionalFormatting sqref="F30">
    <cfRule type="expression" dxfId="1098" priority="33">
      <formula>$B30="zo"</formula>
    </cfRule>
    <cfRule type="expression" dxfId="1097" priority="34">
      <formula>$B30="za"</formula>
    </cfRule>
  </conditionalFormatting>
  <conditionalFormatting sqref="F31">
    <cfRule type="expression" dxfId="1096" priority="31">
      <formula>$B31="zo"</formula>
    </cfRule>
    <cfRule type="expression" dxfId="1095" priority="32">
      <formula>$B31="za"</formula>
    </cfRule>
  </conditionalFormatting>
  <conditionalFormatting sqref="F32">
    <cfRule type="expression" dxfId="1094" priority="29">
      <formula>$B32="zo"</formula>
    </cfRule>
    <cfRule type="expression" dxfId="1093" priority="30">
      <formula>$B32="za"</formula>
    </cfRule>
  </conditionalFormatting>
  <conditionalFormatting sqref="D33:E33">
    <cfRule type="expression" dxfId="1092" priority="27">
      <formula>$B33="zo"</formula>
    </cfRule>
    <cfRule type="expression" dxfId="1091" priority="28">
      <formula>$B33="za"</formula>
    </cfRule>
  </conditionalFormatting>
  <conditionalFormatting sqref="F33">
    <cfRule type="expression" dxfId="1090" priority="25">
      <formula>$B33="zo"</formula>
    </cfRule>
    <cfRule type="expression" dxfId="1089" priority="26">
      <formula>$B33="za"</formula>
    </cfRule>
  </conditionalFormatting>
  <conditionalFormatting sqref="L3:L33">
    <cfRule type="expression" dxfId="1088" priority="23">
      <formula>$B3="zo"</formula>
    </cfRule>
    <cfRule type="expression" dxfId="1087" priority="24">
      <formula>$B3="za"</formula>
    </cfRule>
  </conditionalFormatting>
  <conditionalFormatting sqref="P3">
    <cfRule type="expression" dxfId="1086" priority="7">
      <formula>$B3="zo"</formula>
    </cfRule>
    <cfRule type="expression" dxfId="1085" priority="8">
      <formula>$B3="za"</formula>
    </cfRule>
  </conditionalFormatting>
  <conditionalFormatting sqref="P4:P33">
    <cfRule type="expression" dxfId="1084" priority="5">
      <formula>$B4="zo"</formula>
    </cfRule>
    <cfRule type="expression" dxfId="1083" priority="6">
      <formula>$B4="za"</formula>
    </cfRule>
  </conditionalFormatting>
  <conditionalFormatting sqref="U34">
    <cfRule type="expression" dxfId="1082" priority="1">
      <formula>$B34="zo"</formula>
    </cfRule>
    <cfRule type="expression" dxfId="1081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A095A-9985-47E2-ADEA-B48358E89039}">
  <sheetPr>
    <pageSetUpPr fitToPage="1"/>
  </sheetPr>
  <dimension ref="A1:V36"/>
  <sheetViews>
    <sheetView workbookViewId="0">
      <pane ySplit="1" topLeftCell="A17" activePane="bottomLeft" state="frozen"/>
      <selection pane="bottomLeft" activeCell="J27" sqref="J27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22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2" ht="15" customHeight="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11" t="str">
        <f>Januari!G1</f>
        <v xml:space="preserve">Uren </v>
      </c>
      <c r="H1" s="11" t="str">
        <f>Januari!H1</f>
        <v>Feest</v>
      </c>
      <c r="I1" s="38" t="str">
        <f>Januari!I1</f>
        <v>Totaal</v>
      </c>
      <c r="J1" s="34" t="str">
        <f>Januari!J1</f>
        <v>Plus</v>
      </c>
      <c r="K1" s="34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3" t="str">
        <f>Januari!R1</f>
        <v>Km</v>
      </c>
      <c r="S1" s="281" t="str">
        <f>Januari!S1</f>
        <v>Woon werk</v>
      </c>
      <c r="T1" s="34" t="str">
        <f>Januari!T1</f>
        <v>Dienstreis</v>
      </c>
      <c r="U1" s="205" t="str">
        <f>Januari!U1</f>
        <v>Insite</v>
      </c>
    </row>
    <row r="2" spans="1:22" x14ac:dyDescent="0.25">
      <c r="A2" s="15" t="str">
        <f>Januari!A2</f>
        <v>wk</v>
      </c>
      <c r="B2" s="134" t="str">
        <f>Januari!B2</f>
        <v>dg</v>
      </c>
      <c r="C2" s="16" t="str">
        <f>Januari!C2</f>
        <v>datum</v>
      </c>
      <c r="D2" s="3" t="str">
        <f>Januari!D2</f>
        <v>begin</v>
      </c>
      <c r="E2" s="2" t="str">
        <f>Januari!E2</f>
        <v>einde</v>
      </c>
      <c r="F2" s="278"/>
      <c r="G2" s="12" t="str">
        <f>Januari!G2</f>
        <v>verlof</v>
      </c>
      <c r="H2" s="12" t="str">
        <f>Januari!H2</f>
        <v>dagen</v>
      </c>
      <c r="I2" s="39" t="str">
        <f>Januari!I2</f>
        <v>uren</v>
      </c>
      <c r="J2" s="35" t="str">
        <f>Januari!J2</f>
        <v>uren</v>
      </c>
      <c r="K2" s="35" t="str">
        <f>Januari!K2</f>
        <v>uren</v>
      </c>
      <c r="L2" s="278"/>
      <c r="M2" s="3" t="str">
        <f>Januari!M2</f>
        <v>begin</v>
      </c>
      <c r="N2" s="2" t="str">
        <f>Januari!N2</f>
        <v>einde</v>
      </c>
      <c r="O2" s="278"/>
      <c r="P2" s="3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5" t="str">
        <f>Januari!T2</f>
        <v>kilometers</v>
      </c>
      <c r="U2" s="206" t="str">
        <f>Januari!U2</f>
        <v>decl.</v>
      </c>
    </row>
    <row r="3" spans="1:22" s="32" customFormat="1" x14ac:dyDescent="0.25">
      <c r="A3" s="71">
        <v>5</v>
      </c>
      <c r="B3" s="71" t="s">
        <v>58</v>
      </c>
      <c r="C3" s="72">
        <f>DATE(YEAR(Januari!C3),MONTH(Januari!C3)+1,DAY(Januari!C3))</f>
        <v>42400</v>
      </c>
      <c r="D3" s="6">
        <v>0.27083333333333331</v>
      </c>
      <c r="E3" s="6">
        <v>0.66666666666666663</v>
      </c>
      <c r="F3" s="8">
        <v>2.0833333333333301E-2</v>
      </c>
      <c r="G3" s="136"/>
      <c r="H3" s="136"/>
      <c r="I3" s="74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74"/>
      <c r="N3" s="74"/>
      <c r="O3" s="74">
        <f>SUM(N3-M3)</f>
        <v>0</v>
      </c>
      <c r="P3" s="154">
        <f>Januari!Q33</f>
        <v>0</v>
      </c>
      <c r="Q3" s="76"/>
      <c r="R3" s="76">
        <f>SUM(Q3-P3)</f>
        <v>0</v>
      </c>
      <c r="S3" s="76">
        <f>TOTAAL!$J$4</f>
        <v>26</v>
      </c>
      <c r="T3" s="76">
        <f>SUM(R3-S3)</f>
        <v>-26</v>
      </c>
      <c r="U3" s="167"/>
      <c r="V3" s="63"/>
    </row>
    <row r="4" spans="1:22" x14ac:dyDescent="0.25">
      <c r="A4" s="71">
        <v>5</v>
      </c>
      <c r="B4" s="71" t="s">
        <v>60</v>
      </c>
      <c r="C4" s="133">
        <f>DATE(YEAR($C$3),MONTH($C$3),DAY(C3)+1)</f>
        <v>42401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71"/>
      <c r="N4" s="71"/>
      <c r="O4" s="6">
        <f t="shared" ref="O4:O33" si="3">SUM(N4-M4)</f>
        <v>0</v>
      </c>
      <c r="P4" s="25">
        <f>Q3</f>
        <v>0</v>
      </c>
      <c r="Q4" s="25"/>
      <c r="R4" s="154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2" x14ac:dyDescent="0.25">
      <c r="A5" s="71">
        <v>5</v>
      </c>
      <c r="B5" s="71" t="s">
        <v>59</v>
      </c>
      <c r="C5" s="133">
        <f t="shared" ref="C5:C30" si="5">DATE(YEAR($C$3),MONTH($C$3),DAY(C4)+1)</f>
        <v>42402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71"/>
      <c r="N5" s="71"/>
      <c r="O5" s="6">
        <f t="shared" si="3"/>
        <v>0</v>
      </c>
      <c r="P5" s="25">
        <f>Q4</f>
        <v>0</v>
      </c>
      <c r="Q5" s="25"/>
      <c r="R5" s="154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2" x14ac:dyDescent="0.25">
      <c r="A6" s="71">
        <v>5</v>
      </c>
      <c r="B6" s="71" t="s">
        <v>61</v>
      </c>
      <c r="C6" s="133">
        <f t="shared" si="5"/>
        <v>42403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71"/>
      <c r="N6" s="71"/>
      <c r="O6" s="6">
        <f t="shared" si="3"/>
        <v>0</v>
      </c>
      <c r="P6" s="25">
        <f t="shared" ref="P6:P33" si="7">Q5</f>
        <v>0</v>
      </c>
      <c r="Q6" s="25"/>
      <c r="R6" s="154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2" x14ac:dyDescent="0.25">
      <c r="A7" s="71">
        <v>5</v>
      </c>
      <c r="B7" s="71" t="s">
        <v>62</v>
      </c>
      <c r="C7" s="133">
        <f t="shared" si="5"/>
        <v>42404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71"/>
      <c r="N7" s="71"/>
      <c r="O7" s="6">
        <f t="shared" si="3"/>
        <v>0</v>
      </c>
      <c r="P7" s="25">
        <f t="shared" si="7"/>
        <v>0</v>
      </c>
      <c r="Q7" s="25"/>
      <c r="R7" s="154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2" x14ac:dyDescent="0.25">
      <c r="A8" s="71">
        <v>5</v>
      </c>
      <c r="B8" s="71" t="s">
        <v>56</v>
      </c>
      <c r="C8" s="133">
        <f t="shared" si="5"/>
        <v>42405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71"/>
      <c r="N8" s="71"/>
      <c r="O8" s="6">
        <f t="shared" si="3"/>
        <v>0</v>
      </c>
      <c r="P8" s="25">
        <f t="shared" si="7"/>
        <v>0</v>
      </c>
      <c r="Q8" s="25"/>
      <c r="R8" s="154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2" x14ac:dyDescent="0.25">
      <c r="A9" s="71">
        <v>5</v>
      </c>
      <c r="B9" s="71" t="s">
        <v>57</v>
      </c>
      <c r="C9" s="133">
        <f t="shared" si="5"/>
        <v>42406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71"/>
      <c r="N9" s="71"/>
      <c r="O9" s="6">
        <f t="shared" si="3"/>
        <v>0</v>
      </c>
      <c r="P9" s="25">
        <f t="shared" si="7"/>
        <v>0</v>
      </c>
      <c r="Q9" s="25"/>
      <c r="R9" s="154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2" x14ac:dyDescent="0.25">
      <c r="A10" s="17">
        <v>6</v>
      </c>
      <c r="B10" s="71" t="s">
        <v>58</v>
      </c>
      <c r="C10" s="133">
        <f t="shared" si="5"/>
        <v>42407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74"/>
      <c r="N10" s="74"/>
      <c r="O10" s="6">
        <f t="shared" si="3"/>
        <v>0</v>
      </c>
      <c r="P10" s="25">
        <f t="shared" si="7"/>
        <v>0</v>
      </c>
      <c r="Q10" s="25"/>
      <c r="R10" s="154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2" x14ac:dyDescent="0.25">
      <c r="A11" s="17">
        <v>6</v>
      </c>
      <c r="B11" s="71" t="s">
        <v>60</v>
      </c>
      <c r="C11" s="133">
        <f t="shared" si="5"/>
        <v>42408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74"/>
      <c r="N11" s="74"/>
      <c r="O11" s="6">
        <f t="shared" si="3"/>
        <v>0</v>
      </c>
      <c r="P11" s="25">
        <f t="shared" si="7"/>
        <v>0</v>
      </c>
      <c r="Q11" s="25"/>
      <c r="R11" s="154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2" x14ac:dyDescent="0.25">
      <c r="A12" s="17">
        <v>6</v>
      </c>
      <c r="B12" s="71" t="s">
        <v>59</v>
      </c>
      <c r="C12" s="133">
        <f t="shared" si="5"/>
        <v>42409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71"/>
      <c r="N12" s="71"/>
      <c r="O12" s="6">
        <f t="shared" si="3"/>
        <v>0</v>
      </c>
      <c r="P12" s="25">
        <f t="shared" si="7"/>
        <v>0</v>
      </c>
      <c r="Q12" s="25"/>
      <c r="R12" s="154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2" x14ac:dyDescent="0.25">
      <c r="A13" s="17">
        <v>6</v>
      </c>
      <c r="B13" s="71" t="s">
        <v>61</v>
      </c>
      <c r="C13" s="133">
        <f t="shared" si="5"/>
        <v>42410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71"/>
      <c r="N13" s="71"/>
      <c r="O13" s="6">
        <f t="shared" si="3"/>
        <v>0</v>
      </c>
      <c r="P13" s="25">
        <f t="shared" si="7"/>
        <v>0</v>
      </c>
      <c r="Q13" s="25"/>
      <c r="R13" s="154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2" x14ac:dyDescent="0.25">
      <c r="A14" s="17">
        <v>6</v>
      </c>
      <c r="B14" s="71" t="s">
        <v>62</v>
      </c>
      <c r="C14" s="133">
        <f t="shared" si="5"/>
        <v>42411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71"/>
      <c r="N14" s="71"/>
      <c r="O14" s="6">
        <f t="shared" si="3"/>
        <v>0</v>
      </c>
      <c r="P14" s="25">
        <f t="shared" si="7"/>
        <v>0</v>
      </c>
      <c r="Q14" s="25"/>
      <c r="R14" s="154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2" x14ac:dyDescent="0.25">
      <c r="A15" s="17">
        <v>6</v>
      </c>
      <c r="B15" s="71" t="s">
        <v>56</v>
      </c>
      <c r="C15" s="133">
        <f t="shared" si="5"/>
        <v>42412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71"/>
      <c r="N15" s="71"/>
      <c r="O15" s="6">
        <f t="shared" si="3"/>
        <v>0</v>
      </c>
      <c r="P15" s="25">
        <f t="shared" si="7"/>
        <v>0</v>
      </c>
      <c r="Q15" s="25"/>
      <c r="R15" s="154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2" x14ac:dyDescent="0.25">
      <c r="A16" s="17">
        <v>6</v>
      </c>
      <c r="B16" s="71" t="s">
        <v>57</v>
      </c>
      <c r="C16" s="133">
        <f t="shared" si="5"/>
        <v>42413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71"/>
      <c r="N16" s="71"/>
      <c r="O16" s="6">
        <f t="shared" si="3"/>
        <v>0</v>
      </c>
      <c r="P16" s="25">
        <f t="shared" si="7"/>
        <v>0</v>
      </c>
      <c r="Q16" s="25"/>
      <c r="R16" s="154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7</v>
      </c>
      <c r="B17" s="71" t="s">
        <v>58</v>
      </c>
      <c r="C17" s="133">
        <f t="shared" si="5"/>
        <v>42414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74"/>
      <c r="N17" s="74"/>
      <c r="O17" s="6">
        <f t="shared" si="3"/>
        <v>0</v>
      </c>
      <c r="P17" s="25">
        <f t="shared" si="7"/>
        <v>0</v>
      </c>
      <c r="Q17" s="25"/>
      <c r="R17" s="154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7</v>
      </c>
      <c r="B18" s="71" t="s">
        <v>60</v>
      </c>
      <c r="C18" s="133">
        <f t="shared" si="5"/>
        <v>42415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71"/>
      <c r="N18" s="71"/>
      <c r="O18" s="6">
        <f t="shared" si="3"/>
        <v>0</v>
      </c>
      <c r="P18" s="25">
        <f t="shared" si="7"/>
        <v>0</v>
      </c>
      <c r="Q18" s="25"/>
      <c r="R18" s="154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7</v>
      </c>
      <c r="B19" s="71" t="s">
        <v>59</v>
      </c>
      <c r="C19" s="133">
        <f t="shared" si="5"/>
        <v>42416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71"/>
      <c r="N19" s="71"/>
      <c r="O19" s="6">
        <f t="shared" si="3"/>
        <v>0</v>
      </c>
      <c r="P19" s="25">
        <f t="shared" si="7"/>
        <v>0</v>
      </c>
      <c r="Q19" s="25"/>
      <c r="R19" s="154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7</v>
      </c>
      <c r="B20" s="71" t="s">
        <v>61</v>
      </c>
      <c r="C20" s="133">
        <f t="shared" si="5"/>
        <v>42417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71"/>
      <c r="N20" s="71"/>
      <c r="O20" s="6">
        <f t="shared" si="3"/>
        <v>0</v>
      </c>
      <c r="P20" s="25">
        <f t="shared" si="7"/>
        <v>0</v>
      </c>
      <c r="Q20" s="25"/>
      <c r="R20" s="154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7</v>
      </c>
      <c r="B21" s="71" t="s">
        <v>62</v>
      </c>
      <c r="C21" s="133">
        <f t="shared" si="5"/>
        <v>42418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71"/>
      <c r="N21" s="71"/>
      <c r="O21" s="6">
        <f t="shared" si="3"/>
        <v>0</v>
      </c>
      <c r="P21" s="25">
        <f t="shared" si="7"/>
        <v>0</v>
      </c>
      <c r="Q21" s="25"/>
      <c r="R21" s="154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7</v>
      </c>
      <c r="B22" s="71" t="s">
        <v>56</v>
      </c>
      <c r="C22" s="133">
        <f t="shared" si="5"/>
        <v>42419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71"/>
      <c r="N22" s="71"/>
      <c r="O22" s="6">
        <f t="shared" si="3"/>
        <v>0</v>
      </c>
      <c r="P22" s="25">
        <f t="shared" si="7"/>
        <v>0</v>
      </c>
      <c r="Q22" s="25"/>
      <c r="R22" s="154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7</v>
      </c>
      <c r="B23" s="71" t="s">
        <v>57</v>
      </c>
      <c r="C23" s="133">
        <f t="shared" si="5"/>
        <v>42420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71"/>
      <c r="N23" s="71"/>
      <c r="O23" s="6">
        <f t="shared" si="3"/>
        <v>0</v>
      </c>
      <c r="P23" s="25">
        <f t="shared" si="7"/>
        <v>0</v>
      </c>
      <c r="Q23" s="25"/>
      <c r="R23" s="154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8</v>
      </c>
      <c r="B24" s="71" t="s">
        <v>58</v>
      </c>
      <c r="C24" s="133">
        <f t="shared" si="5"/>
        <v>42421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71"/>
      <c r="N24" s="71"/>
      <c r="O24" s="6">
        <f t="shared" si="3"/>
        <v>0</v>
      </c>
      <c r="P24" s="25">
        <f t="shared" si="7"/>
        <v>0</v>
      </c>
      <c r="Q24" s="25"/>
      <c r="R24" s="154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8</v>
      </c>
      <c r="B25" s="71" t="s">
        <v>60</v>
      </c>
      <c r="C25" s="133">
        <f t="shared" si="5"/>
        <v>42422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71"/>
      <c r="N25" s="71"/>
      <c r="O25" s="6">
        <f t="shared" si="3"/>
        <v>0</v>
      </c>
      <c r="P25" s="25">
        <f t="shared" si="7"/>
        <v>0</v>
      </c>
      <c r="Q25" s="25"/>
      <c r="R25" s="154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8</v>
      </c>
      <c r="B26" s="71" t="s">
        <v>59</v>
      </c>
      <c r="C26" s="133">
        <f t="shared" si="5"/>
        <v>42423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71"/>
      <c r="N26" s="71"/>
      <c r="O26" s="6">
        <f t="shared" si="3"/>
        <v>0</v>
      </c>
      <c r="P26" s="25">
        <f t="shared" si="7"/>
        <v>0</v>
      </c>
      <c r="Q26" s="25"/>
      <c r="R26" s="154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8</v>
      </c>
      <c r="B27" s="71" t="s">
        <v>61</v>
      </c>
      <c r="C27" s="133">
        <f t="shared" si="5"/>
        <v>42424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224"/>
      <c r="N27" s="224"/>
      <c r="O27" s="6">
        <f t="shared" si="3"/>
        <v>0</v>
      </c>
      <c r="P27" s="25">
        <f t="shared" si="7"/>
        <v>0</v>
      </c>
      <c r="Q27" s="25"/>
      <c r="R27" s="154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8</v>
      </c>
      <c r="B28" s="71" t="s">
        <v>62</v>
      </c>
      <c r="C28" s="133">
        <f t="shared" si="5"/>
        <v>42425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224"/>
      <c r="N28" s="224"/>
      <c r="O28" s="6">
        <f t="shared" si="3"/>
        <v>0</v>
      </c>
      <c r="P28" s="25">
        <f t="shared" si="7"/>
        <v>0</v>
      </c>
      <c r="Q28" s="25"/>
      <c r="R28" s="154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8</v>
      </c>
      <c r="B29" s="71" t="s">
        <v>56</v>
      </c>
      <c r="C29" s="133">
        <f t="shared" si="5"/>
        <v>42426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224"/>
      <c r="N29" s="224"/>
      <c r="O29" s="6">
        <f t="shared" si="3"/>
        <v>0</v>
      </c>
      <c r="P29" s="25">
        <f t="shared" si="7"/>
        <v>0</v>
      </c>
      <c r="Q29" s="25"/>
      <c r="R29" s="154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8</v>
      </c>
      <c r="B30" s="71" t="s">
        <v>57</v>
      </c>
      <c r="C30" s="133">
        <f t="shared" si="5"/>
        <v>42427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224"/>
      <c r="N30" s="224"/>
      <c r="O30" s="6">
        <f t="shared" si="3"/>
        <v>0</v>
      </c>
      <c r="P30" s="25">
        <f t="shared" si="7"/>
        <v>0</v>
      </c>
      <c r="Q30" s="25"/>
      <c r="R30" s="154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/>
      <c r="B31" s="71"/>
      <c r="C31" s="133"/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74"/>
      <c r="N31" s="74"/>
      <c r="O31" s="6">
        <f t="shared" si="3"/>
        <v>0</v>
      </c>
      <c r="P31" s="25">
        <f t="shared" si="7"/>
        <v>0</v>
      </c>
      <c r="Q31" s="221"/>
      <c r="R31" s="76">
        <f t="shared" si="4"/>
        <v>0</v>
      </c>
      <c r="S31" s="76">
        <f>TOTAAL!$J$4</f>
        <v>26</v>
      </c>
      <c r="T31" s="76">
        <f t="shared" si="6"/>
        <v>-26</v>
      </c>
      <c r="U31" s="167"/>
    </row>
    <row r="32" spans="1:21" x14ac:dyDescent="0.25">
      <c r="A32" s="4"/>
      <c r="B32" s="71"/>
      <c r="C32" s="5"/>
      <c r="D32" s="6">
        <v>0.27083333333333331</v>
      </c>
      <c r="E32" s="6">
        <v>0.66666666666666696</v>
      </c>
      <c r="F32" s="8">
        <v>2.0833333333333301E-2</v>
      </c>
      <c r="G32" s="4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224"/>
      <c r="N32" s="224"/>
      <c r="O32" s="6">
        <f t="shared" si="3"/>
        <v>0</v>
      </c>
      <c r="P32" s="25">
        <f t="shared" si="7"/>
        <v>0</v>
      </c>
      <c r="Q32" s="25"/>
      <c r="R32" s="154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26"/>
      <c r="B33" s="71"/>
      <c r="C33" s="5"/>
      <c r="D33" s="6">
        <v>0.27083333333333331</v>
      </c>
      <c r="E33" s="6">
        <v>0.66666666666666696</v>
      </c>
      <c r="F33" s="8">
        <v>2.0833333333333301E-2</v>
      </c>
      <c r="G33" s="26"/>
      <c r="H33" s="14"/>
      <c r="I33" s="42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25"/>
      <c r="N33" s="225"/>
      <c r="O33" s="42">
        <f t="shared" si="3"/>
        <v>0</v>
      </c>
      <c r="P33" s="25">
        <f t="shared" si="7"/>
        <v>0</v>
      </c>
      <c r="Q33" s="223"/>
      <c r="R33" s="44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56"/>
      <c r="R34" s="21">
        <f>SUM(R3:R33)</f>
        <v>0</v>
      </c>
      <c r="S34" s="21">
        <f>SUM(S3:S33)</f>
        <v>806</v>
      </c>
      <c r="T34" s="83">
        <f>SUM(T3:T33)</f>
        <v>-806</v>
      </c>
      <c r="U34" s="218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211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216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M3:O33 G3:I33 Q3:R33 A3:C33">
    <cfRule type="expression" dxfId="1080" priority="177">
      <formula>$B3="zo"</formula>
    </cfRule>
    <cfRule type="expression" priority="178">
      <formula>$B3="zo"</formula>
    </cfRule>
    <cfRule type="expression" dxfId="1079" priority="179">
      <formula>$B3="za"</formula>
    </cfRule>
  </conditionalFormatting>
  <conditionalFormatting sqref="T3:T33">
    <cfRule type="expression" dxfId="1078" priority="171">
      <formula>$B3="zo"</formula>
    </cfRule>
    <cfRule type="expression" dxfId="1077" priority="172">
      <formula>$B3="za"</formula>
    </cfRule>
  </conditionalFormatting>
  <conditionalFormatting sqref="U3:U33">
    <cfRule type="expression" dxfId="1076" priority="169">
      <formula>$B3="zo"</formula>
    </cfRule>
    <cfRule type="expression" dxfId="1075" priority="170">
      <formula>$B3="za"</formula>
    </cfRule>
  </conditionalFormatting>
  <conditionalFormatting sqref="U34">
    <cfRule type="expression" dxfId="1074" priority="167">
      <formula>$B34="zo"</formula>
    </cfRule>
    <cfRule type="expression" dxfId="1073" priority="168">
      <formula>$B34="za"</formula>
    </cfRule>
  </conditionalFormatting>
  <conditionalFormatting sqref="J3:J33">
    <cfRule type="expression" dxfId="1072" priority="165">
      <formula>$B3="zo"</formula>
    </cfRule>
    <cfRule type="expression" dxfId="1071" priority="166">
      <formula>$B3="za"</formula>
    </cfRule>
  </conditionalFormatting>
  <conditionalFormatting sqref="K3:K33">
    <cfRule type="expression" dxfId="1070" priority="163">
      <formula>$B3="zo"</formula>
    </cfRule>
    <cfRule type="expression" dxfId="1069" priority="164">
      <formula>$B3="za"</formula>
    </cfRule>
  </conditionalFormatting>
  <conditionalFormatting sqref="S3:S33">
    <cfRule type="expression" dxfId="1068" priority="161">
      <formula>$B3="zo"</formula>
    </cfRule>
    <cfRule type="expression" dxfId="1067" priority="162">
      <formula>$B3="za"</formula>
    </cfRule>
  </conditionalFormatting>
  <conditionalFormatting sqref="D3:E3">
    <cfRule type="expression" dxfId="1066" priority="79">
      <formula>$B3="zo"</formula>
    </cfRule>
    <cfRule type="expression" dxfId="1065" priority="80">
      <formula>$B3="za"</formula>
    </cfRule>
  </conditionalFormatting>
  <conditionalFormatting sqref="F3">
    <cfRule type="expression" dxfId="1064" priority="77">
      <formula>$B3="zo"</formula>
    </cfRule>
    <cfRule type="expression" dxfId="1063" priority="78">
      <formula>$B3="za"</formula>
    </cfRule>
  </conditionalFormatting>
  <conditionalFormatting sqref="D4:E7">
    <cfRule type="expression" dxfId="1062" priority="75">
      <formula>$B4="zo"</formula>
    </cfRule>
    <cfRule type="expression" dxfId="1061" priority="76">
      <formula>$B4="za"</formula>
    </cfRule>
  </conditionalFormatting>
  <conditionalFormatting sqref="F4">
    <cfRule type="expression" dxfId="1060" priority="73">
      <formula>$B4="zo"</formula>
    </cfRule>
    <cfRule type="expression" dxfId="1059" priority="74">
      <formula>$B4="za"</formula>
    </cfRule>
  </conditionalFormatting>
  <conditionalFormatting sqref="F5:F7">
    <cfRule type="expression" dxfId="1058" priority="71">
      <formula>$B5="zo"</formula>
    </cfRule>
    <cfRule type="expression" dxfId="1057" priority="72">
      <formula>$B5="za"</formula>
    </cfRule>
  </conditionalFormatting>
  <conditionalFormatting sqref="D8:E8">
    <cfRule type="expression" dxfId="1056" priority="69">
      <formula>$B8="zo"</formula>
    </cfRule>
    <cfRule type="expression" dxfId="1055" priority="70">
      <formula>$B8="za"</formula>
    </cfRule>
  </conditionalFormatting>
  <conditionalFormatting sqref="F8">
    <cfRule type="expression" dxfId="1054" priority="67">
      <formula>$B8="zo"</formula>
    </cfRule>
    <cfRule type="expression" dxfId="1053" priority="68">
      <formula>$B8="za"</formula>
    </cfRule>
  </conditionalFormatting>
  <conditionalFormatting sqref="D9:E11">
    <cfRule type="expression" dxfId="1052" priority="65">
      <formula>$B9="zo"</formula>
    </cfRule>
    <cfRule type="expression" dxfId="1051" priority="66">
      <formula>$B9="za"</formula>
    </cfRule>
  </conditionalFormatting>
  <conditionalFormatting sqref="F9">
    <cfRule type="expression" dxfId="1050" priority="63">
      <formula>$B9="zo"</formula>
    </cfRule>
    <cfRule type="expression" dxfId="1049" priority="64">
      <formula>$B9="za"</formula>
    </cfRule>
  </conditionalFormatting>
  <conditionalFormatting sqref="F10">
    <cfRule type="expression" dxfId="1048" priority="61">
      <formula>$B10="zo"</formula>
    </cfRule>
    <cfRule type="expression" dxfId="1047" priority="62">
      <formula>$B10="za"</formula>
    </cfRule>
  </conditionalFormatting>
  <conditionalFormatting sqref="F11">
    <cfRule type="expression" dxfId="1046" priority="59">
      <formula>$B11="zo"</formula>
    </cfRule>
    <cfRule type="expression" dxfId="1045" priority="60">
      <formula>$B11="za"</formula>
    </cfRule>
  </conditionalFormatting>
  <conditionalFormatting sqref="D12:E14">
    <cfRule type="expression" dxfId="1044" priority="57">
      <formula>$B12="zo"</formula>
    </cfRule>
    <cfRule type="expression" dxfId="1043" priority="58">
      <formula>$B12="za"</formula>
    </cfRule>
  </conditionalFormatting>
  <conditionalFormatting sqref="F12:F14">
    <cfRule type="expression" dxfId="1042" priority="55">
      <formula>$B12="zo"</formula>
    </cfRule>
    <cfRule type="expression" dxfId="1041" priority="56">
      <formula>$B12="za"</formula>
    </cfRule>
  </conditionalFormatting>
  <conditionalFormatting sqref="D15:E15">
    <cfRule type="expression" dxfId="1040" priority="53">
      <formula>$B15="zo"</formula>
    </cfRule>
    <cfRule type="expression" dxfId="1039" priority="54">
      <formula>$B15="za"</formula>
    </cfRule>
  </conditionalFormatting>
  <conditionalFormatting sqref="F15">
    <cfRule type="expression" dxfId="1038" priority="51">
      <formula>$B15="zo"</formula>
    </cfRule>
    <cfRule type="expression" dxfId="1037" priority="52">
      <formula>$B15="za"</formula>
    </cfRule>
  </conditionalFormatting>
  <conditionalFormatting sqref="D16:E18">
    <cfRule type="expression" dxfId="1036" priority="49">
      <formula>$B16="zo"</formula>
    </cfRule>
    <cfRule type="expression" dxfId="1035" priority="50">
      <formula>$B16="za"</formula>
    </cfRule>
  </conditionalFormatting>
  <conditionalFormatting sqref="F16">
    <cfRule type="expression" dxfId="1034" priority="47">
      <formula>$B16="zo"</formula>
    </cfRule>
    <cfRule type="expression" dxfId="1033" priority="48">
      <formula>$B16="za"</formula>
    </cfRule>
  </conditionalFormatting>
  <conditionalFormatting sqref="F17">
    <cfRule type="expression" dxfId="1032" priority="45">
      <formula>$B17="zo"</formula>
    </cfRule>
    <cfRule type="expression" dxfId="1031" priority="46">
      <formula>$B17="za"</formula>
    </cfRule>
  </conditionalFormatting>
  <conditionalFormatting sqref="F18">
    <cfRule type="expression" dxfId="1030" priority="43">
      <formula>$B18="zo"</formula>
    </cfRule>
    <cfRule type="expression" dxfId="1029" priority="44">
      <formula>$B18="za"</formula>
    </cfRule>
  </conditionalFormatting>
  <conditionalFormatting sqref="D19:E21">
    <cfRule type="expression" dxfId="1028" priority="41">
      <formula>$B19="zo"</formula>
    </cfRule>
    <cfRule type="expression" dxfId="1027" priority="42">
      <formula>$B19="za"</formula>
    </cfRule>
  </conditionalFormatting>
  <conditionalFormatting sqref="F19:F21">
    <cfRule type="expression" dxfId="1026" priority="39">
      <formula>$B19="zo"</formula>
    </cfRule>
    <cfRule type="expression" dxfId="1025" priority="40">
      <formula>$B19="za"</formula>
    </cfRule>
  </conditionalFormatting>
  <conditionalFormatting sqref="D22:E22">
    <cfRule type="expression" dxfId="1024" priority="37">
      <formula>$B22="zo"</formula>
    </cfRule>
    <cfRule type="expression" dxfId="1023" priority="38">
      <formula>$B22="za"</formula>
    </cfRule>
  </conditionalFormatting>
  <conditionalFormatting sqref="F22">
    <cfRule type="expression" dxfId="1022" priority="35">
      <formula>$B22="zo"</formula>
    </cfRule>
    <cfRule type="expression" dxfId="1021" priority="36">
      <formula>$B22="za"</formula>
    </cfRule>
  </conditionalFormatting>
  <conditionalFormatting sqref="D23:E25">
    <cfRule type="expression" dxfId="1020" priority="33">
      <formula>$B23="zo"</formula>
    </cfRule>
    <cfRule type="expression" dxfId="1019" priority="34">
      <formula>$B23="za"</formula>
    </cfRule>
  </conditionalFormatting>
  <conditionalFormatting sqref="F23">
    <cfRule type="expression" dxfId="1018" priority="31">
      <formula>$B23="zo"</formula>
    </cfRule>
    <cfRule type="expression" dxfId="1017" priority="32">
      <formula>$B23="za"</formula>
    </cfRule>
  </conditionalFormatting>
  <conditionalFormatting sqref="F24">
    <cfRule type="expression" dxfId="1016" priority="29">
      <formula>$B24="zo"</formula>
    </cfRule>
    <cfRule type="expression" dxfId="1015" priority="30">
      <formula>$B24="za"</formula>
    </cfRule>
  </conditionalFormatting>
  <conditionalFormatting sqref="F25">
    <cfRule type="expression" dxfId="1014" priority="27">
      <formula>$B25="zo"</formula>
    </cfRule>
    <cfRule type="expression" dxfId="1013" priority="28">
      <formula>$B25="za"</formula>
    </cfRule>
  </conditionalFormatting>
  <conditionalFormatting sqref="D26:E28">
    <cfRule type="expression" dxfId="1012" priority="25">
      <formula>$B26="zo"</formula>
    </cfRule>
    <cfRule type="expression" dxfId="1011" priority="26">
      <formula>$B26="za"</formula>
    </cfRule>
  </conditionalFormatting>
  <conditionalFormatting sqref="F26:F28">
    <cfRule type="expression" dxfId="1010" priority="23">
      <formula>$B26="zo"</formula>
    </cfRule>
    <cfRule type="expression" dxfId="1009" priority="24">
      <formula>$B26="za"</formula>
    </cfRule>
  </conditionalFormatting>
  <conditionalFormatting sqref="D29:E29">
    <cfRule type="expression" dxfId="1008" priority="21">
      <formula>$B29="zo"</formula>
    </cfRule>
    <cfRule type="expression" dxfId="1007" priority="22">
      <formula>$B29="za"</formula>
    </cfRule>
  </conditionalFormatting>
  <conditionalFormatting sqref="F29">
    <cfRule type="expression" dxfId="1006" priority="19">
      <formula>$B29="zo"</formula>
    </cfRule>
    <cfRule type="expression" dxfId="1005" priority="20">
      <formula>$B29="za"</formula>
    </cfRule>
  </conditionalFormatting>
  <conditionalFormatting sqref="D30:E32">
    <cfRule type="expression" dxfId="1004" priority="17">
      <formula>$B30="zo"</formula>
    </cfRule>
    <cfRule type="expression" dxfId="1003" priority="18">
      <formula>$B30="za"</formula>
    </cfRule>
  </conditionalFormatting>
  <conditionalFormatting sqref="F30">
    <cfRule type="expression" dxfId="1002" priority="15">
      <formula>$B30="zo"</formula>
    </cfRule>
    <cfRule type="expression" dxfId="1001" priority="16">
      <formula>$B30="za"</formula>
    </cfRule>
  </conditionalFormatting>
  <conditionalFormatting sqref="F31">
    <cfRule type="expression" dxfId="1000" priority="13">
      <formula>$B31="zo"</formula>
    </cfRule>
    <cfRule type="expression" dxfId="999" priority="14">
      <formula>$B31="za"</formula>
    </cfRule>
  </conditionalFormatting>
  <conditionalFormatting sqref="F32">
    <cfRule type="expression" dxfId="998" priority="11">
      <formula>$B32="zo"</formula>
    </cfRule>
    <cfRule type="expression" dxfId="997" priority="12">
      <formula>$B32="za"</formula>
    </cfRule>
  </conditionalFormatting>
  <conditionalFormatting sqref="D33:E33">
    <cfRule type="expression" dxfId="996" priority="9">
      <formula>$B33="zo"</formula>
    </cfRule>
    <cfRule type="expression" dxfId="995" priority="10">
      <formula>$B33="za"</formula>
    </cfRule>
  </conditionalFormatting>
  <conditionalFormatting sqref="F33">
    <cfRule type="expression" dxfId="994" priority="7">
      <formula>$B33="zo"</formula>
    </cfRule>
    <cfRule type="expression" dxfId="993" priority="8">
      <formula>$B33="za"</formula>
    </cfRule>
  </conditionalFormatting>
  <conditionalFormatting sqref="P3">
    <cfRule type="expression" dxfId="992" priority="5">
      <formula>$B3="zo"</formula>
    </cfRule>
    <cfRule type="expression" dxfId="991" priority="6">
      <formula>$B3="za"</formula>
    </cfRule>
  </conditionalFormatting>
  <conditionalFormatting sqref="P4:P33">
    <cfRule type="expression" dxfId="990" priority="3">
      <formula>$B4="zo"</formula>
    </cfRule>
    <cfRule type="expression" dxfId="989" priority="4">
      <formula>$B4="za"</formula>
    </cfRule>
  </conditionalFormatting>
  <conditionalFormatting sqref="L3:L33">
    <cfRule type="expression" dxfId="988" priority="1">
      <formula>$B3="zo"</formula>
    </cfRule>
    <cfRule type="expression" dxfId="987" priority="2">
      <formula>$B3="za"</formula>
    </cfRule>
  </conditionalFormatting>
  <pageMargins left="0.23622047244094491" right="0.23622047244094491" top="0.74803149606299213" bottom="0.35433070866141736" header="0.31496062992125984" footer="0.31496062992125984"/>
  <pageSetup paperSize="9" scale="7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343E-E756-4A44-B7C4-CE7270FAFB93}">
  <dimension ref="A1:U36"/>
  <sheetViews>
    <sheetView workbookViewId="0">
      <pane ySplit="1" topLeftCell="A23" activePane="bottomLeft" state="frozen"/>
      <selection pane="bottomLeft" sqref="A1:C1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9</v>
      </c>
      <c r="B3" s="71" t="s">
        <v>58</v>
      </c>
      <c r="C3" s="133">
        <f>DATE(YEAR(Januari!C3),MONTH(Januari!C3)+2,DAY(Januari!C3))</f>
        <v>42429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/>
      <c r="Q3" s="154"/>
      <c r="R3" s="154">
        <f>SUM(Q3-P3)</f>
        <v>0</v>
      </c>
      <c r="S3" s="76">
        <f>TOTAAL!$J$4</f>
        <v>26</v>
      </c>
      <c r="T3" s="76">
        <f>SUM(R3-S3)</f>
        <v>-26</v>
      </c>
      <c r="U3" s="167"/>
    </row>
    <row r="4" spans="1:21" x14ac:dyDescent="0.25">
      <c r="A4" s="17">
        <v>9</v>
      </c>
      <c r="B4" s="71" t="s">
        <v>60</v>
      </c>
      <c r="C4" s="133">
        <f>DATE(YEAR($C$3),MONTH($C$3),DAY(C3)+1)</f>
        <v>42430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54">
        <f t="shared" ref="R4:R33" si="4">SUM(Q4-P4)</f>
        <v>0</v>
      </c>
      <c r="S4" s="76">
        <f>TOTAAL!$J$4</f>
        <v>26</v>
      </c>
      <c r="T4" s="76">
        <f>SUM(R4-S4)</f>
        <v>-26</v>
      </c>
      <c r="U4" s="167"/>
    </row>
    <row r="5" spans="1:21" x14ac:dyDescent="0.25">
      <c r="A5" s="17">
        <v>9</v>
      </c>
      <c r="B5" s="71" t="s">
        <v>59</v>
      </c>
      <c r="C5" s="133">
        <f t="shared" ref="C5:C33" si="5">DATE(YEAR($C$3),MONTH($C$3),DAY(C4)+1)</f>
        <v>42431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54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</row>
    <row r="6" spans="1:21" x14ac:dyDescent="0.25">
      <c r="A6" s="17">
        <v>9</v>
      </c>
      <c r="B6" s="71" t="s">
        <v>61</v>
      </c>
      <c r="C6" s="133">
        <f t="shared" si="5"/>
        <v>42432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54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9</v>
      </c>
      <c r="B7" s="71" t="s">
        <v>62</v>
      </c>
      <c r="C7" s="133">
        <f t="shared" si="5"/>
        <v>42433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54">
        <f t="shared" si="4"/>
        <v>0</v>
      </c>
      <c r="S7" s="76">
        <f>TOTAAL!$J$4</f>
        <v>26</v>
      </c>
      <c r="T7" s="76">
        <f t="shared" si="6"/>
        <v>-26</v>
      </c>
      <c r="U7" s="167"/>
    </row>
    <row r="8" spans="1:21" x14ac:dyDescent="0.25">
      <c r="A8" s="17">
        <v>9</v>
      </c>
      <c r="B8" s="71" t="s">
        <v>56</v>
      </c>
      <c r="C8" s="133">
        <f t="shared" si="5"/>
        <v>42434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54">
        <f t="shared" si="4"/>
        <v>0</v>
      </c>
      <c r="S8" s="76">
        <f>TOTAAL!$J$4</f>
        <v>26</v>
      </c>
      <c r="T8" s="76">
        <f t="shared" si="6"/>
        <v>-26</v>
      </c>
      <c r="U8" s="167"/>
    </row>
    <row r="9" spans="1:21" x14ac:dyDescent="0.25">
      <c r="A9" s="17">
        <v>9</v>
      </c>
      <c r="B9" s="71" t="s">
        <v>57</v>
      </c>
      <c r="C9" s="133">
        <f t="shared" si="5"/>
        <v>42435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54">
        <f t="shared" si="4"/>
        <v>0</v>
      </c>
      <c r="S9" s="76">
        <f>TOTAAL!$J$4</f>
        <v>26</v>
      </c>
      <c r="T9" s="76">
        <f t="shared" si="6"/>
        <v>-26</v>
      </c>
      <c r="U9" s="167"/>
    </row>
    <row r="10" spans="1:21" x14ac:dyDescent="0.25">
      <c r="A10" s="17">
        <v>10</v>
      </c>
      <c r="B10" s="71" t="s">
        <v>58</v>
      </c>
      <c r="C10" s="133">
        <f t="shared" si="5"/>
        <v>42436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54">
        <f t="shared" si="4"/>
        <v>0</v>
      </c>
      <c r="S10" s="76">
        <f>TOTAAL!$J$4</f>
        <v>26</v>
      </c>
      <c r="T10" s="76">
        <f t="shared" si="6"/>
        <v>-26</v>
      </c>
      <c r="U10" s="167"/>
    </row>
    <row r="11" spans="1:21" x14ac:dyDescent="0.25">
      <c r="A11" s="17">
        <v>10</v>
      </c>
      <c r="B11" s="71" t="s">
        <v>60</v>
      </c>
      <c r="C11" s="133">
        <f t="shared" si="5"/>
        <v>42437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54">
        <f t="shared" si="4"/>
        <v>0</v>
      </c>
      <c r="S11" s="76">
        <f>TOTAAL!$J$4</f>
        <v>26</v>
      </c>
      <c r="T11" s="76">
        <f t="shared" si="6"/>
        <v>-26</v>
      </c>
      <c r="U11" s="167"/>
    </row>
    <row r="12" spans="1:21" x14ac:dyDescent="0.25">
      <c r="A12" s="17">
        <v>10</v>
      </c>
      <c r="B12" s="71" t="s">
        <v>59</v>
      </c>
      <c r="C12" s="133">
        <f t="shared" si="5"/>
        <v>42438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54">
        <f t="shared" si="4"/>
        <v>0</v>
      </c>
      <c r="S12" s="76">
        <f>TOTAAL!$J$4</f>
        <v>26</v>
      </c>
      <c r="T12" s="76">
        <f t="shared" si="6"/>
        <v>-26</v>
      </c>
      <c r="U12" s="167"/>
    </row>
    <row r="13" spans="1:21" x14ac:dyDescent="0.25">
      <c r="A13" s="17">
        <v>10</v>
      </c>
      <c r="B13" s="71" t="s">
        <v>61</v>
      </c>
      <c r="C13" s="133">
        <f t="shared" si="5"/>
        <v>42439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54">
        <f t="shared" si="4"/>
        <v>0</v>
      </c>
      <c r="S13" s="76">
        <f>TOTAAL!$J$4</f>
        <v>26</v>
      </c>
      <c r="T13" s="76">
        <f t="shared" si="6"/>
        <v>-26</v>
      </c>
      <c r="U13" s="167"/>
    </row>
    <row r="14" spans="1:21" x14ac:dyDescent="0.25">
      <c r="A14" s="17">
        <v>10</v>
      </c>
      <c r="B14" s="71" t="s">
        <v>62</v>
      </c>
      <c r="C14" s="133">
        <f t="shared" si="5"/>
        <v>42440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54">
        <f t="shared" si="4"/>
        <v>0</v>
      </c>
      <c r="S14" s="76">
        <f>TOTAAL!$J$4</f>
        <v>26</v>
      </c>
      <c r="T14" s="76">
        <f t="shared" si="6"/>
        <v>-26</v>
      </c>
      <c r="U14" s="167"/>
    </row>
    <row r="15" spans="1:21" x14ac:dyDescent="0.25">
      <c r="A15" s="17">
        <v>10</v>
      </c>
      <c r="B15" s="71" t="s">
        <v>56</v>
      </c>
      <c r="C15" s="133">
        <f t="shared" si="5"/>
        <v>42441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54">
        <f t="shared" si="4"/>
        <v>0</v>
      </c>
      <c r="S15" s="76">
        <f>TOTAAL!$J$4</f>
        <v>26</v>
      </c>
      <c r="T15" s="76">
        <f t="shared" si="6"/>
        <v>-26</v>
      </c>
      <c r="U15" s="167"/>
    </row>
    <row r="16" spans="1:21" x14ac:dyDescent="0.25">
      <c r="A16" s="17">
        <v>10</v>
      </c>
      <c r="B16" s="71" t="s">
        <v>57</v>
      </c>
      <c r="C16" s="133">
        <f t="shared" si="5"/>
        <v>42442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6"/>
      <c r="N16" s="6"/>
      <c r="O16" s="6">
        <f t="shared" si="3"/>
        <v>0</v>
      </c>
      <c r="P16" s="25">
        <f t="shared" si="7"/>
        <v>0</v>
      </c>
      <c r="Q16" s="25"/>
      <c r="R16" s="154">
        <f t="shared" si="4"/>
        <v>0</v>
      </c>
      <c r="S16" s="76">
        <f>TOTAAL!$J$4</f>
        <v>26</v>
      </c>
      <c r="T16" s="76">
        <f t="shared" si="6"/>
        <v>-26</v>
      </c>
      <c r="U16" s="167"/>
    </row>
    <row r="17" spans="1:21" x14ac:dyDescent="0.25">
      <c r="A17" s="17">
        <v>11</v>
      </c>
      <c r="B17" s="71" t="s">
        <v>58</v>
      </c>
      <c r="C17" s="133">
        <f t="shared" si="5"/>
        <v>42443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54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11</v>
      </c>
      <c r="B18" s="71" t="s">
        <v>60</v>
      </c>
      <c r="C18" s="133">
        <f t="shared" si="5"/>
        <v>42444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54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11</v>
      </c>
      <c r="B19" s="71" t="s">
        <v>59</v>
      </c>
      <c r="C19" s="133">
        <f t="shared" si="5"/>
        <v>42445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54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11</v>
      </c>
      <c r="B20" s="71" t="s">
        <v>61</v>
      </c>
      <c r="C20" s="133">
        <f t="shared" si="5"/>
        <v>42446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54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11</v>
      </c>
      <c r="B21" s="71" t="s">
        <v>62</v>
      </c>
      <c r="C21" s="133">
        <f t="shared" si="5"/>
        <v>42447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54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11</v>
      </c>
      <c r="B22" s="71" t="s">
        <v>56</v>
      </c>
      <c r="C22" s="133">
        <f t="shared" si="5"/>
        <v>42448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54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11</v>
      </c>
      <c r="B23" s="71" t="s">
        <v>57</v>
      </c>
      <c r="C23" s="133">
        <f t="shared" si="5"/>
        <v>42449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54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12</v>
      </c>
      <c r="B24" s="71" t="s">
        <v>58</v>
      </c>
      <c r="C24" s="133">
        <f t="shared" si="5"/>
        <v>42450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54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12</v>
      </c>
      <c r="B25" s="71" t="s">
        <v>60</v>
      </c>
      <c r="C25" s="133">
        <f t="shared" si="5"/>
        <v>42451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54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12</v>
      </c>
      <c r="B26" s="71" t="s">
        <v>59</v>
      </c>
      <c r="C26" s="133">
        <f t="shared" si="5"/>
        <v>42452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54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12</v>
      </c>
      <c r="B27" s="71" t="s">
        <v>61</v>
      </c>
      <c r="C27" s="133">
        <f t="shared" si="5"/>
        <v>42453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54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12</v>
      </c>
      <c r="B28" s="71" t="s">
        <v>62</v>
      </c>
      <c r="C28" s="133">
        <f t="shared" si="5"/>
        <v>42454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54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12</v>
      </c>
      <c r="B29" s="71" t="s">
        <v>56</v>
      </c>
      <c r="C29" s="133">
        <f t="shared" si="5"/>
        <v>42455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54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12</v>
      </c>
      <c r="B30" s="71" t="s">
        <v>57</v>
      </c>
      <c r="C30" s="133">
        <f t="shared" si="5"/>
        <v>42456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54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13</v>
      </c>
      <c r="B31" s="71" t="s">
        <v>58</v>
      </c>
      <c r="C31" s="133">
        <f t="shared" si="5"/>
        <v>42457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54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13</v>
      </c>
      <c r="B32" s="71" t="s">
        <v>60</v>
      </c>
      <c r="C32" s="133">
        <f t="shared" si="5"/>
        <v>42458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54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13</v>
      </c>
      <c r="B33" s="71" t="s">
        <v>59</v>
      </c>
      <c r="C33" s="133">
        <f t="shared" si="5"/>
        <v>42459</v>
      </c>
      <c r="D33" s="6">
        <v>0.27083333333333331</v>
      </c>
      <c r="E33" s="6">
        <v>0.66666666666666696</v>
      </c>
      <c r="F33" s="8">
        <v>2.0833333333333301E-2</v>
      </c>
      <c r="G33" s="17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35"/>
      <c r="N33" s="135"/>
      <c r="O33" s="6">
        <f t="shared" si="3"/>
        <v>0</v>
      </c>
      <c r="P33" s="25">
        <f t="shared" si="7"/>
        <v>0</v>
      </c>
      <c r="Q33" s="25"/>
      <c r="R33" s="154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56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A3:C3 C4:C33 M3:O33 G3:I33 Q3:R33 B5 B7 B9 B11 B13 B15 B17 B19 B21 B23 B25 B27 B29 B31 B33 A4:A33">
    <cfRule type="expression" dxfId="986" priority="169">
      <formula>$B3="zo"</formula>
    </cfRule>
    <cfRule type="expression" dxfId="985" priority="170">
      <formula>$B3="za"</formula>
    </cfRule>
  </conditionalFormatting>
  <conditionalFormatting sqref="B4 B6 B8 B10 B12 B14 B16 B18 B20 B22 B24 B26 B28 B30 B32">
    <cfRule type="expression" dxfId="984" priority="167">
      <formula>$B4="zo"</formula>
    </cfRule>
    <cfRule type="expression" dxfId="983" priority="168">
      <formula>$B4="za"</formula>
    </cfRule>
  </conditionalFormatting>
  <conditionalFormatting sqref="T3:T33">
    <cfRule type="expression" dxfId="982" priority="163">
      <formula>$B3="zo"</formula>
    </cfRule>
    <cfRule type="expression" dxfId="981" priority="164">
      <formula>$B3="za"</formula>
    </cfRule>
  </conditionalFormatting>
  <conditionalFormatting sqref="U17:U33">
    <cfRule type="expression" dxfId="980" priority="161">
      <formula>$B17="zo"</formula>
    </cfRule>
    <cfRule type="expression" dxfId="979" priority="162">
      <formula>$B17="za"</formula>
    </cfRule>
  </conditionalFormatting>
  <conditionalFormatting sqref="U3:U16">
    <cfRule type="expression" dxfId="978" priority="157">
      <formula>$B3="zo"</formula>
    </cfRule>
    <cfRule type="expression" dxfId="977" priority="158">
      <formula>$B3="za"</formula>
    </cfRule>
  </conditionalFormatting>
  <conditionalFormatting sqref="J3:J33">
    <cfRule type="expression" dxfId="976" priority="155">
      <formula>$B3="zo"</formula>
    </cfRule>
    <cfRule type="expression" dxfId="975" priority="156">
      <formula>$B3="za"</formula>
    </cfRule>
  </conditionalFormatting>
  <conditionalFormatting sqref="K3:K33">
    <cfRule type="expression" dxfId="974" priority="153">
      <formula>$B3="zo"</formula>
    </cfRule>
    <cfRule type="expression" dxfId="973" priority="154">
      <formula>$B3="za"</formula>
    </cfRule>
  </conditionalFormatting>
  <conditionalFormatting sqref="S3:S33">
    <cfRule type="expression" dxfId="972" priority="151">
      <formula>$B3="zo"</formula>
    </cfRule>
    <cfRule type="expression" dxfId="971" priority="152">
      <formula>$B3="za"</formula>
    </cfRule>
  </conditionalFormatting>
  <conditionalFormatting sqref="D3:E3">
    <cfRule type="expression" dxfId="970" priority="81">
      <formula>$B3="zo"</formula>
    </cfRule>
    <cfRule type="expression" dxfId="969" priority="82">
      <formula>$B3="za"</formula>
    </cfRule>
  </conditionalFormatting>
  <conditionalFormatting sqref="F3">
    <cfRule type="expression" dxfId="968" priority="79">
      <formula>$B3="zo"</formula>
    </cfRule>
    <cfRule type="expression" dxfId="967" priority="80">
      <formula>$B3="za"</formula>
    </cfRule>
  </conditionalFormatting>
  <conditionalFormatting sqref="D4:E7">
    <cfRule type="expression" dxfId="966" priority="77">
      <formula>$B4="zo"</formula>
    </cfRule>
    <cfRule type="expression" dxfId="965" priority="78">
      <formula>$B4="za"</formula>
    </cfRule>
  </conditionalFormatting>
  <conditionalFormatting sqref="F4">
    <cfRule type="expression" dxfId="964" priority="75">
      <formula>$B4="zo"</formula>
    </cfRule>
    <cfRule type="expression" dxfId="963" priority="76">
      <formula>$B4="za"</formula>
    </cfRule>
  </conditionalFormatting>
  <conditionalFormatting sqref="F5:F7">
    <cfRule type="expression" dxfId="962" priority="73">
      <formula>$B5="zo"</formula>
    </cfRule>
    <cfRule type="expression" dxfId="961" priority="74">
      <formula>$B5="za"</formula>
    </cfRule>
  </conditionalFormatting>
  <conditionalFormatting sqref="D8:E8">
    <cfRule type="expression" dxfId="960" priority="71">
      <formula>$B8="zo"</formula>
    </cfRule>
    <cfRule type="expression" dxfId="959" priority="72">
      <formula>$B8="za"</formula>
    </cfRule>
  </conditionalFormatting>
  <conditionalFormatting sqref="F8">
    <cfRule type="expression" dxfId="958" priority="69">
      <formula>$B8="zo"</formula>
    </cfRule>
    <cfRule type="expression" dxfId="957" priority="70">
      <formula>$B8="za"</formula>
    </cfRule>
  </conditionalFormatting>
  <conditionalFormatting sqref="D9:E11">
    <cfRule type="expression" dxfId="956" priority="67">
      <formula>$B9="zo"</formula>
    </cfRule>
    <cfRule type="expression" dxfId="955" priority="68">
      <formula>$B9="za"</formula>
    </cfRule>
  </conditionalFormatting>
  <conditionalFormatting sqref="F9">
    <cfRule type="expression" dxfId="954" priority="65">
      <formula>$B9="zo"</formula>
    </cfRule>
    <cfRule type="expression" dxfId="953" priority="66">
      <formula>$B9="za"</formula>
    </cfRule>
  </conditionalFormatting>
  <conditionalFormatting sqref="F10">
    <cfRule type="expression" dxfId="952" priority="63">
      <formula>$B10="zo"</formula>
    </cfRule>
    <cfRule type="expression" dxfId="951" priority="64">
      <formula>$B10="za"</formula>
    </cfRule>
  </conditionalFormatting>
  <conditionalFormatting sqref="F11">
    <cfRule type="expression" dxfId="950" priority="61">
      <formula>$B11="zo"</formula>
    </cfRule>
    <cfRule type="expression" dxfId="949" priority="62">
      <formula>$B11="za"</formula>
    </cfRule>
  </conditionalFormatting>
  <conditionalFormatting sqref="D12:E14">
    <cfRule type="expression" dxfId="948" priority="59">
      <formula>$B12="zo"</formula>
    </cfRule>
    <cfRule type="expression" dxfId="947" priority="60">
      <formula>$B12="za"</formula>
    </cfRule>
  </conditionalFormatting>
  <conditionalFormatting sqref="F12:F14">
    <cfRule type="expression" dxfId="946" priority="57">
      <formula>$B12="zo"</formula>
    </cfRule>
    <cfRule type="expression" dxfId="945" priority="58">
      <formula>$B12="za"</formula>
    </cfRule>
  </conditionalFormatting>
  <conditionalFormatting sqref="D15:E15">
    <cfRule type="expression" dxfId="944" priority="55">
      <formula>$B15="zo"</formula>
    </cfRule>
    <cfRule type="expression" dxfId="943" priority="56">
      <formula>$B15="za"</formula>
    </cfRule>
  </conditionalFormatting>
  <conditionalFormatting sqref="F15">
    <cfRule type="expression" dxfId="942" priority="53">
      <formula>$B15="zo"</formula>
    </cfRule>
    <cfRule type="expression" dxfId="941" priority="54">
      <formula>$B15="za"</formula>
    </cfRule>
  </conditionalFormatting>
  <conditionalFormatting sqref="D16:E18">
    <cfRule type="expression" dxfId="940" priority="51">
      <formula>$B16="zo"</formula>
    </cfRule>
    <cfRule type="expression" dxfId="939" priority="52">
      <formula>$B16="za"</formula>
    </cfRule>
  </conditionalFormatting>
  <conditionalFormatting sqref="F16">
    <cfRule type="expression" dxfId="938" priority="49">
      <formula>$B16="zo"</formula>
    </cfRule>
    <cfRule type="expression" dxfId="937" priority="50">
      <formula>$B16="za"</formula>
    </cfRule>
  </conditionalFormatting>
  <conditionalFormatting sqref="F17">
    <cfRule type="expression" dxfId="936" priority="47">
      <formula>$B17="zo"</formula>
    </cfRule>
    <cfRule type="expression" dxfId="935" priority="48">
      <formula>$B17="za"</formula>
    </cfRule>
  </conditionalFormatting>
  <conditionalFormatting sqref="F18">
    <cfRule type="expression" dxfId="934" priority="45">
      <formula>$B18="zo"</formula>
    </cfRule>
    <cfRule type="expression" dxfId="933" priority="46">
      <formula>$B18="za"</formula>
    </cfRule>
  </conditionalFormatting>
  <conditionalFormatting sqref="D19:E21">
    <cfRule type="expression" dxfId="932" priority="43">
      <formula>$B19="zo"</formula>
    </cfRule>
    <cfRule type="expression" dxfId="931" priority="44">
      <formula>$B19="za"</formula>
    </cfRule>
  </conditionalFormatting>
  <conditionalFormatting sqref="F19:F21">
    <cfRule type="expression" dxfId="930" priority="41">
      <formula>$B19="zo"</formula>
    </cfRule>
    <cfRule type="expression" dxfId="929" priority="42">
      <formula>$B19="za"</formula>
    </cfRule>
  </conditionalFormatting>
  <conditionalFormatting sqref="D22:E22">
    <cfRule type="expression" dxfId="928" priority="39">
      <formula>$B22="zo"</formula>
    </cfRule>
    <cfRule type="expression" dxfId="927" priority="40">
      <formula>$B22="za"</formula>
    </cfRule>
  </conditionalFormatting>
  <conditionalFormatting sqref="F22">
    <cfRule type="expression" dxfId="926" priority="37">
      <formula>$B22="zo"</formula>
    </cfRule>
    <cfRule type="expression" dxfId="925" priority="38">
      <formula>$B22="za"</formula>
    </cfRule>
  </conditionalFormatting>
  <conditionalFormatting sqref="D23:E25">
    <cfRule type="expression" dxfId="924" priority="35">
      <formula>$B23="zo"</formula>
    </cfRule>
    <cfRule type="expression" dxfId="923" priority="36">
      <formula>$B23="za"</formula>
    </cfRule>
  </conditionalFormatting>
  <conditionalFormatting sqref="F23">
    <cfRule type="expression" dxfId="922" priority="33">
      <formula>$B23="zo"</formula>
    </cfRule>
    <cfRule type="expression" dxfId="921" priority="34">
      <formula>$B23="za"</formula>
    </cfRule>
  </conditionalFormatting>
  <conditionalFormatting sqref="F24">
    <cfRule type="expression" dxfId="920" priority="31">
      <formula>$B24="zo"</formula>
    </cfRule>
    <cfRule type="expression" dxfId="919" priority="32">
      <formula>$B24="za"</formula>
    </cfRule>
  </conditionalFormatting>
  <conditionalFormatting sqref="F25">
    <cfRule type="expression" dxfId="918" priority="29">
      <formula>$B25="zo"</formula>
    </cfRule>
    <cfRule type="expression" dxfId="917" priority="30">
      <formula>$B25="za"</formula>
    </cfRule>
  </conditionalFormatting>
  <conditionalFormatting sqref="D26:E28">
    <cfRule type="expression" dxfId="916" priority="27">
      <formula>$B26="zo"</formula>
    </cfRule>
    <cfRule type="expression" dxfId="915" priority="28">
      <formula>$B26="za"</formula>
    </cfRule>
  </conditionalFormatting>
  <conditionalFormatting sqref="F26:F28">
    <cfRule type="expression" dxfId="914" priority="25">
      <formula>$B26="zo"</formula>
    </cfRule>
    <cfRule type="expression" dxfId="913" priority="26">
      <formula>$B26="za"</formula>
    </cfRule>
  </conditionalFormatting>
  <conditionalFormatting sqref="D29:E29">
    <cfRule type="expression" dxfId="912" priority="23">
      <formula>$B29="zo"</formula>
    </cfRule>
    <cfRule type="expression" dxfId="911" priority="24">
      <formula>$B29="za"</formula>
    </cfRule>
  </conditionalFormatting>
  <conditionalFormatting sqref="F29">
    <cfRule type="expression" dxfId="910" priority="21">
      <formula>$B29="zo"</formula>
    </cfRule>
    <cfRule type="expression" dxfId="909" priority="22">
      <formula>$B29="za"</formula>
    </cfRule>
  </conditionalFormatting>
  <conditionalFormatting sqref="D30:E32">
    <cfRule type="expression" dxfId="908" priority="19">
      <formula>$B30="zo"</formula>
    </cfRule>
    <cfRule type="expression" dxfId="907" priority="20">
      <formula>$B30="za"</formula>
    </cfRule>
  </conditionalFormatting>
  <conditionalFormatting sqref="F30">
    <cfRule type="expression" dxfId="906" priority="17">
      <formula>$B30="zo"</formula>
    </cfRule>
    <cfRule type="expression" dxfId="905" priority="18">
      <formula>$B30="za"</formula>
    </cfRule>
  </conditionalFormatting>
  <conditionalFormatting sqref="F31">
    <cfRule type="expression" dxfId="904" priority="15">
      <formula>$B31="zo"</formula>
    </cfRule>
    <cfRule type="expression" dxfId="903" priority="16">
      <formula>$B31="za"</formula>
    </cfRule>
  </conditionalFormatting>
  <conditionalFormatting sqref="F32">
    <cfRule type="expression" dxfId="902" priority="13">
      <formula>$B32="zo"</formula>
    </cfRule>
    <cfRule type="expression" dxfId="901" priority="14">
      <formula>$B32="za"</formula>
    </cfRule>
  </conditionalFormatting>
  <conditionalFormatting sqref="D33:E33">
    <cfRule type="expression" dxfId="900" priority="11">
      <formula>$B33="zo"</formula>
    </cfRule>
    <cfRule type="expression" dxfId="899" priority="12">
      <formula>$B33="za"</formula>
    </cfRule>
  </conditionalFormatting>
  <conditionalFormatting sqref="F33">
    <cfRule type="expression" dxfId="898" priority="9">
      <formula>$B33="zo"</formula>
    </cfRule>
    <cfRule type="expression" dxfId="897" priority="10">
      <formula>$B33="za"</formula>
    </cfRule>
  </conditionalFormatting>
  <conditionalFormatting sqref="P3">
    <cfRule type="expression" dxfId="896" priority="7">
      <formula>$B3="zo"</formula>
    </cfRule>
    <cfRule type="expression" dxfId="895" priority="8">
      <formula>$B3="za"</formula>
    </cfRule>
  </conditionalFormatting>
  <conditionalFormatting sqref="P4:P33">
    <cfRule type="expression" dxfId="894" priority="5">
      <formula>$B4="zo"</formula>
    </cfRule>
    <cfRule type="expression" dxfId="893" priority="6">
      <formula>$B4="za"</formula>
    </cfRule>
  </conditionalFormatting>
  <conditionalFormatting sqref="L3:L33">
    <cfRule type="expression" dxfId="892" priority="3">
      <formula>$B3="zo"</formula>
    </cfRule>
    <cfRule type="expression" dxfId="891" priority="4">
      <formula>$B3="za"</formula>
    </cfRule>
  </conditionalFormatting>
  <conditionalFormatting sqref="U34">
    <cfRule type="expression" dxfId="890" priority="1">
      <formula>$B34="zo"</formula>
    </cfRule>
    <cfRule type="expression" dxfId="889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B695-9F09-462C-8E88-7DD7B4FFED7F}">
  <dimension ref="A1:U36"/>
  <sheetViews>
    <sheetView workbookViewId="0">
      <pane ySplit="1" topLeftCell="A2" activePane="bottomLeft" state="frozen"/>
      <selection pane="bottomLeft" activeCell="A37" sqref="A37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13</v>
      </c>
      <c r="B3" s="71" t="s">
        <v>61</v>
      </c>
      <c r="C3" s="5">
        <f>DATE(YEAR(Januari!C3),MONTH(Januari!C3)+3,DAY(Januari!C3))</f>
        <v>42460</v>
      </c>
      <c r="D3" s="6">
        <v>0.27083333333333331</v>
      </c>
      <c r="E3" s="6">
        <v>0.66666666666666663</v>
      </c>
      <c r="F3" s="8">
        <v>2.0833333333333301E-2</v>
      </c>
      <c r="G3" s="27"/>
      <c r="H3" s="27"/>
      <c r="I3" s="6">
        <f t="shared" ref="I3:I33" si="0"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8"/>
      <c r="N3" s="8"/>
      <c r="O3" s="8">
        <f>SUM(N3-M3)</f>
        <v>0</v>
      </c>
      <c r="P3" s="154">
        <f>Maart!Q33</f>
        <v>0</v>
      </c>
      <c r="Q3" s="172"/>
      <c r="R3" s="28">
        <f>SUM(Q3-P3)</f>
        <v>0</v>
      </c>
      <c r="S3" s="76">
        <f>TOTAAL!$J$4</f>
        <v>26</v>
      </c>
      <c r="T3" s="76">
        <f>SUM(R3-S3)</f>
        <v>-26</v>
      </c>
      <c r="U3" s="167"/>
    </row>
    <row r="4" spans="1:21" x14ac:dyDescent="0.25">
      <c r="A4" s="17">
        <v>13</v>
      </c>
      <c r="B4" s="71" t="s">
        <v>62</v>
      </c>
      <c r="C4" s="5">
        <f>DATE(YEAR($C$3),MONTH($C$3),DAY(C3)+1)</f>
        <v>42461</v>
      </c>
      <c r="D4" s="6">
        <v>0.27083333333333331</v>
      </c>
      <c r="E4" s="6">
        <v>0.66666666666666663</v>
      </c>
      <c r="F4" s="8">
        <v>2.0833333333333301E-2</v>
      </c>
      <c r="G4" s="8"/>
      <c r="H4" s="8"/>
      <c r="I4" s="6">
        <f t="shared" si="0"/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4"/>
      <c r="N4" s="4"/>
      <c r="O4" s="8">
        <f t="shared" ref="O4:O33" si="3">SUM(N4-M4)</f>
        <v>0</v>
      </c>
      <c r="P4" s="25">
        <f>Q3</f>
        <v>0</v>
      </c>
      <c r="Q4" s="9"/>
      <c r="R4" s="28">
        <f t="shared" ref="R4:R33" si="4">SUM(Q4-P4)</f>
        <v>0</v>
      </c>
      <c r="S4" s="76">
        <f>TOTAAL!$J$4</f>
        <v>26</v>
      </c>
      <c r="T4" s="76">
        <f>SUM(R4-S4)</f>
        <v>-26</v>
      </c>
      <c r="U4" s="9"/>
    </row>
    <row r="5" spans="1:21" x14ac:dyDescent="0.25">
      <c r="A5" s="17">
        <v>13</v>
      </c>
      <c r="B5" s="71" t="s">
        <v>56</v>
      </c>
      <c r="C5" s="5">
        <f t="shared" ref="C5:C32" si="5">DATE(YEAR($C$3),MONTH($C$3),DAY(C4)+1)</f>
        <v>42462</v>
      </c>
      <c r="D5" s="6">
        <v>0.27083333333333331</v>
      </c>
      <c r="E5" s="6">
        <v>0.66666666666666663</v>
      </c>
      <c r="F5" s="8">
        <v>2.0833333333333301E-2</v>
      </c>
      <c r="G5" s="8"/>
      <c r="H5" s="8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4"/>
      <c r="N5" s="4"/>
      <c r="O5" s="8">
        <f t="shared" si="3"/>
        <v>0</v>
      </c>
      <c r="P5" s="25">
        <f>Q4</f>
        <v>0</v>
      </c>
      <c r="Q5" s="9"/>
      <c r="R5" s="28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</row>
    <row r="6" spans="1:21" x14ac:dyDescent="0.25">
      <c r="A6" s="17">
        <v>13</v>
      </c>
      <c r="B6" s="71" t="s">
        <v>57</v>
      </c>
      <c r="C6" s="133">
        <f t="shared" si="5"/>
        <v>42463</v>
      </c>
      <c r="D6" s="6">
        <v>0.27083333333333331</v>
      </c>
      <c r="E6" s="6">
        <v>0.66666666666666663</v>
      </c>
      <c r="F6" s="8">
        <v>2.0833333333333301E-2</v>
      </c>
      <c r="G6" s="8"/>
      <c r="H6" s="8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8"/>
      <c r="N6" s="8"/>
      <c r="O6" s="6">
        <f t="shared" si="3"/>
        <v>0</v>
      </c>
      <c r="P6" s="25">
        <f t="shared" ref="P6:P33" si="7">Q5</f>
        <v>0</v>
      </c>
      <c r="Q6" s="9"/>
      <c r="R6" s="132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14</v>
      </c>
      <c r="B7" s="71" t="s">
        <v>58</v>
      </c>
      <c r="C7" s="133">
        <f t="shared" si="5"/>
        <v>42464</v>
      </c>
      <c r="D7" s="6">
        <v>0.27083333333333331</v>
      </c>
      <c r="E7" s="6">
        <v>0.66666666666666663</v>
      </c>
      <c r="F7" s="8">
        <v>2.0833333333333301E-2</v>
      </c>
      <c r="G7" s="8"/>
      <c r="H7" s="8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4"/>
      <c r="N7" s="4"/>
      <c r="O7" s="6">
        <f t="shared" si="3"/>
        <v>0</v>
      </c>
      <c r="P7" s="25">
        <f t="shared" si="7"/>
        <v>0</v>
      </c>
      <c r="Q7" s="9"/>
      <c r="R7" s="132">
        <f t="shared" si="4"/>
        <v>0</v>
      </c>
      <c r="S7" s="76">
        <f>TOTAAL!$J$4</f>
        <v>26</v>
      </c>
      <c r="T7" s="76">
        <f t="shared" si="6"/>
        <v>-26</v>
      </c>
      <c r="U7" s="167"/>
    </row>
    <row r="8" spans="1:21" x14ac:dyDescent="0.25">
      <c r="A8" s="17">
        <v>14</v>
      </c>
      <c r="B8" s="71" t="s">
        <v>60</v>
      </c>
      <c r="C8" s="133">
        <f t="shared" si="5"/>
        <v>42465</v>
      </c>
      <c r="D8" s="6">
        <v>0.27083333333333331</v>
      </c>
      <c r="E8" s="6">
        <v>0.66666666666666663</v>
      </c>
      <c r="F8" s="8">
        <v>2.0833333333333301E-2</v>
      </c>
      <c r="G8" s="4"/>
      <c r="H8" s="8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4"/>
      <c r="N8" s="4"/>
      <c r="O8" s="6">
        <f t="shared" si="3"/>
        <v>0</v>
      </c>
      <c r="P8" s="25">
        <f t="shared" si="7"/>
        <v>0</v>
      </c>
      <c r="Q8" s="9"/>
      <c r="R8" s="132">
        <f t="shared" si="4"/>
        <v>0</v>
      </c>
      <c r="S8" s="76">
        <f>TOTAAL!$J$4</f>
        <v>26</v>
      </c>
      <c r="T8" s="76">
        <f t="shared" si="6"/>
        <v>-26</v>
      </c>
      <c r="U8" s="167"/>
    </row>
    <row r="9" spans="1:21" x14ac:dyDescent="0.25">
      <c r="A9" s="17">
        <v>14</v>
      </c>
      <c r="B9" s="71" t="s">
        <v>59</v>
      </c>
      <c r="C9" s="133">
        <f t="shared" si="5"/>
        <v>42466</v>
      </c>
      <c r="D9" s="6">
        <v>0.27083333333333331</v>
      </c>
      <c r="E9" s="6">
        <v>0.66666666666666663</v>
      </c>
      <c r="F9" s="8">
        <v>2.0833333333333301E-2</v>
      </c>
      <c r="G9" s="4"/>
      <c r="H9" s="8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4"/>
      <c r="N9" s="4"/>
      <c r="O9" s="6">
        <f t="shared" si="3"/>
        <v>0</v>
      </c>
      <c r="P9" s="25">
        <f t="shared" si="7"/>
        <v>0</v>
      </c>
      <c r="Q9" s="9"/>
      <c r="R9" s="132">
        <f t="shared" si="4"/>
        <v>0</v>
      </c>
      <c r="S9" s="76">
        <f>TOTAAL!$J$4</f>
        <v>26</v>
      </c>
      <c r="T9" s="76">
        <f t="shared" si="6"/>
        <v>-26</v>
      </c>
      <c r="U9" s="167"/>
    </row>
    <row r="10" spans="1:21" x14ac:dyDescent="0.25">
      <c r="A10" s="17">
        <v>14</v>
      </c>
      <c r="B10" s="71" t="s">
        <v>61</v>
      </c>
      <c r="C10" s="133">
        <f t="shared" si="5"/>
        <v>42467</v>
      </c>
      <c r="D10" s="6">
        <v>0.27083333333333331</v>
      </c>
      <c r="E10" s="6">
        <v>0.66666666666666663</v>
      </c>
      <c r="F10" s="8">
        <v>2.0833333333333301E-2</v>
      </c>
      <c r="G10" s="8"/>
      <c r="H10" s="8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4"/>
      <c r="N10" s="4"/>
      <c r="O10" s="6">
        <f t="shared" si="3"/>
        <v>0</v>
      </c>
      <c r="P10" s="25">
        <f t="shared" si="7"/>
        <v>0</v>
      </c>
      <c r="Q10" s="9"/>
      <c r="R10" s="132">
        <f t="shared" si="4"/>
        <v>0</v>
      </c>
      <c r="S10" s="76">
        <f>TOTAAL!$J$4</f>
        <v>26</v>
      </c>
      <c r="T10" s="76">
        <f t="shared" si="6"/>
        <v>-26</v>
      </c>
      <c r="U10" s="167"/>
    </row>
    <row r="11" spans="1:21" x14ac:dyDescent="0.25">
      <c r="A11" s="17">
        <v>14</v>
      </c>
      <c r="B11" s="71" t="s">
        <v>62</v>
      </c>
      <c r="C11" s="133">
        <f t="shared" si="5"/>
        <v>42468</v>
      </c>
      <c r="D11" s="6">
        <v>0.27083333333333331</v>
      </c>
      <c r="E11" s="6">
        <v>0.66666666666666696</v>
      </c>
      <c r="F11" s="8">
        <v>2.0833333333333301E-2</v>
      </c>
      <c r="G11" s="8"/>
      <c r="H11" s="8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4"/>
      <c r="N11" s="4"/>
      <c r="O11" s="6">
        <f t="shared" si="3"/>
        <v>0</v>
      </c>
      <c r="P11" s="25">
        <f t="shared" si="7"/>
        <v>0</v>
      </c>
      <c r="Q11" s="9"/>
      <c r="R11" s="132">
        <f t="shared" si="4"/>
        <v>0</v>
      </c>
      <c r="S11" s="76">
        <f>TOTAAL!$J$4</f>
        <v>26</v>
      </c>
      <c r="T11" s="76">
        <f t="shared" si="6"/>
        <v>-26</v>
      </c>
      <c r="U11" s="167"/>
    </row>
    <row r="12" spans="1:21" x14ac:dyDescent="0.25">
      <c r="A12" s="17">
        <v>14</v>
      </c>
      <c r="B12" s="71" t="s">
        <v>56</v>
      </c>
      <c r="C12" s="141">
        <f t="shared" si="5"/>
        <v>42469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42">
        <f t="shared" si="4"/>
        <v>0</v>
      </c>
      <c r="S12" s="76">
        <f>TOTAAL!$J$4</f>
        <v>26</v>
      </c>
      <c r="T12" s="76">
        <f t="shared" si="6"/>
        <v>-26</v>
      </c>
      <c r="U12" s="167"/>
    </row>
    <row r="13" spans="1:21" x14ac:dyDescent="0.25">
      <c r="A13" s="17">
        <v>14</v>
      </c>
      <c r="B13" s="71" t="s">
        <v>57</v>
      </c>
      <c r="C13" s="133">
        <f t="shared" si="5"/>
        <v>42470</v>
      </c>
      <c r="D13" s="6">
        <v>0.27083333333333331</v>
      </c>
      <c r="E13" s="6">
        <v>0.66666666666666696</v>
      </c>
      <c r="F13" s="8">
        <v>2.0833333333333301E-2</v>
      </c>
      <c r="G13" s="8"/>
      <c r="H13" s="8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6"/>
      <c r="N13" s="6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7"/>
    </row>
    <row r="14" spans="1:21" x14ac:dyDescent="0.25">
      <c r="A14" s="17">
        <v>15</v>
      </c>
      <c r="B14" s="71" t="s">
        <v>58</v>
      </c>
      <c r="C14" s="133">
        <f t="shared" si="5"/>
        <v>42471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7"/>
    </row>
    <row r="15" spans="1:21" x14ac:dyDescent="0.25">
      <c r="A15" s="17">
        <v>15</v>
      </c>
      <c r="B15" s="71" t="s">
        <v>60</v>
      </c>
      <c r="C15" s="141">
        <f t="shared" si="5"/>
        <v>42472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42">
        <f t="shared" si="4"/>
        <v>0</v>
      </c>
      <c r="S15" s="76">
        <f>TOTAAL!$J$4</f>
        <v>26</v>
      </c>
      <c r="T15" s="76">
        <f t="shared" si="6"/>
        <v>-26</v>
      </c>
      <c r="U15" s="167"/>
    </row>
    <row r="16" spans="1:21" x14ac:dyDescent="0.25">
      <c r="A16" s="17">
        <v>15</v>
      </c>
      <c r="B16" s="71" t="s">
        <v>59</v>
      </c>
      <c r="C16" s="133">
        <f t="shared" si="5"/>
        <v>42473</v>
      </c>
      <c r="D16" s="6">
        <v>0.27083333333333331</v>
      </c>
      <c r="E16" s="6">
        <v>0.66666666666666663</v>
      </c>
      <c r="F16" s="8">
        <v>2.0833333333333301E-2</v>
      </c>
      <c r="G16" s="4"/>
      <c r="H16" s="8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4"/>
      <c r="N16" s="4"/>
      <c r="O16" s="6">
        <f t="shared" si="3"/>
        <v>0</v>
      </c>
      <c r="P16" s="25">
        <f t="shared" si="7"/>
        <v>0</v>
      </c>
      <c r="Q16" s="9"/>
      <c r="R16" s="132">
        <f t="shared" si="4"/>
        <v>0</v>
      </c>
      <c r="S16" s="76">
        <f>TOTAAL!$J$4</f>
        <v>26</v>
      </c>
      <c r="T16" s="76">
        <f t="shared" si="6"/>
        <v>-26</v>
      </c>
      <c r="U16" s="167"/>
    </row>
    <row r="17" spans="1:21" x14ac:dyDescent="0.25">
      <c r="A17" s="17">
        <v>15</v>
      </c>
      <c r="B17" s="71" t="s">
        <v>61</v>
      </c>
      <c r="C17" s="133">
        <f t="shared" si="5"/>
        <v>42474</v>
      </c>
      <c r="D17" s="6">
        <v>0.27083333333333331</v>
      </c>
      <c r="E17" s="6">
        <v>0.66666666666666663</v>
      </c>
      <c r="F17" s="8">
        <v>2.0833333333333301E-2</v>
      </c>
      <c r="G17" s="4"/>
      <c r="H17" s="8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4"/>
      <c r="N17" s="4"/>
      <c r="O17" s="6">
        <f t="shared" si="3"/>
        <v>0</v>
      </c>
      <c r="P17" s="25">
        <f t="shared" si="7"/>
        <v>0</v>
      </c>
      <c r="Q17" s="9"/>
      <c r="R17" s="154">
        <f t="shared" si="4"/>
        <v>0</v>
      </c>
      <c r="S17" s="76">
        <f>TOTAAL!$J$4</f>
        <v>26</v>
      </c>
      <c r="T17" s="76">
        <f t="shared" si="6"/>
        <v>-26</v>
      </c>
      <c r="U17" s="167"/>
    </row>
    <row r="18" spans="1:21" x14ac:dyDescent="0.25">
      <c r="A18" s="17">
        <v>15</v>
      </c>
      <c r="B18" s="71" t="s">
        <v>62</v>
      </c>
      <c r="C18" s="133">
        <f t="shared" si="5"/>
        <v>42475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4"/>
      <c r="N18" s="4"/>
      <c r="O18" s="6">
        <f t="shared" si="3"/>
        <v>0</v>
      </c>
      <c r="P18" s="25">
        <f t="shared" si="7"/>
        <v>0</v>
      </c>
      <c r="Q18" s="9"/>
      <c r="R18" s="132">
        <f t="shared" si="4"/>
        <v>0</v>
      </c>
      <c r="S18" s="76">
        <f>TOTAAL!$J$4</f>
        <v>26</v>
      </c>
      <c r="T18" s="76">
        <f t="shared" si="6"/>
        <v>-26</v>
      </c>
      <c r="U18" s="167"/>
    </row>
    <row r="19" spans="1:21" x14ac:dyDescent="0.25">
      <c r="A19" s="17">
        <v>15</v>
      </c>
      <c r="B19" s="71" t="s">
        <v>56</v>
      </c>
      <c r="C19" s="133">
        <f t="shared" si="5"/>
        <v>42476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4"/>
      <c r="N19" s="4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7"/>
    </row>
    <row r="20" spans="1:21" x14ac:dyDescent="0.25">
      <c r="A20" s="17">
        <v>15</v>
      </c>
      <c r="B20" s="71" t="s">
        <v>57</v>
      </c>
      <c r="C20" s="133">
        <f t="shared" si="5"/>
        <v>42477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4"/>
      <c r="N20" s="4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</row>
    <row r="21" spans="1:21" x14ac:dyDescent="0.25">
      <c r="A21" s="17">
        <v>16</v>
      </c>
      <c r="B21" s="71" t="s">
        <v>58</v>
      </c>
      <c r="C21" s="133">
        <f t="shared" si="5"/>
        <v>42478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8"/>
      <c r="N21" s="8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7"/>
    </row>
    <row r="22" spans="1:21" x14ac:dyDescent="0.25">
      <c r="A22" s="17">
        <v>16</v>
      </c>
      <c r="B22" s="71" t="s">
        <v>60</v>
      </c>
      <c r="C22" s="133">
        <f t="shared" si="5"/>
        <v>42479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4"/>
      <c r="N22" s="4"/>
      <c r="O22" s="6">
        <f t="shared" si="3"/>
        <v>0</v>
      </c>
      <c r="P22" s="25">
        <f t="shared" si="7"/>
        <v>0</v>
      </c>
      <c r="Q22" s="9"/>
      <c r="R22" s="132">
        <f t="shared" si="4"/>
        <v>0</v>
      </c>
      <c r="S22" s="76">
        <f>TOTAAL!$J$4</f>
        <v>26</v>
      </c>
      <c r="T22" s="76">
        <f t="shared" si="6"/>
        <v>-26</v>
      </c>
      <c r="U22" s="167"/>
    </row>
    <row r="23" spans="1:21" x14ac:dyDescent="0.25">
      <c r="A23" s="17">
        <v>16</v>
      </c>
      <c r="B23" s="71" t="s">
        <v>59</v>
      </c>
      <c r="C23" s="133">
        <f t="shared" si="5"/>
        <v>42480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4"/>
      <c r="N23" s="4"/>
      <c r="O23" s="6">
        <f t="shared" si="3"/>
        <v>0</v>
      </c>
      <c r="P23" s="25">
        <f t="shared" si="7"/>
        <v>0</v>
      </c>
      <c r="Q23" s="9"/>
      <c r="R23" s="132">
        <f t="shared" si="4"/>
        <v>0</v>
      </c>
      <c r="S23" s="76">
        <f>TOTAAL!$J$4</f>
        <v>26</v>
      </c>
      <c r="T23" s="76">
        <f t="shared" si="6"/>
        <v>-26</v>
      </c>
      <c r="U23" s="167"/>
    </row>
    <row r="24" spans="1:21" x14ac:dyDescent="0.25">
      <c r="A24" s="17">
        <v>16</v>
      </c>
      <c r="B24" s="71" t="s">
        <v>61</v>
      </c>
      <c r="C24" s="133">
        <f t="shared" si="5"/>
        <v>42481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4"/>
      <c r="N24" s="4"/>
      <c r="O24" s="6">
        <f t="shared" si="3"/>
        <v>0</v>
      </c>
      <c r="P24" s="25">
        <f t="shared" si="7"/>
        <v>0</v>
      </c>
      <c r="Q24" s="9"/>
      <c r="R24" s="132">
        <f t="shared" si="4"/>
        <v>0</v>
      </c>
      <c r="S24" s="76">
        <f>TOTAAL!$J$4</f>
        <v>26</v>
      </c>
      <c r="T24" s="76">
        <f t="shared" si="6"/>
        <v>-26</v>
      </c>
      <c r="U24" s="167"/>
    </row>
    <row r="25" spans="1:21" x14ac:dyDescent="0.25">
      <c r="A25" s="17">
        <v>16</v>
      </c>
      <c r="B25" s="71" t="s">
        <v>62</v>
      </c>
      <c r="C25" s="133">
        <f t="shared" si="5"/>
        <v>42482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4"/>
      <c r="N25" s="4"/>
      <c r="O25" s="6">
        <f t="shared" si="3"/>
        <v>0</v>
      </c>
      <c r="P25" s="25">
        <f t="shared" si="7"/>
        <v>0</v>
      </c>
      <c r="Q25" s="9"/>
      <c r="R25" s="132">
        <f t="shared" si="4"/>
        <v>0</v>
      </c>
      <c r="S25" s="76">
        <f>TOTAAL!$J$4</f>
        <v>26</v>
      </c>
      <c r="T25" s="76">
        <f t="shared" si="6"/>
        <v>-26</v>
      </c>
      <c r="U25" s="167"/>
    </row>
    <row r="26" spans="1:21" x14ac:dyDescent="0.25">
      <c r="A26" s="17">
        <v>16</v>
      </c>
      <c r="B26" s="71" t="s">
        <v>56</v>
      </c>
      <c r="C26" s="133">
        <f t="shared" si="5"/>
        <v>42483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4"/>
      <c r="N26" s="4"/>
      <c r="O26" s="6">
        <f t="shared" si="3"/>
        <v>0</v>
      </c>
      <c r="P26" s="25">
        <f t="shared" si="7"/>
        <v>0</v>
      </c>
      <c r="Q26" s="9"/>
      <c r="R26" s="132">
        <f t="shared" si="4"/>
        <v>0</v>
      </c>
      <c r="S26" s="76">
        <f>TOTAAL!$J$4</f>
        <v>26</v>
      </c>
      <c r="T26" s="76">
        <f t="shared" si="6"/>
        <v>-26</v>
      </c>
      <c r="U26" s="167"/>
    </row>
    <row r="27" spans="1:21" x14ac:dyDescent="0.25">
      <c r="A27" s="17">
        <v>16</v>
      </c>
      <c r="B27" s="71" t="s">
        <v>57</v>
      </c>
      <c r="C27" s="133">
        <f t="shared" si="5"/>
        <v>42484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8"/>
      <c r="N27" s="8"/>
      <c r="O27" s="6">
        <f t="shared" si="3"/>
        <v>0</v>
      </c>
      <c r="P27" s="25">
        <f t="shared" si="7"/>
        <v>0</v>
      </c>
      <c r="Q27" s="9"/>
      <c r="R27" s="132">
        <f t="shared" si="4"/>
        <v>0</v>
      </c>
      <c r="S27" s="76">
        <f>TOTAAL!$J$4</f>
        <v>26</v>
      </c>
      <c r="T27" s="76">
        <f t="shared" si="6"/>
        <v>-26</v>
      </c>
      <c r="U27" s="167"/>
    </row>
    <row r="28" spans="1:21" x14ac:dyDescent="0.25">
      <c r="A28" s="17">
        <v>17</v>
      </c>
      <c r="B28" s="71" t="s">
        <v>58</v>
      </c>
      <c r="C28" s="133">
        <f t="shared" si="5"/>
        <v>42485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4"/>
      <c r="N28" s="4"/>
      <c r="O28" s="6">
        <f t="shared" si="3"/>
        <v>0</v>
      </c>
      <c r="P28" s="25">
        <f t="shared" si="7"/>
        <v>0</v>
      </c>
      <c r="Q28" s="9"/>
      <c r="R28" s="132">
        <f t="shared" si="4"/>
        <v>0</v>
      </c>
      <c r="S28" s="76">
        <f>TOTAAL!$J$4</f>
        <v>26</v>
      </c>
      <c r="T28" s="76">
        <f t="shared" si="6"/>
        <v>-26</v>
      </c>
      <c r="U28" s="167"/>
    </row>
    <row r="29" spans="1:21" x14ac:dyDescent="0.25">
      <c r="A29" s="17">
        <v>17</v>
      </c>
      <c r="B29" s="71" t="s">
        <v>60</v>
      </c>
      <c r="C29" s="141">
        <f t="shared" si="5"/>
        <v>42486</v>
      </c>
      <c r="D29" s="6">
        <v>0.27083333333333331</v>
      </c>
      <c r="E29" s="6">
        <v>0.66666666666666663</v>
      </c>
      <c r="F29" s="8">
        <v>2.0833333333333301E-2</v>
      </c>
      <c r="G29" s="17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42">
        <f t="shared" si="4"/>
        <v>0</v>
      </c>
      <c r="S29" s="76">
        <f>TOTAAL!$J$4</f>
        <v>26</v>
      </c>
      <c r="T29" s="76">
        <f t="shared" si="6"/>
        <v>-26</v>
      </c>
      <c r="U29" s="167"/>
    </row>
    <row r="30" spans="1:21" x14ac:dyDescent="0.25">
      <c r="A30" s="17">
        <v>17</v>
      </c>
      <c r="B30" s="71" t="s">
        <v>59</v>
      </c>
      <c r="C30" s="5">
        <f t="shared" si="5"/>
        <v>42487</v>
      </c>
      <c r="D30" s="6">
        <v>0.27083333333333331</v>
      </c>
      <c r="E30" s="6">
        <v>0.66666666666666663</v>
      </c>
      <c r="F30" s="8">
        <v>2.0833333333333301E-2</v>
      </c>
      <c r="G30" s="4"/>
      <c r="H30" s="8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4"/>
      <c r="N30" s="4"/>
      <c r="O30" s="8">
        <f t="shared" si="3"/>
        <v>0</v>
      </c>
      <c r="P30" s="25">
        <f t="shared" si="7"/>
        <v>0</v>
      </c>
      <c r="Q30" s="9"/>
      <c r="R30" s="28">
        <f t="shared" si="4"/>
        <v>0</v>
      </c>
      <c r="S30" s="76">
        <f>TOTAAL!$J$4</f>
        <v>26</v>
      </c>
      <c r="T30" s="76">
        <f t="shared" si="6"/>
        <v>-26</v>
      </c>
      <c r="U30" s="167"/>
    </row>
    <row r="31" spans="1:21" x14ac:dyDescent="0.25">
      <c r="A31" s="17">
        <v>17</v>
      </c>
      <c r="B31" s="71" t="s">
        <v>61</v>
      </c>
      <c r="C31" s="5">
        <f t="shared" si="5"/>
        <v>42488</v>
      </c>
      <c r="D31" s="6">
        <v>0.27083333333333331</v>
      </c>
      <c r="E31" s="6">
        <v>0.66666666666666663</v>
      </c>
      <c r="F31" s="8">
        <v>2.0833333333333301E-2</v>
      </c>
      <c r="G31" s="8"/>
      <c r="H31" s="8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4"/>
      <c r="N31" s="4"/>
      <c r="O31" s="8">
        <f t="shared" si="3"/>
        <v>0</v>
      </c>
      <c r="P31" s="25">
        <f t="shared" si="7"/>
        <v>0</v>
      </c>
      <c r="Q31" s="9"/>
      <c r="R31" s="28">
        <f t="shared" si="4"/>
        <v>0</v>
      </c>
      <c r="S31" s="76">
        <f>TOTAAL!$J$4</f>
        <v>26</v>
      </c>
      <c r="T31" s="76">
        <f t="shared" si="6"/>
        <v>-26</v>
      </c>
      <c r="U31" s="167"/>
    </row>
    <row r="32" spans="1:21" x14ac:dyDescent="0.25">
      <c r="A32" s="17">
        <v>17</v>
      </c>
      <c r="B32" s="71" t="s">
        <v>62</v>
      </c>
      <c r="C32" s="5">
        <f t="shared" si="5"/>
        <v>42489</v>
      </c>
      <c r="D32" s="6">
        <v>0.27083333333333331</v>
      </c>
      <c r="E32" s="6">
        <v>0.66666666666666696</v>
      </c>
      <c r="F32" s="8">
        <v>2.0833333333333301E-2</v>
      </c>
      <c r="G32" s="8"/>
      <c r="H32" s="8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4"/>
      <c r="N32" s="4"/>
      <c r="O32" s="8">
        <f t="shared" si="3"/>
        <v>0</v>
      </c>
      <c r="P32" s="25">
        <f t="shared" si="7"/>
        <v>0</v>
      </c>
      <c r="Q32" s="9"/>
      <c r="R32" s="28">
        <f t="shared" si="4"/>
        <v>0</v>
      </c>
      <c r="S32" s="76">
        <f>TOTAAL!$J$4</f>
        <v>26</v>
      </c>
      <c r="T32" s="76">
        <f t="shared" si="6"/>
        <v>-26</v>
      </c>
      <c r="U32" s="167"/>
    </row>
    <row r="33" spans="1:21" x14ac:dyDescent="0.25">
      <c r="A33" s="4"/>
      <c r="B33" s="71"/>
      <c r="C33" s="5"/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4"/>
      <c r="N33" s="4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0"/>
      <c r="M34" s="50"/>
      <c r="N34" s="50"/>
      <c r="O34" s="50">
        <f>SUM(O3:O33)</f>
        <v>0</v>
      </c>
      <c r="P34" s="15"/>
      <c r="Q34" s="15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I3:I17 O3:O33 R22:R33 G18:I33 Q19:R21 R3:R18 C3:C33 A3:A33">
    <cfRule type="expression" dxfId="888" priority="205">
      <formula>$B3="zo"</formula>
    </cfRule>
    <cfRule type="expression" dxfId="887" priority="206">
      <formula>$B3="za"</formula>
    </cfRule>
  </conditionalFormatting>
  <conditionalFormatting sqref="B3:B33">
    <cfRule type="expression" dxfId="886" priority="203">
      <formula>$B3="zo"</formula>
    </cfRule>
    <cfRule type="expression" dxfId="885" priority="204">
      <formula>$B3="za"</formula>
    </cfRule>
  </conditionalFormatting>
  <conditionalFormatting sqref="T3:T33">
    <cfRule type="expression" dxfId="884" priority="199">
      <formula>$B3="zo"</formula>
    </cfRule>
    <cfRule type="expression" dxfId="883" priority="200">
      <formula>$B3="za"</formula>
    </cfRule>
  </conditionalFormatting>
  <conditionalFormatting sqref="U33">
    <cfRule type="expression" dxfId="882" priority="197">
      <formula>$B33="zo"</formula>
    </cfRule>
    <cfRule type="expression" dxfId="881" priority="198">
      <formula>$B33="za"</formula>
    </cfRule>
  </conditionalFormatting>
  <conditionalFormatting sqref="G3:H17">
    <cfRule type="expression" dxfId="880" priority="193">
      <formula>$B3="zo"</formula>
    </cfRule>
    <cfRule type="expression" dxfId="879" priority="194">
      <formula>$B3="za"</formula>
    </cfRule>
  </conditionalFormatting>
  <conditionalFormatting sqref="M3:N21">
    <cfRule type="expression" dxfId="878" priority="191">
      <formula>$B3="zo"</formula>
    </cfRule>
    <cfRule type="expression" dxfId="877" priority="192">
      <formula>$B3="za"</formula>
    </cfRule>
  </conditionalFormatting>
  <conditionalFormatting sqref="Q3:Q15">
    <cfRule type="expression" dxfId="876" priority="189">
      <formula>$B3="zo"</formula>
    </cfRule>
    <cfRule type="expression" dxfId="875" priority="190">
      <formula>$B3="za"</formula>
    </cfRule>
  </conditionalFormatting>
  <conditionalFormatting sqref="U4">
    <cfRule type="expression" dxfId="874" priority="183">
      <formula>$B4="zo"</formula>
    </cfRule>
    <cfRule type="expression" dxfId="873" priority="184">
      <formula>$B4="za"</formula>
    </cfRule>
  </conditionalFormatting>
  <conditionalFormatting sqref="Q16:Q18">
    <cfRule type="expression" dxfId="872" priority="177">
      <formula>$B16="zo"</formula>
    </cfRule>
    <cfRule type="expression" dxfId="871" priority="178">
      <formula>$B16="za"</formula>
    </cfRule>
  </conditionalFormatting>
  <conditionalFormatting sqref="M22:N33">
    <cfRule type="expression" dxfId="870" priority="163">
      <formula>$B22="zo"</formula>
    </cfRule>
    <cfRule type="expression" dxfId="869" priority="164">
      <formula>$B22="za"</formula>
    </cfRule>
  </conditionalFormatting>
  <conditionalFormatting sqref="Q22:Q33">
    <cfRule type="expression" dxfId="868" priority="161">
      <formula>$B22="zo"</formula>
    </cfRule>
    <cfRule type="expression" dxfId="867" priority="162">
      <formula>$B22="za"</formula>
    </cfRule>
  </conditionalFormatting>
  <conditionalFormatting sqref="U5:U32">
    <cfRule type="expression" dxfId="866" priority="157">
      <formula>$B5="zo"</formula>
    </cfRule>
    <cfRule type="expression" dxfId="865" priority="158">
      <formula>$B5="za"</formula>
    </cfRule>
  </conditionalFormatting>
  <conditionalFormatting sqref="U3">
    <cfRule type="expression" dxfId="864" priority="155">
      <formula>$B3="zo"</formula>
    </cfRule>
    <cfRule type="expression" dxfId="863" priority="156">
      <formula>$B3="za"</formula>
    </cfRule>
  </conditionalFormatting>
  <conditionalFormatting sqref="J3:J33">
    <cfRule type="expression" dxfId="862" priority="153">
      <formula>$B3="zo"</formula>
    </cfRule>
    <cfRule type="expression" dxfId="861" priority="154">
      <formula>$B3="za"</formula>
    </cfRule>
  </conditionalFormatting>
  <conditionalFormatting sqref="K3:K33">
    <cfRule type="expression" dxfId="860" priority="151">
      <formula>$B3="zo"</formula>
    </cfRule>
    <cfRule type="expression" dxfId="859" priority="152">
      <formula>$B3="za"</formula>
    </cfRule>
  </conditionalFormatting>
  <conditionalFormatting sqref="S3:S33">
    <cfRule type="expression" dxfId="858" priority="149">
      <formula>$B3="zo"</formula>
    </cfRule>
    <cfRule type="expression" dxfId="857" priority="150">
      <formula>$B3="za"</formula>
    </cfRule>
  </conditionalFormatting>
  <conditionalFormatting sqref="D3:E3">
    <cfRule type="expression" dxfId="856" priority="83">
      <formula>$B3="zo"</formula>
    </cfRule>
    <cfRule type="expression" dxfId="855" priority="84">
      <formula>$B3="za"</formula>
    </cfRule>
  </conditionalFormatting>
  <conditionalFormatting sqref="F3">
    <cfRule type="expression" dxfId="854" priority="81">
      <formula>$B3="zo"</formula>
    </cfRule>
    <cfRule type="expression" dxfId="853" priority="82">
      <formula>$B3="za"</formula>
    </cfRule>
  </conditionalFormatting>
  <conditionalFormatting sqref="D4:E7">
    <cfRule type="expression" dxfId="852" priority="79">
      <formula>$B4="zo"</formula>
    </cfRule>
    <cfRule type="expression" dxfId="851" priority="80">
      <formula>$B4="za"</formula>
    </cfRule>
  </conditionalFormatting>
  <conditionalFormatting sqref="F4">
    <cfRule type="expression" dxfId="850" priority="77">
      <formula>$B4="zo"</formula>
    </cfRule>
    <cfRule type="expression" dxfId="849" priority="78">
      <formula>$B4="za"</formula>
    </cfRule>
  </conditionalFormatting>
  <conditionalFormatting sqref="F5:F7">
    <cfRule type="expression" dxfId="848" priority="75">
      <formula>$B5="zo"</formula>
    </cfRule>
    <cfRule type="expression" dxfId="847" priority="76">
      <formula>$B5="za"</formula>
    </cfRule>
  </conditionalFormatting>
  <conditionalFormatting sqref="D8:E8">
    <cfRule type="expression" dxfId="846" priority="73">
      <formula>$B8="zo"</formula>
    </cfRule>
    <cfRule type="expression" dxfId="845" priority="74">
      <formula>$B8="za"</formula>
    </cfRule>
  </conditionalFormatting>
  <conditionalFormatting sqref="F8">
    <cfRule type="expression" dxfId="844" priority="71">
      <formula>$B8="zo"</formula>
    </cfRule>
    <cfRule type="expression" dxfId="843" priority="72">
      <formula>$B8="za"</formula>
    </cfRule>
  </conditionalFormatting>
  <conditionalFormatting sqref="D9:E11">
    <cfRule type="expression" dxfId="842" priority="69">
      <formula>$B9="zo"</formula>
    </cfRule>
    <cfRule type="expression" dxfId="841" priority="70">
      <formula>$B9="za"</formula>
    </cfRule>
  </conditionalFormatting>
  <conditionalFormatting sqref="F9">
    <cfRule type="expression" dxfId="840" priority="67">
      <formula>$B9="zo"</formula>
    </cfRule>
    <cfRule type="expression" dxfId="839" priority="68">
      <formula>$B9="za"</formula>
    </cfRule>
  </conditionalFormatting>
  <conditionalFormatting sqref="F10">
    <cfRule type="expression" dxfId="838" priority="65">
      <formula>$B10="zo"</formula>
    </cfRule>
    <cfRule type="expression" dxfId="837" priority="66">
      <formula>$B10="za"</formula>
    </cfRule>
  </conditionalFormatting>
  <conditionalFormatting sqref="F11">
    <cfRule type="expression" dxfId="836" priority="63">
      <formula>$B11="zo"</formula>
    </cfRule>
    <cfRule type="expression" dxfId="835" priority="64">
      <formula>$B11="za"</formula>
    </cfRule>
  </conditionalFormatting>
  <conditionalFormatting sqref="D12:E14">
    <cfRule type="expression" dxfId="834" priority="61">
      <formula>$B12="zo"</formula>
    </cfRule>
    <cfRule type="expression" dxfId="833" priority="62">
      <formula>$B12="za"</formula>
    </cfRule>
  </conditionalFormatting>
  <conditionalFormatting sqref="F12:F14">
    <cfRule type="expression" dxfId="832" priority="59">
      <formula>$B12="zo"</formula>
    </cfRule>
    <cfRule type="expression" dxfId="831" priority="60">
      <formula>$B12="za"</formula>
    </cfRule>
  </conditionalFormatting>
  <conditionalFormatting sqref="D15:E15">
    <cfRule type="expression" dxfId="830" priority="57">
      <formula>$B15="zo"</formula>
    </cfRule>
    <cfRule type="expression" dxfId="829" priority="58">
      <formula>$B15="za"</formula>
    </cfRule>
  </conditionalFormatting>
  <conditionalFormatting sqref="F15">
    <cfRule type="expression" dxfId="828" priority="55">
      <formula>$B15="zo"</formula>
    </cfRule>
    <cfRule type="expression" dxfId="827" priority="56">
      <formula>$B15="za"</formula>
    </cfRule>
  </conditionalFormatting>
  <conditionalFormatting sqref="D16:E18">
    <cfRule type="expression" dxfId="826" priority="53">
      <formula>$B16="zo"</formula>
    </cfRule>
    <cfRule type="expression" dxfId="825" priority="54">
      <formula>$B16="za"</formula>
    </cfRule>
  </conditionalFormatting>
  <conditionalFormatting sqref="F16">
    <cfRule type="expression" dxfId="824" priority="51">
      <formula>$B16="zo"</formula>
    </cfRule>
    <cfRule type="expression" dxfId="823" priority="52">
      <formula>$B16="za"</formula>
    </cfRule>
  </conditionalFormatting>
  <conditionalFormatting sqref="F17">
    <cfRule type="expression" dxfId="822" priority="49">
      <formula>$B17="zo"</formula>
    </cfRule>
    <cfRule type="expression" dxfId="821" priority="50">
      <formula>$B17="za"</formula>
    </cfRule>
  </conditionalFormatting>
  <conditionalFormatting sqref="F18">
    <cfRule type="expression" dxfId="820" priority="47">
      <formula>$B18="zo"</formula>
    </cfRule>
    <cfRule type="expression" dxfId="819" priority="48">
      <formula>$B18="za"</formula>
    </cfRule>
  </conditionalFormatting>
  <conditionalFormatting sqref="D19:E21">
    <cfRule type="expression" dxfId="818" priority="45">
      <formula>$B19="zo"</formula>
    </cfRule>
    <cfRule type="expression" dxfId="817" priority="46">
      <formula>$B19="za"</formula>
    </cfRule>
  </conditionalFormatting>
  <conditionalFormatting sqref="F19:F21">
    <cfRule type="expression" dxfId="816" priority="43">
      <formula>$B19="zo"</formula>
    </cfRule>
    <cfRule type="expression" dxfId="815" priority="44">
      <formula>$B19="za"</formula>
    </cfRule>
  </conditionalFormatting>
  <conditionalFormatting sqref="D22:E22">
    <cfRule type="expression" dxfId="814" priority="41">
      <formula>$B22="zo"</formula>
    </cfRule>
    <cfRule type="expression" dxfId="813" priority="42">
      <formula>$B22="za"</formula>
    </cfRule>
  </conditionalFormatting>
  <conditionalFormatting sqref="F22">
    <cfRule type="expression" dxfId="812" priority="39">
      <formula>$B22="zo"</formula>
    </cfRule>
    <cfRule type="expression" dxfId="811" priority="40">
      <formula>$B22="za"</formula>
    </cfRule>
  </conditionalFormatting>
  <conditionalFormatting sqref="D23:E25">
    <cfRule type="expression" dxfId="810" priority="37">
      <formula>$B23="zo"</formula>
    </cfRule>
    <cfRule type="expression" dxfId="809" priority="38">
      <formula>$B23="za"</formula>
    </cfRule>
  </conditionalFormatting>
  <conditionalFormatting sqref="F23">
    <cfRule type="expression" dxfId="808" priority="35">
      <formula>$B23="zo"</formula>
    </cfRule>
    <cfRule type="expression" dxfId="807" priority="36">
      <formula>$B23="za"</formula>
    </cfRule>
  </conditionalFormatting>
  <conditionalFormatting sqref="F24">
    <cfRule type="expression" dxfId="806" priority="33">
      <formula>$B24="zo"</formula>
    </cfRule>
    <cfRule type="expression" dxfId="805" priority="34">
      <formula>$B24="za"</formula>
    </cfRule>
  </conditionalFormatting>
  <conditionalFormatting sqref="F25">
    <cfRule type="expression" dxfId="804" priority="31">
      <formula>$B25="zo"</formula>
    </cfRule>
    <cfRule type="expression" dxfId="803" priority="32">
      <formula>$B25="za"</formula>
    </cfRule>
  </conditionalFormatting>
  <conditionalFormatting sqref="D26:E28">
    <cfRule type="expression" dxfId="802" priority="29">
      <formula>$B26="zo"</formula>
    </cfRule>
    <cfRule type="expression" dxfId="801" priority="30">
      <formula>$B26="za"</formula>
    </cfRule>
  </conditionalFormatting>
  <conditionalFormatting sqref="F26:F28">
    <cfRule type="expression" dxfId="800" priority="27">
      <formula>$B26="zo"</formula>
    </cfRule>
    <cfRule type="expression" dxfId="799" priority="28">
      <formula>$B26="za"</formula>
    </cfRule>
  </conditionalFormatting>
  <conditionalFormatting sqref="D29:E29">
    <cfRule type="expression" dxfId="798" priority="25">
      <formula>$B29="zo"</formula>
    </cfRule>
    <cfRule type="expression" dxfId="797" priority="26">
      <formula>$B29="za"</formula>
    </cfRule>
  </conditionalFormatting>
  <conditionalFormatting sqref="F29">
    <cfRule type="expression" dxfId="796" priority="23">
      <formula>$B29="zo"</formula>
    </cfRule>
    <cfRule type="expression" dxfId="795" priority="24">
      <formula>$B29="za"</formula>
    </cfRule>
  </conditionalFormatting>
  <conditionalFormatting sqref="D30:E32">
    <cfRule type="expression" dxfId="794" priority="21">
      <formula>$B30="zo"</formula>
    </cfRule>
    <cfRule type="expression" dxfId="793" priority="22">
      <formula>$B30="za"</formula>
    </cfRule>
  </conditionalFormatting>
  <conditionalFormatting sqref="F30">
    <cfRule type="expression" dxfId="792" priority="19">
      <formula>$B30="zo"</formula>
    </cfRule>
    <cfRule type="expression" dxfId="791" priority="20">
      <formula>$B30="za"</formula>
    </cfRule>
  </conditionalFormatting>
  <conditionalFormatting sqref="F31">
    <cfRule type="expression" dxfId="790" priority="17">
      <formula>$B31="zo"</formula>
    </cfRule>
    <cfRule type="expression" dxfId="789" priority="18">
      <formula>$B31="za"</formula>
    </cfRule>
  </conditionalFormatting>
  <conditionalFormatting sqref="F32">
    <cfRule type="expression" dxfId="788" priority="15">
      <formula>$B32="zo"</formula>
    </cfRule>
    <cfRule type="expression" dxfId="787" priority="16">
      <formula>$B32="za"</formula>
    </cfRule>
  </conditionalFormatting>
  <conditionalFormatting sqref="D33:E33">
    <cfRule type="expression" dxfId="786" priority="13">
      <formula>$B33="zo"</formula>
    </cfRule>
    <cfRule type="expression" dxfId="785" priority="14">
      <formula>$B33="za"</formula>
    </cfRule>
  </conditionalFormatting>
  <conditionalFormatting sqref="F33">
    <cfRule type="expression" dxfId="784" priority="11">
      <formula>$B33="zo"</formula>
    </cfRule>
    <cfRule type="expression" dxfId="783" priority="12">
      <formula>$B33="za"</formula>
    </cfRule>
  </conditionalFormatting>
  <conditionalFormatting sqref="P3">
    <cfRule type="expression" dxfId="782" priority="9">
      <formula>$B3="zo"</formula>
    </cfRule>
    <cfRule type="expression" dxfId="781" priority="10">
      <formula>$B3="za"</formula>
    </cfRule>
  </conditionalFormatting>
  <conditionalFormatting sqref="P4:P33">
    <cfRule type="expression" dxfId="780" priority="7">
      <formula>$B4="zo"</formula>
    </cfRule>
    <cfRule type="expression" dxfId="779" priority="8">
      <formula>$B4="za"</formula>
    </cfRule>
  </conditionalFormatting>
  <conditionalFormatting sqref="L3:L33">
    <cfRule type="expression" dxfId="778" priority="5">
      <formula>$B3="zo"</formula>
    </cfRule>
    <cfRule type="expression" dxfId="777" priority="6">
      <formula>$B3="za"</formula>
    </cfRule>
  </conditionalFormatting>
  <conditionalFormatting sqref="U34">
    <cfRule type="expression" dxfId="776" priority="1">
      <formula>$B34="zo"</formula>
    </cfRule>
    <cfRule type="expression" dxfId="775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2DD8-5CBF-45B1-9ACC-10610082AEC6}">
  <dimension ref="A1:U36"/>
  <sheetViews>
    <sheetView zoomScaleNormal="100" workbookViewId="0">
      <pane ySplit="1" topLeftCell="A2" activePane="bottomLeft" state="frozen"/>
      <selection pane="bottomLeft" activeCell="B38" sqref="B38"/>
    </sheetView>
  </sheetViews>
  <sheetFormatPr defaultRowHeight="15" x14ac:dyDescent="0.25"/>
  <cols>
    <col min="1" max="2" width="3.42578125" style="22" customWidth="1"/>
    <col min="3" max="3" width="6.855468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17</v>
      </c>
      <c r="B3" s="71" t="s">
        <v>56</v>
      </c>
      <c r="C3" s="133">
        <f>DATE(YEAR(Januari!C3),MONTH(Januari!C3)+4,DAY(Januari!C3))</f>
        <v>42490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>
        <f>April!Q32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7"/>
    </row>
    <row r="4" spans="1:21" x14ac:dyDescent="0.25">
      <c r="A4" s="17">
        <v>17</v>
      </c>
      <c r="B4" s="71" t="s">
        <v>57</v>
      </c>
      <c r="C4" s="133">
        <f>DATE(YEAR($C$3),MONTH($C$3),DAY(C3)+1)</f>
        <v>42491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7"/>
    </row>
    <row r="5" spans="1:21" x14ac:dyDescent="0.25">
      <c r="A5" s="17">
        <v>18</v>
      </c>
      <c r="B5" s="71" t="s">
        <v>58</v>
      </c>
      <c r="C5" s="133">
        <f t="shared" ref="C5:C33" si="5">DATE(YEAR($C$3),MONTH($C$3),DAY(C4)+1)</f>
        <v>42492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</row>
    <row r="6" spans="1:21" x14ac:dyDescent="0.25">
      <c r="A6" s="17">
        <v>18</v>
      </c>
      <c r="B6" s="71" t="s">
        <v>60</v>
      </c>
      <c r="C6" s="5">
        <f t="shared" si="5"/>
        <v>42493</v>
      </c>
      <c r="D6" s="6">
        <v>0.27083333333333331</v>
      </c>
      <c r="E6" s="6">
        <v>0.66666666666666663</v>
      </c>
      <c r="F6" s="8">
        <v>2.0833333333333301E-2</v>
      </c>
      <c r="G6" s="8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4"/>
      <c r="N6" s="4"/>
      <c r="O6" s="8">
        <f t="shared" si="3"/>
        <v>0</v>
      </c>
      <c r="P6" s="25">
        <f t="shared" ref="P6:P33" si="7">Q5</f>
        <v>0</v>
      </c>
      <c r="Q6" s="25"/>
      <c r="R6" s="28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18</v>
      </c>
      <c r="B7" s="71" t="s">
        <v>59</v>
      </c>
      <c r="C7" s="141">
        <f t="shared" si="5"/>
        <v>42494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42">
        <f t="shared" si="4"/>
        <v>0</v>
      </c>
      <c r="S7" s="76">
        <f>TOTAAL!$J$4</f>
        <v>26</v>
      </c>
      <c r="T7" s="76">
        <f t="shared" si="6"/>
        <v>-26</v>
      </c>
      <c r="U7" s="167"/>
    </row>
    <row r="8" spans="1:21" x14ac:dyDescent="0.25">
      <c r="A8" s="17">
        <v>18</v>
      </c>
      <c r="B8" s="71" t="s">
        <v>61</v>
      </c>
      <c r="C8" s="5">
        <f t="shared" si="5"/>
        <v>42495</v>
      </c>
      <c r="D8" s="6">
        <v>0.27083333333333331</v>
      </c>
      <c r="E8" s="6">
        <v>0.66666666666666663</v>
      </c>
      <c r="F8" s="8">
        <v>2.0833333333333301E-2</v>
      </c>
      <c r="G8" s="8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4"/>
      <c r="N8" s="4"/>
      <c r="O8" s="8">
        <f t="shared" si="3"/>
        <v>0</v>
      </c>
      <c r="P8" s="25">
        <f t="shared" si="7"/>
        <v>0</v>
      </c>
      <c r="Q8" s="25"/>
      <c r="R8" s="28">
        <f t="shared" si="4"/>
        <v>0</v>
      </c>
      <c r="S8" s="76">
        <f>TOTAAL!$J$4</f>
        <v>26</v>
      </c>
      <c r="T8" s="76">
        <f t="shared" si="6"/>
        <v>-26</v>
      </c>
      <c r="U8" s="167"/>
    </row>
    <row r="9" spans="1:21" x14ac:dyDescent="0.25">
      <c r="A9" s="17">
        <v>18</v>
      </c>
      <c r="B9" s="71" t="s">
        <v>62</v>
      </c>
      <c r="C9" s="5">
        <f t="shared" si="5"/>
        <v>42496</v>
      </c>
      <c r="D9" s="6">
        <v>0.27083333333333331</v>
      </c>
      <c r="E9" s="6">
        <v>0.66666666666666663</v>
      </c>
      <c r="F9" s="8">
        <v>2.0833333333333301E-2</v>
      </c>
      <c r="G9" s="8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4"/>
      <c r="N9" s="4"/>
      <c r="O9" s="8">
        <f t="shared" si="3"/>
        <v>0</v>
      </c>
      <c r="P9" s="25">
        <f t="shared" si="7"/>
        <v>0</v>
      </c>
      <c r="Q9" s="25"/>
      <c r="R9" s="28">
        <f t="shared" si="4"/>
        <v>0</v>
      </c>
      <c r="S9" s="76">
        <f>TOTAAL!$J$4</f>
        <v>26</v>
      </c>
      <c r="T9" s="76">
        <f t="shared" si="6"/>
        <v>-26</v>
      </c>
      <c r="U9" s="167"/>
    </row>
    <row r="10" spans="1:21" x14ac:dyDescent="0.25">
      <c r="A10" s="17">
        <v>18</v>
      </c>
      <c r="B10" s="71" t="s">
        <v>56</v>
      </c>
      <c r="C10" s="133">
        <f t="shared" si="5"/>
        <v>42497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7"/>
    </row>
    <row r="11" spans="1:21" x14ac:dyDescent="0.25">
      <c r="A11" s="17">
        <v>18</v>
      </c>
      <c r="B11" s="71" t="s">
        <v>57</v>
      </c>
      <c r="C11" s="133">
        <f t="shared" si="5"/>
        <v>42498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6"/>
      <c r="N11" s="6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7"/>
    </row>
    <row r="12" spans="1:21" x14ac:dyDescent="0.25">
      <c r="A12" s="17">
        <v>19</v>
      </c>
      <c r="B12" s="71" t="s">
        <v>58</v>
      </c>
      <c r="C12" s="133">
        <f t="shared" si="5"/>
        <v>42499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7"/>
    </row>
    <row r="13" spans="1:21" x14ac:dyDescent="0.25">
      <c r="A13" s="17">
        <v>19</v>
      </c>
      <c r="B13" s="71" t="s">
        <v>60</v>
      </c>
      <c r="C13" s="133">
        <f t="shared" si="5"/>
        <v>42500</v>
      </c>
      <c r="D13" s="6">
        <v>0.27083333333333331</v>
      </c>
      <c r="E13" s="6">
        <v>0.66666666666666696</v>
      </c>
      <c r="F13" s="8">
        <v>2.0833333333333301E-2</v>
      </c>
      <c r="G13" s="17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7"/>
    </row>
    <row r="14" spans="1:21" x14ac:dyDescent="0.25">
      <c r="A14" s="17">
        <v>19</v>
      </c>
      <c r="B14" s="71" t="s">
        <v>59</v>
      </c>
      <c r="C14" s="133">
        <f t="shared" si="5"/>
        <v>42501</v>
      </c>
      <c r="D14" s="6">
        <v>0.27083333333333331</v>
      </c>
      <c r="E14" s="6">
        <v>0.66666666666666696</v>
      </c>
      <c r="F14" s="8">
        <v>2.0833333333333301E-2</v>
      </c>
      <c r="G14" s="17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7"/>
    </row>
    <row r="15" spans="1:21" x14ac:dyDescent="0.25">
      <c r="A15" s="17">
        <v>19</v>
      </c>
      <c r="B15" s="71" t="s">
        <v>61</v>
      </c>
      <c r="C15" s="133">
        <f t="shared" si="5"/>
        <v>42502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7"/>
    </row>
    <row r="16" spans="1:21" x14ac:dyDescent="0.25">
      <c r="A16" s="17">
        <v>19</v>
      </c>
      <c r="B16" s="71" t="s">
        <v>62</v>
      </c>
      <c r="C16" s="133">
        <f t="shared" si="5"/>
        <v>42503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7"/>
    </row>
    <row r="17" spans="1:21" x14ac:dyDescent="0.25">
      <c r="A17" s="17">
        <v>19</v>
      </c>
      <c r="B17" s="71" t="s">
        <v>56</v>
      </c>
      <c r="C17" s="133">
        <f t="shared" si="5"/>
        <v>42504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7"/>
    </row>
    <row r="18" spans="1:21" x14ac:dyDescent="0.25">
      <c r="A18" s="17">
        <v>19</v>
      </c>
      <c r="B18" s="71" t="s">
        <v>57</v>
      </c>
      <c r="C18" s="133">
        <f t="shared" si="5"/>
        <v>42505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7"/>
    </row>
    <row r="19" spans="1:21" x14ac:dyDescent="0.25">
      <c r="A19" s="17">
        <v>20</v>
      </c>
      <c r="B19" s="71" t="s">
        <v>58</v>
      </c>
      <c r="C19" s="133">
        <f t="shared" si="5"/>
        <v>42506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7"/>
    </row>
    <row r="20" spans="1:21" x14ac:dyDescent="0.25">
      <c r="A20" s="17">
        <v>20</v>
      </c>
      <c r="B20" s="71" t="s">
        <v>60</v>
      </c>
      <c r="C20" s="133">
        <f t="shared" si="5"/>
        <v>42507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</row>
    <row r="21" spans="1:21" x14ac:dyDescent="0.25">
      <c r="A21" s="17">
        <v>20</v>
      </c>
      <c r="B21" s="71" t="s">
        <v>59</v>
      </c>
      <c r="C21" s="133">
        <f t="shared" si="5"/>
        <v>42508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7"/>
    </row>
    <row r="22" spans="1:21" x14ac:dyDescent="0.25">
      <c r="A22" s="17">
        <v>20</v>
      </c>
      <c r="B22" s="71" t="s">
        <v>61</v>
      </c>
      <c r="C22" s="133">
        <f t="shared" si="5"/>
        <v>42509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7"/>
    </row>
    <row r="23" spans="1:21" x14ac:dyDescent="0.25">
      <c r="A23" s="17">
        <v>20</v>
      </c>
      <c r="B23" s="71" t="s">
        <v>62</v>
      </c>
      <c r="C23" s="141">
        <f t="shared" si="5"/>
        <v>42510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42">
        <f t="shared" si="4"/>
        <v>0</v>
      </c>
      <c r="S23" s="76">
        <f>TOTAAL!$J$4</f>
        <v>26</v>
      </c>
      <c r="T23" s="76">
        <f t="shared" si="6"/>
        <v>-26</v>
      </c>
      <c r="U23" s="167"/>
    </row>
    <row r="24" spans="1:21" x14ac:dyDescent="0.25">
      <c r="A24" s="17">
        <v>20</v>
      </c>
      <c r="B24" s="71" t="s">
        <v>56</v>
      </c>
      <c r="C24" s="133">
        <f t="shared" si="5"/>
        <v>42511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7"/>
    </row>
    <row r="25" spans="1:21" x14ac:dyDescent="0.25">
      <c r="A25" s="17">
        <v>20</v>
      </c>
      <c r="B25" s="71" t="s">
        <v>57</v>
      </c>
      <c r="C25" s="133">
        <f t="shared" si="5"/>
        <v>42512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6"/>
      <c r="N25" s="6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7"/>
    </row>
    <row r="26" spans="1:21" x14ac:dyDescent="0.25">
      <c r="A26" s="17">
        <v>21</v>
      </c>
      <c r="B26" s="71" t="s">
        <v>58</v>
      </c>
      <c r="C26" s="133">
        <f t="shared" si="5"/>
        <v>42513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7"/>
    </row>
    <row r="27" spans="1:21" x14ac:dyDescent="0.25">
      <c r="A27" s="17">
        <v>21</v>
      </c>
      <c r="B27" s="71" t="s">
        <v>60</v>
      </c>
      <c r="C27" s="133">
        <f t="shared" si="5"/>
        <v>42514</v>
      </c>
      <c r="D27" s="6">
        <v>0.27083333333333331</v>
      </c>
      <c r="E27" s="6">
        <v>0.66666666666666696</v>
      </c>
      <c r="F27" s="8">
        <v>2.0833333333333301E-2</v>
      </c>
      <c r="G27" s="17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7"/>
      <c r="N27" s="17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7"/>
    </row>
    <row r="28" spans="1:21" x14ac:dyDescent="0.25">
      <c r="A28" s="17">
        <v>21</v>
      </c>
      <c r="B28" s="71" t="s">
        <v>59</v>
      </c>
      <c r="C28" s="133">
        <f t="shared" si="5"/>
        <v>42515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7"/>
      <c r="N28" s="17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7"/>
    </row>
    <row r="29" spans="1:21" x14ac:dyDescent="0.25">
      <c r="A29" s="17">
        <v>21</v>
      </c>
      <c r="B29" s="71" t="s">
        <v>61</v>
      </c>
      <c r="C29" s="133">
        <f t="shared" si="5"/>
        <v>42516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7"/>
    </row>
    <row r="30" spans="1:21" x14ac:dyDescent="0.25">
      <c r="A30" s="17">
        <v>21</v>
      </c>
      <c r="B30" s="71" t="s">
        <v>62</v>
      </c>
      <c r="C30" s="133">
        <f t="shared" si="5"/>
        <v>42517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7"/>
      <c r="N30" s="17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7"/>
    </row>
    <row r="31" spans="1:21" x14ac:dyDescent="0.25">
      <c r="A31" s="17">
        <v>21</v>
      </c>
      <c r="B31" s="71" t="s">
        <v>56</v>
      </c>
      <c r="C31" s="133">
        <f t="shared" si="5"/>
        <v>42518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7"/>
      <c r="N31" s="17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7"/>
    </row>
    <row r="32" spans="1:21" x14ac:dyDescent="0.25">
      <c r="A32" s="17">
        <v>21</v>
      </c>
      <c r="B32" s="71" t="s">
        <v>57</v>
      </c>
      <c r="C32" s="133">
        <f t="shared" si="5"/>
        <v>42519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7"/>
      <c r="N32" s="17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22</v>
      </c>
      <c r="B33" s="71" t="s">
        <v>58</v>
      </c>
      <c r="C33" s="133">
        <f t="shared" si="5"/>
        <v>42520</v>
      </c>
      <c r="D33" s="6">
        <v>0.27083333333333331</v>
      </c>
      <c r="E33" s="6">
        <v>0.66666666666666696</v>
      </c>
      <c r="F33" s="8">
        <v>2.0833333333333301E-2</v>
      </c>
      <c r="G33" s="6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7"/>
      <c r="N33" s="17"/>
      <c r="O33" s="6">
        <f t="shared" si="3"/>
        <v>0</v>
      </c>
      <c r="P33" s="25">
        <f t="shared" si="7"/>
        <v>0</v>
      </c>
      <c r="Q33" s="25"/>
      <c r="R33" s="132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193"/>
      <c r="M34" s="50"/>
      <c r="N34" s="50"/>
      <c r="O34" s="50">
        <f>SUM(O3:O33)</f>
        <v>0</v>
      </c>
      <c r="P34" s="15"/>
      <c r="Q34" s="15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M3:O33 C3:C33 Q3:R33 G3:I33 A3:A33">
    <cfRule type="expression" dxfId="774" priority="197">
      <formula>$B3="zo"</formula>
    </cfRule>
    <cfRule type="expression" dxfId="773" priority="198">
      <formula>$B3="za"</formula>
    </cfRule>
  </conditionalFormatting>
  <conditionalFormatting sqref="B3:B33">
    <cfRule type="expression" dxfId="772" priority="195">
      <formula>$B3="zo"</formula>
    </cfRule>
    <cfRule type="expression" dxfId="771" priority="196">
      <formula>$B3="za"</formula>
    </cfRule>
  </conditionalFormatting>
  <conditionalFormatting sqref="T3:T33">
    <cfRule type="expression" dxfId="770" priority="191">
      <formula>$B3="zo"</formula>
    </cfRule>
    <cfRule type="expression" dxfId="769" priority="192">
      <formula>$B3="za"</formula>
    </cfRule>
  </conditionalFormatting>
  <conditionalFormatting sqref="U32:U33">
    <cfRule type="expression" dxfId="768" priority="189">
      <formula>$B32="zo"</formula>
    </cfRule>
    <cfRule type="expression" dxfId="767" priority="190">
      <formula>$B32="za"</formula>
    </cfRule>
  </conditionalFormatting>
  <conditionalFormatting sqref="U3:U31">
    <cfRule type="expression" dxfId="766" priority="155">
      <formula>$B3="zo"</formula>
    </cfRule>
    <cfRule type="expression" dxfId="765" priority="156">
      <formula>$B3="za"</formula>
    </cfRule>
  </conditionalFormatting>
  <conditionalFormatting sqref="J3:J33">
    <cfRule type="expression" dxfId="764" priority="153">
      <formula>$B3="zo"</formula>
    </cfRule>
    <cfRule type="expression" dxfId="763" priority="154">
      <formula>$B3="za"</formula>
    </cfRule>
  </conditionalFormatting>
  <conditionalFormatting sqref="K3:K33">
    <cfRule type="expression" dxfId="762" priority="151">
      <formula>$B3="zo"</formula>
    </cfRule>
    <cfRule type="expression" dxfId="761" priority="152">
      <formula>$B3="za"</formula>
    </cfRule>
  </conditionalFormatting>
  <conditionalFormatting sqref="S3:S33">
    <cfRule type="expression" dxfId="760" priority="149">
      <formula>$B3="zo"</formula>
    </cfRule>
    <cfRule type="expression" dxfId="759" priority="150">
      <formula>$B3="za"</formula>
    </cfRule>
  </conditionalFormatting>
  <conditionalFormatting sqref="D3:E3">
    <cfRule type="expression" dxfId="758" priority="83">
      <formula>$B3="zo"</formula>
    </cfRule>
    <cfRule type="expression" dxfId="757" priority="84">
      <formula>$B3="za"</formula>
    </cfRule>
  </conditionalFormatting>
  <conditionalFormatting sqref="F3">
    <cfRule type="expression" dxfId="756" priority="81">
      <formula>$B3="zo"</formula>
    </cfRule>
    <cfRule type="expression" dxfId="755" priority="82">
      <formula>$B3="za"</formula>
    </cfRule>
  </conditionalFormatting>
  <conditionalFormatting sqref="D4:E7">
    <cfRule type="expression" dxfId="754" priority="79">
      <formula>$B4="zo"</formula>
    </cfRule>
    <cfRule type="expression" dxfId="753" priority="80">
      <formula>$B4="za"</formula>
    </cfRule>
  </conditionalFormatting>
  <conditionalFormatting sqref="F4">
    <cfRule type="expression" dxfId="752" priority="77">
      <formula>$B4="zo"</formula>
    </cfRule>
    <cfRule type="expression" dxfId="751" priority="78">
      <formula>$B4="za"</formula>
    </cfRule>
  </conditionalFormatting>
  <conditionalFormatting sqref="F5:F7">
    <cfRule type="expression" dxfId="750" priority="75">
      <formula>$B5="zo"</formula>
    </cfRule>
    <cfRule type="expression" dxfId="749" priority="76">
      <formula>$B5="za"</formula>
    </cfRule>
  </conditionalFormatting>
  <conditionalFormatting sqref="D8:E8">
    <cfRule type="expression" dxfId="748" priority="73">
      <formula>$B8="zo"</formula>
    </cfRule>
    <cfRule type="expression" dxfId="747" priority="74">
      <formula>$B8="za"</formula>
    </cfRule>
  </conditionalFormatting>
  <conditionalFormatting sqref="F8">
    <cfRule type="expression" dxfId="746" priority="71">
      <formula>$B8="zo"</formula>
    </cfRule>
    <cfRule type="expression" dxfId="745" priority="72">
      <formula>$B8="za"</formula>
    </cfRule>
  </conditionalFormatting>
  <conditionalFormatting sqref="D9:E11">
    <cfRule type="expression" dxfId="744" priority="69">
      <formula>$B9="zo"</formula>
    </cfRule>
    <cfRule type="expression" dxfId="743" priority="70">
      <formula>$B9="za"</formula>
    </cfRule>
  </conditionalFormatting>
  <conditionalFormatting sqref="F9">
    <cfRule type="expression" dxfId="742" priority="67">
      <formula>$B9="zo"</formula>
    </cfRule>
    <cfRule type="expression" dxfId="741" priority="68">
      <formula>$B9="za"</formula>
    </cfRule>
  </conditionalFormatting>
  <conditionalFormatting sqref="F10">
    <cfRule type="expression" dxfId="740" priority="65">
      <formula>$B10="zo"</formula>
    </cfRule>
    <cfRule type="expression" dxfId="739" priority="66">
      <formula>$B10="za"</formula>
    </cfRule>
  </conditionalFormatting>
  <conditionalFormatting sqref="F11">
    <cfRule type="expression" dxfId="738" priority="63">
      <formula>$B11="zo"</formula>
    </cfRule>
    <cfRule type="expression" dxfId="737" priority="64">
      <formula>$B11="za"</formula>
    </cfRule>
  </conditionalFormatting>
  <conditionalFormatting sqref="D12:E14">
    <cfRule type="expression" dxfId="736" priority="61">
      <formula>$B12="zo"</formula>
    </cfRule>
    <cfRule type="expression" dxfId="735" priority="62">
      <formula>$B12="za"</formula>
    </cfRule>
  </conditionalFormatting>
  <conditionalFormatting sqref="F12:F14">
    <cfRule type="expression" dxfId="734" priority="59">
      <formula>$B12="zo"</formula>
    </cfRule>
    <cfRule type="expression" dxfId="733" priority="60">
      <formula>$B12="za"</formula>
    </cfRule>
  </conditionalFormatting>
  <conditionalFormatting sqref="D15:E15">
    <cfRule type="expression" dxfId="732" priority="57">
      <formula>$B15="zo"</formula>
    </cfRule>
    <cfRule type="expression" dxfId="731" priority="58">
      <formula>$B15="za"</formula>
    </cfRule>
  </conditionalFormatting>
  <conditionalFormatting sqref="F15">
    <cfRule type="expression" dxfId="730" priority="55">
      <formula>$B15="zo"</formula>
    </cfRule>
    <cfRule type="expression" dxfId="729" priority="56">
      <formula>$B15="za"</formula>
    </cfRule>
  </conditionalFormatting>
  <conditionalFormatting sqref="D16:E18">
    <cfRule type="expression" dxfId="728" priority="53">
      <formula>$B16="zo"</formula>
    </cfRule>
    <cfRule type="expression" dxfId="727" priority="54">
      <formula>$B16="za"</formula>
    </cfRule>
  </conditionalFormatting>
  <conditionalFormatting sqref="F16">
    <cfRule type="expression" dxfId="726" priority="51">
      <formula>$B16="zo"</formula>
    </cfRule>
    <cfRule type="expression" dxfId="725" priority="52">
      <formula>$B16="za"</formula>
    </cfRule>
  </conditionalFormatting>
  <conditionalFormatting sqref="F17">
    <cfRule type="expression" dxfId="724" priority="49">
      <formula>$B17="zo"</formula>
    </cfRule>
    <cfRule type="expression" dxfId="723" priority="50">
      <formula>$B17="za"</formula>
    </cfRule>
  </conditionalFormatting>
  <conditionalFormatting sqref="F18">
    <cfRule type="expression" dxfId="722" priority="47">
      <formula>$B18="zo"</formula>
    </cfRule>
    <cfRule type="expression" dxfId="721" priority="48">
      <formula>$B18="za"</formula>
    </cfRule>
  </conditionalFormatting>
  <conditionalFormatting sqref="D19:E21">
    <cfRule type="expression" dxfId="720" priority="45">
      <formula>$B19="zo"</formula>
    </cfRule>
    <cfRule type="expression" dxfId="719" priority="46">
      <formula>$B19="za"</formula>
    </cfRule>
  </conditionalFormatting>
  <conditionalFormatting sqref="F19:F21">
    <cfRule type="expression" dxfId="718" priority="43">
      <formula>$B19="zo"</formula>
    </cfRule>
    <cfRule type="expression" dxfId="717" priority="44">
      <formula>$B19="za"</formula>
    </cfRule>
  </conditionalFormatting>
  <conditionalFormatting sqref="D22:E22">
    <cfRule type="expression" dxfId="716" priority="41">
      <formula>$B22="zo"</formula>
    </cfRule>
    <cfRule type="expression" dxfId="715" priority="42">
      <formula>$B22="za"</formula>
    </cfRule>
  </conditionalFormatting>
  <conditionalFormatting sqref="F22">
    <cfRule type="expression" dxfId="714" priority="39">
      <formula>$B22="zo"</formula>
    </cfRule>
    <cfRule type="expression" dxfId="713" priority="40">
      <formula>$B22="za"</formula>
    </cfRule>
  </conditionalFormatting>
  <conditionalFormatting sqref="D23:E25">
    <cfRule type="expression" dxfId="712" priority="37">
      <formula>$B23="zo"</formula>
    </cfRule>
    <cfRule type="expression" dxfId="711" priority="38">
      <formula>$B23="za"</formula>
    </cfRule>
  </conditionalFormatting>
  <conditionalFormatting sqref="F23">
    <cfRule type="expression" dxfId="710" priority="35">
      <formula>$B23="zo"</formula>
    </cfRule>
    <cfRule type="expression" dxfId="709" priority="36">
      <formula>$B23="za"</formula>
    </cfRule>
  </conditionalFormatting>
  <conditionalFormatting sqref="F24">
    <cfRule type="expression" dxfId="708" priority="33">
      <formula>$B24="zo"</formula>
    </cfRule>
    <cfRule type="expression" dxfId="707" priority="34">
      <formula>$B24="za"</formula>
    </cfRule>
  </conditionalFormatting>
  <conditionalFormatting sqref="F25">
    <cfRule type="expression" dxfId="706" priority="31">
      <formula>$B25="zo"</formula>
    </cfRule>
    <cfRule type="expression" dxfId="705" priority="32">
      <formula>$B25="za"</formula>
    </cfRule>
  </conditionalFormatting>
  <conditionalFormatting sqref="D26:E28">
    <cfRule type="expression" dxfId="704" priority="29">
      <formula>$B26="zo"</formula>
    </cfRule>
    <cfRule type="expression" dxfId="703" priority="30">
      <formula>$B26="za"</formula>
    </cfRule>
  </conditionalFormatting>
  <conditionalFormatting sqref="F26:F28">
    <cfRule type="expression" dxfId="702" priority="27">
      <formula>$B26="zo"</formula>
    </cfRule>
    <cfRule type="expression" dxfId="701" priority="28">
      <formula>$B26="za"</formula>
    </cfRule>
  </conditionalFormatting>
  <conditionalFormatting sqref="D29:E29">
    <cfRule type="expression" dxfId="700" priority="25">
      <formula>$B29="zo"</formula>
    </cfRule>
    <cfRule type="expression" dxfId="699" priority="26">
      <formula>$B29="za"</formula>
    </cfRule>
  </conditionalFormatting>
  <conditionalFormatting sqref="F29">
    <cfRule type="expression" dxfId="698" priority="23">
      <formula>$B29="zo"</formula>
    </cfRule>
    <cfRule type="expression" dxfId="697" priority="24">
      <formula>$B29="za"</formula>
    </cfRule>
  </conditionalFormatting>
  <conditionalFormatting sqref="D30:E32">
    <cfRule type="expression" dxfId="696" priority="21">
      <formula>$B30="zo"</formula>
    </cfRule>
    <cfRule type="expression" dxfId="695" priority="22">
      <formula>$B30="za"</formula>
    </cfRule>
  </conditionalFormatting>
  <conditionalFormatting sqref="F30">
    <cfRule type="expression" dxfId="694" priority="19">
      <formula>$B30="zo"</formula>
    </cfRule>
    <cfRule type="expression" dxfId="693" priority="20">
      <formula>$B30="za"</formula>
    </cfRule>
  </conditionalFormatting>
  <conditionalFormatting sqref="F31">
    <cfRule type="expression" dxfId="692" priority="17">
      <formula>$B31="zo"</formula>
    </cfRule>
    <cfRule type="expression" dxfId="691" priority="18">
      <formula>$B31="za"</formula>
    </cfRule>
  </conditionalFormatting>
  <conditionalFormatting sqref="F32">
    <cfRule type="expression" dxfId="690" priority="15">
      <formula>$B32="zo"</formula>
    </cfRule>
    <cfRule type="expression" dxfId="689" priority="16">
      <formula>$B32="za"</formula>
    </cfRule>
  </conditionalFormatting>
  <conditionalFormatting sqref="D33:E33">
    <cfRule type="expression" dxfId="688" priority="13">
      <formula>$B33="zo"</formula>
    </cfRule>
    <cfRule type="expression" dxfId="687" priority="14">
      <formula>$B33="za"</formula>
    </cfRule>
  </conditionalFormatting>
  <conditionalFormatting sqref="F33">
    <cfRule type="expression" dxfId="686" priority="11">
      <formula>$B33="zo"</formula>
    </cfRule>
    <cfRule type="expression" dxfId="685" priority="12">
      <formula>$B33="za"</formula>
    </cfRule>
  </conditionalFormatting>
  <conditionalFormatting sqref="P3">
    <cfRule type="expression" dxfId="684" priority="9">
      <formula>$B3="zo"</formula>
    </cfRule>
    <cfRule type="expression" dxfId="683" priority="10">
      <formula>$B3="za"</formula>
    </cfRule>
  </conditionalFormatting>
  <conditionalFormatting sqref="P4:P33">
    <cfRule type="expression" dxfId="682" priority="7">
      <formula>$B4="zo"</formula>
    </cfRule>
    <cfRule type="expression" dxfId="681" priority="8">
      <formula>$B4="za"</formula>
    </cfRule>
  </conditionalFormatting>
  <conditionalFormatting sqref="L3:L33">
    <cfRule type="expression" dxfId="680" priority="5">
      <formula>$B3="zo"</formula>
    </cfRule>
    <cfRule type="expression" dxfId="679" priority="6">
      <formula>$B3="za"</formula>
    </cfRule>
  </conditionalFormatting>
  <conditionalFormatting sqref="U34">
    <cfRule type="expression" dxfId="678" priority="1">
      <formula>$B34="zo"</formula>
    </cfRule>
    <cfRule type="expression" dxfId="677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3A3B-B278-4910-8B15-D6F5715F155A}">
  <sheetPr>
    <pageSetUpPr fitToPage="1"/>
  </sheetPr>
  <dimension ref="A1:V36"/>
  <sheetViews>
    <sheetView workbookViewId="0">
      <pane ySplit="1" topLeftCell="A2" activePane="bottomLeft" state="frozen"/>
      <selection pane="bottomLeft" activeCell="B34" sqref="B34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22" width="9.140625" style="10" customWidth="1"/>
    <col min="23" max="16384" width="9.140625" style="10"/>
  </cols>
  <sheetData>
    <row r="1" spans="1:22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  <c r="V1" s="59"/>
    </row>
    <row r="2" spans="1:22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  <c r="V2" s="59"/>
    </row>
    <row r="3" spans="1:22" x14ac:dyDescent="0.25">
      <c r="A3" s="17">
        <v>22</v>
      </c>
      <c r="B3" s="71" t="s">
        <v>60</v>
      </c>
      <c r="C3" s="141">
        <f>DATE(YEAR(Januari!C3),MONTH(Januari!C3)+5,DAY(Januari!C3))</f>
        <v>42521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>
        <f>Mei!Q33</f>
        <v>0</v>
      </c>
      <c r="Q3" s="142"/>
      <c r="R3" s="142">
        <f>SUM(Q3-P3)</f>
        <v>0</v>
      </c>
      <c r="S3" s="76">
        <f>TOTAAL!$J$4</f>
        <v>26</v>
      </c>
      <c r="T3" s="76">
        <f>SUM(R3-S3)</f>
        <v>-26</v>
      </c>
      <c r="U3" s="167"/>
      <c r="V3" s="195"/>
    </row>
    <row r="4" spans="1:22" x14ac:dyDescent="0.25">
      <c r="A4" s="17">
        <v>22</v>
      </c>
      <c r="B4" s="71" t="s">
        <v>59</v>
      </c>
      <c r="C4" s="5">
        <f>DATE(YEAR($C$3),MONTH($C$3),DAY(C3)+1)</f>
        <v>42522</v>
      </c>
      <c r="D4" s="6">
        <v>0.27083333333333331</v>
      </c>
      <c r="E4" s="6">
        <v>0.66666666666666663</v>
      </c>
      <c r="F4" s="8">
        <v>2.0833333333333301E-2</v>
      </c>
      <c r="G4" s="8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4"/>
      <c r="N4" s="4"/>
      <c r="O4" s="8">
        <f t="shared" ref="O4:O33" si="3">SUM(N4-M4)</f>
        <v>0</v>
      </c>
      <c r="P4" s="25">
        <f>Q3</f>
        <v>0</v>
      </c>
      <c r="Q4" s="25"/>
      <c r="R4" s="28">
        <f t="shared" ref="R4:R33" si="4">SUM(Q4-P4)</f>
        <v>0</v>
      </c>
      <c r="S4" s="76">
        <f>TOTAAL!$J$4</f>
        <v>26</v>
      </c>
      <c r="T4" s="76">
        <f>SUM(R4-S4)</f>
        <v>-26</v>
      </c>
      <c r="U4" s="167"/>
      <c r="V4" s="195"/>
    </row>
    <row r="5" spans="1:22" x14ac:dyDescent="0.25">
      <c r="A5" s="17">
        <v>22</v>
      </c>
      <c r="B5" s="71" t="s">
        <v>61</v>
      </c>
      <c r="C5" s="5">
        <f t="shared" ref="C5:C32" si="5">DATE(YEAR($C$3),MONTH($C$3),DAY(C4)+1)</f>
        <v>42523</v>
      </c>
      <c r="D5" s="6">
        <v>0.27083333333333331</v>
      </c>
      <c r="E5" s="6">
        <v>0.66666666666666663</v>
      </c>
      <c r="F5" s="8">
        <v>2.0833333333333301E-2</v>
      </c>
      <c r="G5" s="8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4"/>
      <c r="N5" s="4"/>
      <c r="O5" s="8">
        <f t="shared" si="3"/>
        <v>0</v>
      </c>
      <c r="P5" s="25">
        <f>Q4</f>
        <v>0</v>
      </c>
      <c r="Q5" s="25"/>
      <c r="R5" s="28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  <c r="V5" s="195"/>
    </row>
    <row r="6" spans="1:22" x14ac:dyDescent="0.25">
      <c r="A6" s="17">
        <v>22</v>
      </c>
      <c r="B6" s="71" t="s">
        <v>62</v>
      </c>
      <c r="C6" s="5">
        <f t="shared" si="5"/>
        <v>42524</v>
      </c>
      <c r="D6" s="6">
        <v>0.27083333333333331</v>
      </c>
      <c r="E6" s="6">
        <v>0.66666666666666663</v>
      </c>
      <c r="F6" s="8">
        <v>2.0833333333333301E-2</v>
      </c>
      <c r="G6" s="8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4"/>
      <c r="N6" s="4"/>
      <c r="O6" s="8">
        <f t="shared" si="3"/>
        <v>0</v>
      </c>
      <c r="P6" s="25">
        <f t="shared" ref="P6:P33" si="7">Q5</f>
        <v>0</v>
      </c>
      <c r="Q6" s="25"/>
      <c r="R6" s="28">
        <f t="shared" si="4"/>
        <v>0</v>
      </c>
      <c r="S6" s="76">
        <f>TOTAAL!$J$4</f>
        <v>26</v>
      </c>
      <c r="T6" s="76">
        <f t="shared" si="6"/>
        <v>-26</v>
      </c>
      <c r="U6" s="167"/>
      <c r="V6" s="195"/>
    </row>
    <row r="7" spans="1:22" x14ac:dyDescent="0.25">
      <c r="A7" s="17">
        <v>22</v>
      </c>
      <c r="B7" s="71" t="s">
        <v>56</v>
      </c>
      <c r="C7" s="133">
        <f t="shared" si="5"/>
        <v>42525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7"/>
      <c r="V7" s="195"/>
    </row>
    <row r="8" spans="1:22" x14ac:dyDescent="0.25">
      <c r="A8" s="17">
        <v>22</v>
      </c>
      <c r="B8" s="71" t="s">
        <v>57</v>
      </c>
      <c r="C8" s="133">
        <f t="shared" si="5"/>
        <v>42526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6"/>
      <c r="N8" s="6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7"/>
      <c r="V8" s="195"/>
    </row>
    <row r="9" spans="1:22" x14ac:dyDescent="0.25">
      <c r="A9" s="17">
        <v>23</v>
      </c>
      <c r="B9" s="71" t="s">
        <v>58</v>
      </c>
      <c r="C9" s="133">
        <f t="shared" si="5"/>
        <v>42527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7"/>
      <c r="V9" s="195"/>
    </row>
    <row r="10" spans="1:22" x14ac:dyDescent="0.25">
      <c r="A10" s="17">
        <v>23</v>
      </c>
      <c r="B10" s="71" t="s">
        <v>60</v>
      </c>
      <c r="C10" s="133">
        <f t="shared" si="5"/>
        <v>42528</v>
      </c>
      <c r="D10" s="6">
        <v>0.27083333333333331</v>
      </c>
      <c r="E10" s="6">
        <v>0.66666666666666663</v>
      </c>
      <c r="F10" s="8">
        <v>2.0833333333333301E-2</v>
      </c>
      <c r="G10" s="17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7"/>
      <c r="V10" s="195"/>
    </row>
    <row r="11" spans="1:22" x14ac:dyDescent="0.25">
      <c r="A11" s="17">
        <v>23</v>
      </c>
      <c r="B11" s="71" t="s">
        <v>59</v>
      </c>
      <c r="C11" s="133">
        <f t="shared" si="5"/>
        <v>42529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7"/>
      <c r="V11" s="195"/>
    </row>
    <row r="12" spans="1:22" x14ac:dyDescent="0.25">
      <c r="A12" s="17">
        <v>23</v>
      </c>
      <c r="B12" s="71" t="s">
        <v>61</v>
      </c>
      <c r="C12" s="133">
        <f t="shared" si="5"/>
        <v>42530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7"/>
      <c r="V12" s="195"/>
    </row>
    <row r="13" spans="1:22" x14ac:dyDescent="0.25">
      <c r="A13" s="17">
        <v>23</v>
      </c>
      <c r="B13" s="71" t="s">
        <v>62</v>
      </c>
      <c r="C13" s="133">
        <f t="shared" si="5"/>
        <v>42531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7"/>
      <c r="V13" s="195"/>
    </row>
    <row r="14" spans="1:22" x14ac:dyDescent="0.25">
      <c r="A14" s="17">
        <v>23</v>
      </c>
      <c r="B14" s="71" t="s">
        <v>56</v>
      </c>
      <c r="C14" s="133">
        <f t="shared" si="5"/>
        <v>42532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7"/>
      <c r="V14" s="195"/>
    </row>
    <row r="15" spans="1:22" x14ac:dyDescent="0.25">
      <c r="A15" s="17">
        <v>23</v>
      </c>
      <c r="B15" s="71" t="s">
        <v>57</v>
      </c>
      <c r="C15" s="133">
        <f t="shared" si="5"/>
        <v>42533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7"/>
      <c r="V15" s="195"/>
    </row>
    <row r="16" spans="1:22" x14ac:dyDescent="0.25">
      <c r="A16" s="17">
        <v>24</v>
      </c>
      <c r="B16" s="71" t="s">
        <v>58</v>
      </c>
      <c r="C16" s="133">
        <f t="shared" si="5"/>
        <v>42534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7"/>
      <c r="V16" s="195"/>
    </row>
    <row r="17" spans="1:22" x14ac:dyDescent="0.25">
      <c r="A17" s="17">
        <v>24</v>
      </c>
      <c r="B17" s="71" t="s">
        <v>60</v>
      </c>
      <c r="C17" s="133">
        <f t="shared" si="5"/>
        <v>42535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7"/>
      <c r="V17" s="195"/>
    </row>
    <row r="18" spans="1:22" x14ac:dyDescent="0.25">
      <c r="A18" s="17">
        <v>24</v>
      </c>
      <c r="B18" s="71" t="s">
        <v>59</v>
      </c>
      <c r="C18" s="133">
        <f t="shared" si="5"/>
        <v>42536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7"/>
      <c r="V18" s="195"/>
    </row>
    <row r="19" spans="1:22" x14ac:dyDescent="0.25">
      <c r="A19" s="17">
        <v>24</v>
      </c>
      <c r="B19" s="71" t="s">
        <v>61</v>
      </c>
      <c r="C19" s="133">
        <f t="shared" si="5"/>
        <v>42537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7"/>
      <c r="V19" s="195"/>
    </row>
    <row r="20" spans="1:22" x14ac:dyDescent="0.25">
      <c r="A20" s="17">
        <v>24</v>
      </c>
      <c r="B20" s="71" t="s">
        <v>62</v>
      </c>
      <c r="C20" s="133">
        <f t="shared" si="5"/>
        <v>42538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  <c r="V20" s="195"/>
    </row>
    <row r="21" spans="1:22" x14ac:dyDescent="0.25">
      <c r="A21" s="17">
        <v>24</v>
      </c>
      <c r="B21" s="71" t="s">
        <v>56</v>
      </c>
      <c r="C21" s="133">
        <f t="shared" si="5"/>
        <v>42539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7"/>
      <c r="V21" s="195"/>
    </row>
    <row r="22" spans="1:22" x14ac:dyDescent="0.25">
      <c r="A22" s="17">
        <v>24</v>
      </c>
      <c r="B22" s="71" t="s">
        <v>57</v>
      </c>
      <c r="C22" s="133">
        <f t="shared" si="5"/>
        <v>42540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6"/>
      <c r="N22" s="6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7"/>
      <c r="V22" s="195"/>
    </row>
    <row r="23" spans="1:22" x14ac:dyDescent="0.25">
      <c r="A23" s="17">
        <v>25</v>
      </c>
      <c r="B23" s="71" t="s">
        <v>58</v>
      </c>
      <c r="C23" s="133">
        <f t="shared" si="5"/>
        <v>42541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7"/>
      <c r="V23" s="195"/>
    </row>
    <row r="24" spans="1:22" x14ac:dyDescent="0.25">
      <c r="A24" s="17">
        <v>25</v>
      </c>
      <c r="B24" s="71" t="s">
        <v>60</v>
      </c>
      <c r="C24" s="133">
        <f t="shared" si="5"/>
        <v>42542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7"/>
      <c r="V24" s="195"/>
    </row>
    <row r="25" spans="1:22" x14ac:dyDescent="0.25">
      <c r="A25" s="17">
        <v>25</v>
      </c>
      <c r="B25" s="71" t="s">
        <v>59</v>
      </c>
      <c r="C25" s="133">
        <f t="shared" si="5"/>
        <v>42543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7"/>
      <c r="V25" s="195"/>
    </row>
    <row r="26" spans="1:22" x14ac:dyDescent="0.25">
      <c r="A26" s="17">
        <v>25</v>
      </c>
      <c r="B26" s="71" t="s">
        <v>61</v>
      </c>
      <c r="C26" s="133">
        <f t="shared" si="5"/>
        <v>42544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7"/>
      <c r="V26" s="195"/>
    </row>
    <row r="27" spans="1:22" x14ac:dyDescent="0.25">
      <c r="A27" s="17">
        <v>25</v>
      </c>
      <c r="B27" s="71" t="s">
        <v>62</v>
      </c>
      <c r="C27" s="133">
        <f t="shared" si="5"/>
        <v>42545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7"/>
      <c r="V27" s="195"/>
    </row>
    <row r="28" spans="1:22" x14ac:dyDescent="0.25">
      <c r="A28" s="17">
        <v>25</v>
      </c>
      <c r="B28" s="71" t="s">
        <v>56</v>
      </c>
      <c r="C28" s="133">
        <f t="shared" si="5"/>
        <v>42546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7"/>
      <c r="V28" s="195"/>
    </row>
    <row r="29" spans="1:22" x14ac:dyDescent="0.25">
      <c r="A29" s="17">
        <v>25</v>
      </c>
      <c r="B29" s="71" t="s">
        <v>57</v>
      </c>
      <c r="C29" s="133">
        <f t="shared" si="5"/>
        <v>42547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7"/>
      <c r="V29" s="195"/>
    </row>
    <row r="30" spans="1:22" x14ac:dyDescent="0.25">
      <c r="A30" s="17">
        <v>26</v>
      </c>
      <c r="B30" s="71" t="s">
        <v>58</v>
      </c>
      <c r="C30" s="133">
        <f t="shared" si="5"/>
        <v>42548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7"/>
      <c r="V30" s="195"/>
    </row>
    <row r="31" spans="1:22" x14ac:dyDescent="0.25">
      <c r="A31" s="17">
        <v>26</v>
      </c>
      <c r="B31" s="71" t="s">
        <v>60</v>
      </c>
      <c r="C31" s="133">
        <f t="shared" si="5"/>
        <v>42549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7"/>
      <c r="V31" s="195"/>
    </row>
    <row r="32" spans="1:22" x14ac:dyDescent="0.25">
      <c r="A32" s="17">
        <v>26</v>
      </c>
      <c r="B32" s="71" t="s">
        <v>59</v>
      </c>
      <c r="C32" s="5">
        <f t="shared" si="5"/>
        <v>42550</v>
      </c>
      <c r="D32" s="6">
        <v>0.27083333333333331</v>
      </c>
      <c r="E32" s="6">
        <v>0.66666666666666696</v>
      </c>
      <c r="F32" s="8">
        <v>2.0833333333333301E-2</v>
      </c>
      <c r="G32" s="4"/>
      <c r="H32" s="8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20"/>
      <c r="N32" s="20"/>
      <c r="O32" s="8">
        <f t="shared" si="3"/>
        <v>0</v>
      </c>
      <c r="P32" s="25">
        <f t="shared" si="7"/>
        <v>0</v>
      </c>
      <c r="Q32" s="9"/>
      <c r="R32" s="28">
        <f t="shared" si="4"/>
        <v>0</v>
      </c>
      <c r="S32" s="76">
        <f>TOTAAL!$J$4</f>
        <v>26</v>
      </c>
      <c r="T32" s="76">
        <f t="shared" si="6"/>
        <v>-26</v>
      </c>
      <c r="U32" s="167"/>
      <c r="V32" s="195"/>
    </row>
    <row r="33" spans="1:22" x14ac:dyDescent="0.25">
      <c r="A33" s="4"/>
      <c r="B33" s="4"/>
      <c r="C33" s="5"/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  <c r="V33" s="195"/>
    </row>
    <row r="34" spans="1:22" s="59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56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  <c r="V34" s="195"/>
    </row>
    <row r="35" spans="1:22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2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SUM(Januari!J35+Februari!J35+Maart!J35+April!J35+Mei!J35+J35)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A33:C33 M3:O33 C3:C32 G3:I33 Q3:R33 A3:A32">
    <cfRule type="expression" dxfId="676" priority="229">
      <formula>$B3="zo"</formula>
    </cfRule>
    <cfRule type="expression" dxfId="675" priority="230">
      <formula>$B3="za"</formula>
    </cfRule>
  </conditionalFormatting>
  <conditionalFormatting sqref="B3:B32">
    <cfRule type="expression" dxfId="674" priority="227">
      <formula>$B3="zo"</formula>
    </cfRule>
    <cfRule type="expression" dxfId="673" priority="228">
      <formula>$B3="za"</formula>
    </cfRule>
  </conditionalFormatting>
  <conditionalFormatting sqref="T3:T33">
    <cfRule type="expression" dxfId="672" priority="223">
      <formula>$B3="zo"</formula>
    </cfRule>
    <cfRule type="expression" dxfId="671" priority="224">
      <formula>$B3="za"</formula>
    </cfRule>
  </conditionalFormatting>
  <conditionalFormatting sqref="U33">
    <cfRule type="expression" dxfId="670" priority="221">
      <formula>$B33="zo"</formula>
    </cfRule>
    <cfRule type="expression" dxfId="669" priority="222">
      <formula>$B33="za"</formula>
    </cfRule>
  </conditionalFormatting>
  <conditionalFormatting sqref="U3:U32">
    <cfRule type="expression" dxfId="668" priority="157">
      <formula>$B3="zo"</formula>
    </cfRule>
    <cfRule type="expression" dxfId="667" priority="158">
      <formula>$B3="za"</formula>
    </cfRule>
  </conditionalFormatting>
  <conditionalFormatting sqref="J3:J33">
    <cfRule type="expression" dxfId="666" priority="153">
      <formula>$B3="zo"</formula>
    </cfRule>
    <cfRule type="expression" dxfId="665" priority="154">
      <formula>$B3="za"</formula>
    </cfRule>
  </conditionalFormatting>
  <conditionalFormatting sqref="K3:K33">
    <cfRule type="expression" dxfId="664" priority="151">
      <formula>$B3="zo"</formula>
    </cfRule>
    <cfRule type="expression" dxfId="663" priority="152">
      <formula>$B3="za"</formula>
    </cfRule>
  </conditionalFormatting>
  <conditionalFormatting sqref="S3:S33">
    <cfRule type="expression" dxfId="662" priority="149">
      <formula>$B3="zo"</formula>
    </cfRule>
    <cfRule type="expression" dxfId="661" priority="150">
      <formula>$B3="za"</formula>
    </cfRule>
  </conditionalFormatting>
  <conditionalFormatting sqref="D3:E3">
    <cfRule type="expression" dxfId="660" priority="83">
      <formula>$B3="zo"</formula>
    </cfRule>
    <cfRule type="expression" dxfId="659" priority="84">
      <formula>$B3="za"</formula>
    </cfRule>
  </conditionalFormatting>
  <conditionalFormatting sqref="F3">
    <cfRule type="expression" dxfId="658" priority="81">
      <formula>$B3="zo"</formula>
    </cfRule>
    <cfRule type="expression" dxfId="657" priority="82">
      <formula>$B3="za"</formula>
    </cfRule>
  </conditionalFormatting>
  <conditionalFormatting sqref="D4:E7">
    <cfRule type="expression" dxfId="656" priority="79">
      <formula>$B4="zo"</formula>
    </cfRule>
    <cfRule type="expression" dxfId="655" priority="80">
      <formula>$B4="za"</formula>
    </cfRule>
  </conditionalFormatting>
  <conditionalFormatting sqref="F4">
    <cfRule type="expression" dxfId="654" priority="77">
      <formula>$B4="zo"</formula>
    </cfRule>
    <cfRule type="expression" dxfId="653" priority="78">
      <formula>$B4="za"</formula>
    </cfRule>
  </conditionalFormatting>
  <conditionalFormatting sqref="F5:F7">
    <cfRule type="expression" dxfId="652" priority="75">
      <formula>$B5="zo"</formula>
    </cfRule>
    <cfRule type="expression" dxfId="651" priority="76">
      <formula>$B5="za"</formula>
    </cfRule>
  </conditionalFormatting>
  <conditionalFormatting sqref="D8:E8">
    <cfRule type="expression" dxfId="650" priority="73">
      <formula>$B8="zo"</formula>
    </cfRule>
    <cfRule type="expression" dxfId="649" priority="74">
      <formula>$B8="za"</formula>
    </cfRule>
  </conditionalFormatting>
  <conditionalFormatting sqref="F8">
    <cfRule type="expression" dxfId="648" priority="71">
      <formula>$B8="zo"</formula>
    </cfRule>
    <cfRule type="expression" dxfId="647" priority="72">
      <formula>$B8="za"</formula>
    </cfRule>
  </conditionalFormatting>
  <conditionalFormatting sqref="D9:E11">
    <cfRule type="expression" dxfId="646" priority="69">
      <formula>$B9="zo"</formula>
    </cfRule>
    <cfRule type="expression" dxfId="645" priority="70">
      <formula>$B9="za"</formula>
    </cfRule>
  </conditionalFormatting>
  <conditionalFormatting sqref="F9">
    <cfRule type="expression" dxfId="644" priority="67">
      <formula>$B9="zo"</formula>
    </cfRule>
    <cfRule type="expression" dxfId="643" priority="68">
      <formula>$B9="za"</formula>
    </cfRule>
  </conditionalFormatting>
  <conditionalFormatting sqref="F10">
    <cfRule type="expression" dxfId="642" priority="65">
      <formula>$B10="zo"</formula>
    </cfRule>
    <cfRule type="expression" dxfId="641" priority="66">
      <formula>$B10="za"</formula>
    </cfRule>
  </conditionalFormatting>
  <conditionalFormatting sqref="F11">
    <cfRule type="expression" dxfId="640" priority="63">
      <formula>$B11="zo"</formula>
    </cfRule>
    <cfRule type="expression" dxfId="639" priority="64">
      <formula>$B11="za"</formula>
    </cfRule>
  </conditionalFormatting>
  <conditionalFormatting sqref="D12:E14">
    <cfRule type="expression" dxfId="638" priority="61">
      <formula>$B12="zo"</formula>
    </cfRule>
    <cfRule type="expression" dxfId="637" priority="62">
      <formula>$B12="za"</formula>
    </cfRule>
  </conditionalFormatting>
  <conditionalFormatting sqref="F12:F14">
    <cfRule type="expression" dxfId="636" priority="59">
      <formula>$B12="zo"</formula>
    </cfRule>
    <cfRule type="expression" dxfId="635" priority="60">
      <formula>$B12="za"</formula>
    </cfRule>
  </conditionalFormatting>
  <conditionalFormatting sqref="D15:E15">
    <cfRule type="expression" dxfId="634" priority="57">
      <formula>$B15="zo"</formula>
    </cfRule>
    <cfRule type="expression" dxfId="633" priority="58">
      <formula>$B15="za"</formula>
    </cfRule>
  </conditionalFormatting>
  <conditionalFormatting sqref="F15">
    <cfRule type="expression" dxfId="632" priority="55">
      <formula>$B15="zo"</formula>
    </cfRule>
    <cfRule type="expression" dxfId="631" priority="56">
      <formula>$B15="za"</formula>
    </cfRule>
  </conditionalFormatting>
  <conditionalFormatting sqref="D16:E18">
    <cfRule type="expression" dxfId="630" priority="53">
      <formula>$B16="zo"</formula>
    </cfRule>
    <cfRule type="expression" dxfId="629" priority="54">
      <formula>$B16="za"</formula>
    </cfRule>
  </conditionalFormatting>
  <conditionalFormatting sqref="F16">
    <cfRule type="expression" dxfId="628" priority="51">
      <formula>$B16="zo"</formula>
    </cfRule>
    <cfRule type="expression" dxfId="627" priority="52">
      <formula>$B16="za"</formula>
    </cfRule>
  </conditionalFormatting>
  <conditionalFormatting sqref="F17">
    <cfRule type="expression" dxfId="626" priority="49">
      <formula>$B17="zo"</formula>
    </cfRule>
    <cfRule type="expression" dxfId="625" priority="50">
      <formula>$B17="za"</formula>
    </cfRule>
  </conditionalFormatting>
  <conditionalFormatting sqref="F18">
    <cfRule type="expression" dxfId="624" priority="47">
      <formula>$B18="zo"</formula>
    </cfRule>
    <cfRule type="expression" dxfId="623" priority="48">
      <formula>$B18="za"</formula>
    </cfRule>
  </conditionalFormatting>
  <conditionalFormatting sqref="D19:E21">
    <cfRule type="expression" dxfId="622" priority="45">
      <formula>$B19="zo"</formula>
    </cfRule>
    <cfRule type="expression" dxfId="621" priority="46">
      <formula>$B19="za"</formula>
    </cfRule>
  </conditionalFormatting>
  <conditionalFormatting sqref="F19:F21">
    <cfRule type="expression" dxfId="620" priority="43">
      <formula>$B19="zo"</formula>
    </cfRule>
    <cfRule type="expression" dxfId="619" priority="44">
      <formula>$B19="za"</formula>
    </cfRule>
  </conditionalFormatting>
  <conditionalFormatting sqref="D22:E22">
    <cfRule type="expression" dxfId="618" priority="41">
      <formula>$B22="zo"</formula>
    </cfRule>
    <cfRule type="expression" dxfId="617" priority="42">
      <formula>$B22="za"</formula>
    </cfRule>
  </conditionalFormatting>
  <conditionalFormatting sqref="F22">
    <cfRule type="expression" dxfId="616" priority="39">
      <formula>$B22="zo"</formula>
    </cfRule>
    <cfRule type="expression" dxfId="615" priority="40">
      <formula>$B22="za"</formula>
    </cfRule>
  </conditionalFormatting>
  <conditionalFormatting sqref="D23:E25">
    <cfRule type="expression" dxfId="614" priority="37">
      <formula>$B23="zo"</formula>
    </cfRule>
    <cfRule type="expression" dxfId="613" priority="38">
      <formula>$B23="za"</formula>
    </cfRule>
  </conditionalFormatting>
  <conditionalFormatting sqref="F23">
    <cfRule type="expression" dxfId="612" priority="35">
      <formula>$B23="zo"</formula>
    </cfRule>
    <cfRule type="expression" dxfId="611" priority="36">
      <formula>$B23="za"</formula>
    </cfRule>
  </conditionalFormatting>
  <conditionalFormatting sqref="F24">
    <cfRule type="expression" dxfId="610" priority="33">
      <formula>$B24="zo"</formula>
    </cfRule>
    <cfRule type="expression" dxfId="609" priority="34">
      <formula>$B24="za"</formula>
    </cfRule>
  </conditionalFormatting>
  <conditionalFormatting sqref="F25">
    <cfRule type="expression" dxfId="608" priority="31">
      <formula>$B25="zo"</formula>
    </cfRule>
    <cfRule type="expression" dxfId="607" priority="32">
      <formula>$B25="za"</formula>
    </cfRule>
  </conditionalFormatting>
  <conditionalFormatting sqref="D26:E28">
    <cfRule type="expression" dxfId="606" priority="29">
      <formula>$B26="zo"</formula>
    </cfRule>
    <cfRule type="expression" dxfId="605" priority="30">
      <formula>$B26="za"</formula>
    </cfRule>
  </conditionalFormatting>
  <conditionalFormatting sqref="F26:F28">
    <cfRule type="expression" dxfId="604" priority="27">
      <formula>$B26="zo"</formula>
    </cfRule>
    <cfRule type="expression" dxfId="603" priority="28">
      <formula>$B26="za"</formula>
    </cfRule>
  </conditionalFormatting>
  <conditionalFormatting sqref="D29:E29">
    <cfRule type="expression" dxfId="602" priority="25">
      <formula>$B29="zo"</formula>
    </cfRule>
    <cfRule type="expression" dxfId="601" priority="26">
      <formula>$B29="za"</formula>
    </cfRule>
  </conditionalFormatting>
  <conditionalFormatting sqref="F29">
    <cfRule type="expression" dxfId="600" priority="23">
      <formula>$B29="zo"</formula>
    </cfRule>
    <cfRule type="expression" dxfId="599" priority="24">
      <formula>$B29="za"</formula>
    </cfRule>
  </conditionalFormatting>
  <conditionalFormatting sqref="D30:E32">
    <cfRule type="expression" dxfId="598" priority="21">
      <formula>$B30="zo"</formula>
    </cfRule>
    <cfRule type="expression" dxfId="597" priority="22">
      <formula>$B30="za"</formula>
    </cfRule>
  </conditionalFormatting>
  <conditionalFormatting sqref="F30">
    <cfRule type="expression" dxfId="596" priority="19">
      <formula>$B30="zo"</formula>
    </cfRule>
    <cfRule type="expression" dxfId="595" priority="20">
      <formula>$B30="za"</formula>
    </cfRule>
  </conditionalFormatting>
  <conditionalFormatting sqref="F31">
    <cfRule type="expression" dxfId="594" priority="17">
      <formula>$B31="zo"</formula>
    </cfRule>
    <cfRule type="expression" dxfId="593" priority="18">
      <formula>$B31="za"</formula>
    </cfRule>
  </conditionalFormatting>
  <conditionalFormatting sqref="F32">
    <cfRule type="expression" dxfId="592" priority="15">
      <formula>$B32="zo"</formula>
    </cfRule>
    <cfRule type="expression" dxfId="591" priority="16">
      <formula>$B32="za"</formula>
    </cfRule>
  </conditionalFormatting>
  <conditionalFormatting sqref="D33:E33">
    <cfRule type="expression" dxfId="590" priority="13">
      <formula>$B33="zo"</formula>
    </cfRule>
    <cfRule type="expression" dxfId="589" priority="14">
      <formula>$B33="za"</formula>
    </cfRule>
  </conditionalFormatting>
  <conditionalFormatting sqref="F33">
    <cfRule type="expression" dxfId="588" priority="11">
      <formula>$B33="zo"</formula>
    </cfRule>
    <cfRule type="expression" dxfId="587" priority="12">
      <formula>$B33="za"</formula>
    </cfRule>
  </conditionalFormatting>
  <conditionalFormatting sqref="P3">
    <cfRule type="expression" dxfId="586" priority="9">
      <formula>$B3="zo"</formula>
    </cfRule>
    <cfRule type="expression" dxfId="585" priority="10">
      <formula>$B3="za"</formula>
    </cfRule>
  </conditionalFormatting>
  <conditionalFormatting sqref="P4:P33">
    <cfRule type="expression" dxfId="584" priority="7">
      <formula>$B4="zo"</formula>
    </cfRule>
    <cfRule type="expression" dxfId="583" priority="8">
      <formula>$B4="za"</formula>
    </cfRule>
  </conditionalFormatting>
  <conditionalFormatting sqref="L3:L33">
    <cfRule type="expression" dxfId="582" priority="5">
      <formula>$B3="zo"</formula>
    </cfRule>
    <cfRule type="expression" dxfId="581" priority="6">
      <formula>$B3="za"</formula>
    </cfRule>
  </conditionalFormatting>
  <conditionalFormatting sqref="U34">
    <cfRule type="expression" dxfId="580" priority="1">
      <formula>$B34="zo"</formula>
    </cfRule>
    <cfRule type="expression" dxfId="579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63E3A-231F-4DC1-8807-E777B919A4F0}">
  <sheetPr>
    <pageSetUpPr fitToPage="1"/>
  </sheetPr>
  <dimension ref="A1:U36"/>
  <sheetViews>
    <sheetView workbookViewId="0">
      <pane ySplit="1" topLeftCell="A20" activePane="bottomLeft" state="frozen"/>
      <selection pane="bottomLeft" activeCell="B38" sqref="B38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60">
        <f>Januari!A1</f>
        <v>2021</v>
      </c>
      <c r="B1" s="289"/>
      <c r="C1" s="261"/>
      <c r="D1" s="287" t="str">
        <f>Januari!D1</f>
        <v>Gewerkt</v>
      </c>
      <c r="E1" s="288"/>
      <c r="F1" s="277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7" t="str">
        <f>Januari!L1</f>
        <v>Bijzonderheden</v>
      </c>
      <c r="M1" s="287" t="str">
        <f>Januari!M1</f>
        <v>Overuren</v>
      </c>
      <c r="N1" s="288"/>
      <c r="O1" s="277" t="str">
        <f>Januari!O1</f>
        <v>Totaal</v>
      </c>
      <c r="P1" s="287" t="str">
        <f>Januari!P1</f>
        <v>Kilometerstand</v>
      </c>
      <c r="Q1" s="288"/>
      <c r="R1" s="37" t="str">
        <f>Januari!R1</f>
        <v>Km</v>
      </c>
      <c r="S1" s="281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8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8"/>
      <c r="M2" s="40" t="str">
        <f>Januari!M2</f>
        <v>begin</v>
      </c>
      <c r="N2" s="2" t="str">
        <f>Januari!N2</f>
        <v>einde</v>
      </c>
      <c r="O2" s="278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2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26</v>
      </c>
      <c r="B3" s="71" t="s">
        <v>61</v>
      </c>
      <c r="C3" s="133">
        <f>DATE(YEAR(Januari!C3),MONTH(Januari!C3)+6,DAY(Januari!C3))</f>
        <v>42551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>
        <f>Juni!Q32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26</v>
      </c>
      <c r="B4" s="71" t="s">
        <v>62</v>
      </c>
      <c r="C4" s="133">
        <f>DATE(YEAR($C$3),MONTH($C$3),DAY(C3)+1)</f>
        <v>42552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26</v>
      </c>
      <c r="B5" s="71" t="s">
        <v>56</v>
      </c>
      <c r="C5" s="133">
        <f t="shared" ref="C5:C33" si="5">DATE(YEAR($C$3),MONTH($C$3),DAY(C4)+1)</f>
        <v>42553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26</v>
      </c>
      <c r="B6" s="71" t="s">
        <v>57</v>
      </c>
      <c r="C6" s="133">
        <f t="shared" si="5"/>
        <v>42554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6"/>
      <c r="N6" s="6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27</v>
      </c>
      <c r="B7" s="71" t="s">
        <v>58</v>
      </c>
      <c r="C7" s="133">
        <f t="shared" si="5"/>
        <v>42555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27</v>
      </c>
      <c r="B8" s="71" t="s">
        <v>60</v>
      </c>
      <c r="C8" s="133">
        <f t="shared" si="5"/>
        <v>42556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27</v>
      </c>
      <c r="B9" s="71" t="s">
        <v>59</v>
      </c>
      <c r="C9" s="133">
        <f t="shared" si="5"/>
        <v>42557</v>
      </c>
      <c r="D9" s="6">
        <v>0.27083333333333331</v>
      </c>
      <c r="E9" s="6">
        <v>0.66666666666666663</v>
      </c>
      <c r="F9" s="8">
        <v>2.0833333333333301E-2</v>
      </c>
      <c r="G9" s="17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27</v>
      </c>
      <c r="B10" s="71" t="s">
        <v>61</v>
      </c>
      <c r="C10" s="133">
        <f t="shared" si="5"/>
        <v>42558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27</v>
      </c>
      <c r="B11" s="71" t="s">
        <v>62</v>
      </c>
      <c r="C11" s="133">
        <f t="shared" si="5"/>
        <v>42559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27</v>
      </c>
      <c r="B12" s="71" t="s">
        <v>56</v>
      </c>
      <c r="C12" s="133">
        <f t="shared" si="5"/>
        <v>42560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27</v>
      </c>
      <c r="B13" s="71" t="s">
        <v>57</v>
      </c>
      <c r="C13" s="133">
        <f t="shared" si="5"/>
        <v>42561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28</v>
      </c>
      <c r="B14" s="71" t="s">
        <v>58</v>
      </c>
      <c r="C14" s="133">
        <f t="shared" si="5"/>
        <v>42562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28</v>
      </c>
      <c r="B15" s="71" t="s">
        <v>60</v>
      </c>
      <c r="C15" s="133">
        <f t="shared" si="5"/>
        <v>42563</v>
      </c>
      <c r="D15" s="6">
        <v>0.27083333333333331</v>
      </c>
      <c r="E15" s="6">
        <v>0.66666666666666663</v>
      </c>
      <c r="F15" s="8">
        <v>2.0833333333333301E-2</v>
      </c>
      <c r="G15" s="17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6"/>
      <c r="N15" s="6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28</v>
      </c>
      <c r="B16" s="71" t="s">
        <v>59</v>
      </c>
      <c r="C16" s="133">
        <f t="shared" si="5"/>
        <v>42564</v>
      </c>
      <c r="D16" s="6">
        <v>0.27083333333333331</v>
      </c>
      <c r="E16" s="6">
        <v>0.66666666666666663</v>
      </c>
      <c r="F16" s="8">
        <v>2.0833333333333301E-2</v>
      </c>
      <c r="G16" s="17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28</v>
      </c>
      <c r="B17" s="71" t="s">
        <v>61</v>
      </c>
      <c r="C17" s="133">
        <f t="shared" si="5"/>
        <v>42565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28</v>
      </c>
      <c r="B18" s="71" t="s">
        <v>62</v>
      </c>
      <c r="C18" s="133">
        <f t="shared" si="5"/>
        <v>42566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28</v>
      </c>
      <c r="B19" s="71" t="s">
        <v>56</v>
      </c>
      <c r="C19" s="133">
        <f t="shared" si="5"/>
        <v>42567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28</v>
      </c>
      <c r="B20" s="71" t="s">
        <v>57</v>
      </c>
      <c r="C20" s="133">
        <f t="shared" si="5"/>
        <v>42568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6"/>
      <c r="N20" s="6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</row>
    <row r="21" spans="1:21" x14ac:dyDescent="0.25">
      <c r="A21" s="17">
        <v>29</v>
      </c>
      <c r="B21" s="71" t="s">
        <v>58</v>
      </c>
      <c r="C21" s="133">
        <f t="shared" si="5"/>
        <v>42569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29</v>
      </c>
      <c r="B22" s="71" t="s">
        <v>60</v>
      </c>
      <c r="C22" s="133">
        <f t="shared" si="5"/>
        <v>42570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29</v>
      </c>
      <c r="B23" s="71" t="s">
        <v>59</v>
      </c>
      <c r="C23" s="133">
        <f t="shared" si="5"/>
        <v>42571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29</v>
      </c>
      <c r="B24" s="71" t="s">
        <v>61</v>
      </c>
      <c r="C24" s="133">
        <f t="shared" si="5"/>
        <v>42572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29</v>
      </c>
      <c r="B25" s="71" t="s">
        <v>62</v>
      </c>
      <c r="C25" s="133">
        <f t="shared" si="5"/>
        <v>42573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29</v>
      </c>
      <c r="B26" s="71" t="s">
        <v>56</v>
      </c>
      <c r="C26" s="133">
        <f t="shared" si="5"/>
        <v>42574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29</v>
      </c>
      <c r="B27" s="71" t="s">
        <v>57</v>
      </c>
      <c r="C27" s="133">
        <f t="shared" si="5"/>
        <v>42575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30</v>
      </c>
      <c r="B28" s="71" t="s">
        <v>58</v>
      </c>
      <c r="C28" s="133">
        <f t="shared" si="5"/>
        <v>42576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30</v>
      </c>
      <c r="B29" s="71" t="s">
        <v>60</v>
      </c>
      <c r="C29" s="133">
        <f t="shared" si="5"/>
        <v>42577</v>
      </c>
      <c r="D29" s="6">
        <v>0.27083333333333331</v>
      </c>
      <c r="E29" s="6">
        <v>0.66666666666666663</v>
      </c>
      <c r="F29" s="8">
        <v>2.0833333333333301E-2</v>
      </c>
      <c r="G29" s="17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30</v>
      </c>
      <c r="B30" s="71" t="s">
        <v>59</v>
      </c>
      <c r="C30" s="133">
        <f t="shared" si="5"/>
        <v>42578</v>
      </c>
      <c r="D30" s="6">
        <v>0.27083333333333331</v>
      </c>
      <c r="E30" s="6">
        <v>0.66666666666666663</v>
      </c>
      <c r="F30" s="8">
        <v>2.0833333333333301E-2</v>
      </c>
      <c r="G30" s="17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30</v>
      </c>
      <c r="B31" s="71" t="s">
        <v>61</v>
      </c>
      <c r="C31" s="133">
        <f t="shared" si="5"/>
        <v>42579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30</v>
      </c>
      <c r="B32" s="71" t="s">
        <v>62</v>
      </c>
      <c r="C32" s="133">
        <f t="shared" si="5"/>
        <v>42580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30</v>
      </c>
      <c r="B33" s="71" t="s">
        <v>56</v>
      </c>
      <c r="C33" s="5">
        <f t="shared" si="5"/>
        <v>42581</v>
      </c>
      <c r="D33" s="6">
        <v>0.27083333333333331</v>
      </c>
      <c r="E33" s="6">
        <v>0.66666666666666696</v>
      </c>
      <c r="F33" s="8">
        <v>2.0833333333333301E-2</v>
      </c>
      <c r="G33" s="8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67" t="str">
        <f>Januari!D34</f>
        <v>TOTAAL</v>
      </c>
      <c r="E34" s="269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60"/>
      <c r="O34" s="50">
        <f>SUM(O3:O33)</f>
        <v>0</v>
      </c>
      <c r="P34" s="61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70" t="str">
        <f>Januari!F35</f>
        <v>Pauze</v>
      </c>
      <c r="G35" s="214" t="str">
        <f>Januari!G35</f>
        <v>verlof</v>
      </c>
      <c r="H35" s="260" t="str">
        <f>Januari!H35</f>
        <v>± uren</v>
      </c>
      <c r="I35" s="261"/>
      <c r="J35" s="262">
        <f>SUM(J34+K34)</f>
        <v>0</v>
      </c>
      <c r="K35" s="263"/>
      <c r="L35" s="270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70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58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67">
        <f>Januari!A36</f>
        <v>2021</v>
      </c>
      <c r="B36" s="268"/>
      <c r="C36" s="269"/>
      <c r="D36" s="266" t="str">
        <f>Januari!D36</f>
        <v>Gewerkt</v>
      </c>
      <c r="E36" s="272"/>
      <c r="F36" s="271"/>
      <c r="G36" s="69" t="str">
        <f>Januari!G36</f>
        <v xml:space="preserve">Uren </v>
      </c>
      <c r="H36" s="260" t="str">
        <f>Januari!H36</f>
        <v>Totaal ± uren</v>
      </c>
      <c r="I36" s="261"/>
      <c r="J36" s="262">
        <f>SUM(Januari!J35+Februari!J35+Maart!J35+April!J35+Mei!J35+Juni!J35+J35)</f>
        <v>0</v>
      </c>
      <c r="K36" s="263"/>
      <c r="L36" s="271"/>
      <c r="M36" s="266" t="str">
        <f>Januari!M36</f>
        <v>Overuren</v>
      </c>
      <c r="N36" s="286"/>
      <c r="O36" s="271"/>
      <c r="P36" s="266" t="str">
        <f>Januari!P36</f>
        <v>Kilometerstand</v>
      </c>
      <c r="Q36" s="272"/>
      <c r="R36" s="216" t="str">
        <f>Januari!R36</f>
        <v>Km</v>
      </c>
      <c r="S36" s="259"/>
      <c r="T36" s="69" t="str">
        <f>Januari!T36</f>
        <v>Dienstreis</v>
      </c>
      <c r="U36" s="200" t="str">
        <f>Januari!U36</f>
        <v>Insite</v>
      </c>
    </row>
  </sheetData>
  <mergeCells count="21">
    <mergeCell ref="H36:I36"/>
    <mergeCell ref="J36:K36"/>
    <mergeCell ref="J35:K35"/>
    <mergeCell ref="H35:I35"/>
    <mergeCell ref="F35:F36"/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</mergeCells>
  <conditionalFormatting sqref="M3:O5 O6 M7:O19 M21:O33 O20 Q3:R33 G3:I33 A3:C33">
    <cfRule type="expression" dxfId="578" priority="235">
      <formula>$B3="zo"</formula>
    </cfRule>
    <cfRule type="expression" dxfId="577" priority="236">
      <formula>$B3="za"</formula>
    </cfRule>
  </conditionalFormatting>
  <conditionalFormatting sqref="T3:T33">
    <cfRule type="expression" dxfId="576" priority="229">
      <formula>$B3="zo"</formula>
    </cfRule>
    <cfRule type="expression" dxfId="575" priority="230">
      <formula>$B3="za"</formula>
    </cfRule>
  </conditionalFormatting>
  <conditionalFormatting sqref="U3:U5 U21:U33 U7:U19">
    <cfRule type="expression" dxfId="574" priority="227">
      <formula>$B3="zo"</formula>
    </cfRule>
    <cfRule type="expression" dxfId="573" priority="228">
      <formula>$B3="za"</formula>
    </cfRule>
  </conditionalFormatting>
  <conditionalFormatting sqref="S3:S33">
    <cfRule type="expression" dxfId="572" priority="223">
      <formula>$B3="zo"</formula>
    </cfRule>
    <cfRule type="expression" dxfId="571" priority="224">
      <formula>$B3="za"</formula>
    </cfRule>
  </conditionalFormatting>
  <conditionalFormatting sqref="M6:N6">
    <cfRule type="expression" dxfId="570" priority="173">
      <formula>$B6="zo"</formula>
    </cfRule>
    <cfRule type="expression" dxfId="569" priority="174">
      <formula>$B6="za"</formula>
    </cfRule>
  </conditionalFormatting>
  <conditionalFormatting sqref="M20:N20">
    <cfRule type="expression" dxfId="568" priority="159">
      <formula>$B20="zo"</formula>
    </cfRule>
    <cfRule type="expression" dxfId="567" priority="160">
      <formula>$B20="za"</formula>
    </cfRule>
  </conditionalFormatting>
  <conditionalFormatting sqref="U20">
    <cfRule type="expression" dxfId="566" priority="155">
      <formula>$B20="zo"</formula>
    </cfRule>
    <cfRule type="expression" dxfId="565" priority="156">
      <formula>$B20="za"</formula>
    </cfRule>
  </conditionalFormatting>
  <conditionalFormatting sqref="U6">
    <cfRule type="expression" dxfId="564" priority="153">
      <formula>$B6="zo"</formula>
    </cfRule>
    <cfRule type="expression" dxfId="563" priority="154">
      <formula>$B6="za"</formula>
    </cfRule>
  </conditionalFormatting>
  <conditionalFormatting sqref="J3:J33">
    <cfRule type="expression" dxfId="562" priority="151">
      <formula>$B3="zo"</formula>
    </cfRule>
    <cfRule type="expression" dxfId="561" priority="152">
      <formula>$B3="za"</formula>
    </cfRule>
  </conditionalFormatting>
  <conditionalFormatting sqref="K3:K33">
    <cfRule type="expression" dxfId="560" priority="149">
      <formula>$B3="zo"</formula>
    </cfRule>
    <cfRule type="expression" dxfId="559" priority="150">
      <formula>$B3="za"</formula>
    </cfRule>
  </conditionalFormatting>
  <conditionalFormatting sqref="D3:E3">
    <cfRule type="expression" dxfId="558" priority="83">
      <formula>$B3="zo"</formula>
    </cfRule>
    <cfRule type="expression" dxfId="557" priority="84">
      <formula>$B3="za"</formula>
    </cfRule>
  </conditionalFormatting>
  <conditionalFormatting sqref="F3">
    <cfRule type="expression" dxfId="556" priority="81">
      <formula>$B3="zo"</formula>
    </cfRule>
    <cfRule type="expression" dxfId="555" priority="82">
      <formula>$B3="za"</formula>
    </cfRule>
  </conditionalFormatting>
  <conditionalFormatting sqref="D4:E7">
    <cfRule type="expression" dxfId="554" priority="79">
      <formula>$B4="zo"</formula>
    </cfRule>
    <cfRule type="expression" dxfId="553" priority="80">
      <formula>$B4="za"</formula>
    </cfRule>
  </conditionalFormatting>
  <conditionalFormatting sqref="F4">
    <cfRule type="expression" dxfId="552" priority="77">
      <formula>$B4="zo"</formula>
    </cfRule>
    <cfRule type="expression" dxfId="551" priority="78">
      <formula>$B4="za"</formula>
    </cfRule>
  </conditionalFormatting>
  <conditionalFormatting sqref="F5:F7">
    <cfRule type="expression" dxfId="550" priority="75">
      <formula>$B5="zo"</formula>
    </cfRule>
    <cfRule type="expression" dxfId="549" priority="76">
      <formula>$B5="za"</formula>
    </cfRule>
  </conditionalFormatting>
  <conditionalFormatting sqref="D8:E8">
    <cfRule type="expression" dxfId="548" priority="73">
      <formula>$B8="zo"</formula>
    </cfRule>
    <cfRule type="expression" dxfId="547" priority="74">
      <formula>$B8="za"</formula>
    </cfRule>
  </conditionalFormatting>
  <conditionalFormatting sqref="F8">
    <cfRule type="expression" dxfId="546" priority="71">
      <formula>$B8="zo"</formula>
    </cfRule>
    <cfRule type="expression" dxfId="545" priority="72">
      <formula>$B8="za"</formula>
    </cfRule>
  </conditionalFormatting>
  <conditionalFormatting sqref="D9:E11">
    <cfRule type="expression" dxfId="544" priority="69">
      <formula>$B9="zo"</formula>
    </cfRule>
    <cfRule type="expression" dxfId="543" priority="70">
      <formula>$B9="za"</formula>
    </cfRule>
  </conditionalFormatting>
  <conditionalFormatting sqref="F9">
    <cfRule type="expression" dxfId="542" priority="67">
      <formula>$B9="zo"</formula>
    </cfRule>
    <cfRule type="expression" dxfId="541" priority="68">
      <formula>$B9="za"</formula>
    </cfRule>
  </conditionalFormatting>
  <conditionalFormatting sqref="F10">
    <cfRule type="expression" dxfId="540" priority="65">
      <formula>$B10="zo"</formula>
    </cfRule>
    <cfRule type="expression" dxfId="539" priority="66">
      <formula>$B10="za"</formula>
    </cfRule>
  </conditionalFormatting>
  <conditionalFormatting sqref="F11">
    <cfRule type="expression" dxfId="538" priority="63">
      <formula>$B11="zo"</formula>
    </cfRule>
    <cfRule type="expression" dxfId="537" priority="64">
      <formula>$B11="za"</formula>
    </cfRule>
  </conditionalFormatting>
  <conditionalFormatting sqref="D12:E14">
    <cfRule type="expression" dxfId="536" priority="61">
      <formula>$B12="zo"</formula>
    </cfRule>
    <cfRule type="expression" dxfId="535" priority="62">
      <formula>$B12="za"</formula>
    </cfRule>
  </conditionalFormatting>
  <conditionalFormatting sqref="F12:F14">
    <cfRule type="expression" dxfId="534" priority="59">
      <formula>$B12="zo"</formula>
    </cfRule>
    <cfRule type="expression" dxfId="533" priority="60">
      <formula>$B12="za"</formula>
    </cfRule>
  </conditionalFormatting>
  <conditionalFormatting sqref="D15:E15">
    <cfRule type="expression" dxfId="532" priority="57">
      <formula>$B15="zo"</formula>
    </cfRule>
    <cfRule type="expression" dxfId="531" priority="58">
      <formula>$B15="za"</formula>
    </cfRule>
  </conditionalFormatting>
  <conditionalFormatting sqref="F15">
    <cfRule type="expression" dxfId="530" priority="55">
      <formula>$B15="zo"</formula>
    </cfRule>
    <cfRule type="expression" dxfId="529" priority="56">
      <formula>$B15="za"</formula>
    </cfRule>
  </conditionalFormatting>
  <conditionalFormatting sqref="D16:E18">
    <cfRule type="expression" dxfId="528" priority="53">
      <formula>$B16="zo"</formula>
    </cfRule>
    <cfRule type="expression" dxfId="527" priority="54">
      <formula>$B16="za"</formula>
    </cfRule>
  </conditionalFormatting>
  <conditionalFormatting sqref="F16">
    <cfRule type="expression" dxfId="526" priority="51">
      <formula>$B16="zo"</formula>
    </cfRule>
    <cfRule type="expression" dxfId="525" priority="52">
      <formula>$B16="za"</formula>
    </cfRule>
  </conditionalFormatting>
  <conditionalFormatting sqref="F17">
    <cfRule type="expression" dxfId="524" priority="49">
      <formula>$B17="zo"</formula>
    </cfRule>
    <cfRule type="expression" dxfId="523" priority="50">
      <formula>$B17="za"</formula>
    </cfRule>
  </conditionalFormatting>
  <conditionalFormatting sqref="F18">
    <cfRule type="expression" dxfId="522" priority="47">
      <formula>$B18="zo"</formula>
    </cfRule>
    <cfRule type="expression" dxfId="521" priority="48">
      <formula>$B18="za"</formula>
    </cfRule>
  </conditionalFormatting>
  <conditionalFormatting sqref="D19:E21">
    <cfRule type="expression" dxfId="520" priority="45">
      <formula>$B19="zo"</formula>
    </cfRule>
    <cfRule type="expression" dxfId="519" priority="46">
      <formula>$B19="za"</formula>
    </cfRule>
  </conditionalFormatting>
  <conditionalFormatting sqref="F19:F21">
    <cfRule type="expression" dxfId="518" priority="43">
      <formula>$B19="zo"</formula>
    </cfRule>
    <cfRule type="expression" dxfId="517" priority="44">
      <formula>$B19="za"</formula>
    </cfRule>
  </conditionalFormatting>
  <conditionalFormatting sqref="D22:E22">
    <cfRule type="expression" dxfId="516" priority="41">
      <formula>$B22="zo"</formula>
    </cfRule>
    <cfRule type="expression" dxfId="515" priority="42">
      <formula>$B22="za"</formula>
    </cfRule>
  </conditionalFormatting>
  <conditionalFormatting sqref="F22">
    <cfRule type="expression" dxfId="514" priority="39">
      <formula>$B22="zo"</formula>
    </cfRule>
    <cfRule type="expression" dxfId="513" priority="40">
      <formula>$B22="za"</formula>
    </cfRule>
  </conditionalFormatting>
  <conditionalFormatting sqref="D23:E25">
    <cfRule type="expression" dxfId="512" priority="37">
      <formula>$B23="zo"</formula>
    </cfRule>
    <cfRule type="expression" dxfId="511" priority="38">
      <formula>$B23="za"</formula>
    </cfRule>
  </conditionalFormatting>
  <conditionalFormatting sqref="F23">
    <cfRule type="expression" dxfId="510" priority="35">
      <formula>$B23="zo"</formula>
    </cfRule>
    <cfRule type="expression" dxfId="509" priority="36">
      <formula>$B23="za"</formula>
    </cfRule>
  </conditionalFormatting>
  <conditionalFormatting sqref="F24">
    <cfRule type="expression" dxfId="508" priority="33">
      <formula>$B24="zo"</formula>
    </cfRule>
    <cfRule type="expression" dxfId="507" priority="34">
      <formula>$B24="za"</formula>
    </cfRule>
  </conditionalFormatting>
  <conditionalFormatting sqref="F25">
    <cfRule type="expression" dxfId="506" priority="31">
      <formula>$B25="zo"</formula>
    </cfRule>
    <cfRule type="expression" dxfId="505" priority="32">
      <formula>$B25="za"</formula>
    </cfRule>
  </conditionalFormatting>
  <conditionalFormatting sqref="D26:E28">
    <cfRule type="expression" dxfId="504" priority="29">
      <formula>$B26="zo"</formula>
    </cfRule>
    <cfRule type="expression" dxfId="503" priority="30">
      <formula>$B26="za"</formula>
    </cfRule>
  </conditionalFormatting>
  <conditionalFormatting sqref="F26:F28">
    <cfRule type="expression" dxfId="502" priority="27">
      <formula>$B26="zo"</formula>
    </cfRule>
    <cfRule type="expression" dxfId="501" priority="28">
      <formula>$B26="za"</formula>
    </cfRule>
  </conditionalFormatting>
  <conditionalFormatting sqref="D29:E29">
    <cfRule type="expression" dxfId="500" priority="25">
      <formula>$B29="zo"</formula>
    </cfRule>
    <cfRule type="expression" dxfId="499" priority="26">
      <formula>$B29="za"</formula>
    </cfRule>
  </conditionalFormatting>
  <conditionalFormatting sqref="F29">
    <cfRule type="expression" dxfId="498" priority="23">
      <formula>$B29="zo"</formula>
    </cfRule>
    <cfRule type="expression" dxfId="497" priority="24">
      <formula>$B29="za"</formula>
    </cfRule>
  </conditionalFormatting>
  <conditionalFormatting sqref="D30:E32">
    <cfRule type="expression" dxfId="496" priority="21">
      <formula>$B30="zo"</formula>
    </cfRule>
    <cfRule type="expression" dxfId="495" priority="22">
      <formula>$B30="za"</formula>
    </cfRule>
  </conditionalFormatting>
  <conditionalFormatting sqref="F30">
    <cfRule type="expression" dxfId="494" priority="19">
      <formula>$B30="zo"</formula>
    </cfRule>
    <cfRule type="expression" dxfId="493" priority="20">
      <formula>$B30="za"</formula>
    </cfRule>
  </conditionalFormatting>
  <conditionalFormatting sqref="F31">
    <cfRule type="expression" dxfId="492" priority="17">
      <formula>$B31="zo"</formula>
    </cfRule>
    <cfRule type="expression" dxfId="491" priority="18">
      <formula>$B31="za"</formula>
    </cfRule>
  </conditionalFormatting>
  <conditionalFormatting sqref="F32">
    <cfRule type="expression" dxfId="490" priority="15">
      <formula>$B32="zo"</formula>
    </cfRule>
    <cfRule type="expression" dxfId="489" priority="16">
      <formula>$B32="za"</formula>
    </cfRule>
  </conditionalFormatting>
  <conditionalFormatting sqref="D33:E33">
    <cfRule type="expression" dxfId="488" priority="13">
      <formula>$B33="zo"</formula>
    </cfRule>
    <cfRule type="expression" dxfId="487" priority="14">
      <formula>$B33="za"</formula>
    </cfRule>
  </conditionalFormatting>
  <conditionalFormatting sqref="F33">
    <cfRule type="expression" dxfId="486" priority="11">
      <formula>$B33="zo"</formula>
    </cfRule>
    <cfRule type="expression" dxfId="485" priority="12">
      <formula>$B33="za"</formula>
    </cfRule>
  </conditionalFormatting>
  <conditionalFormatting sqref="P3">
    <cfRule type="expression" dxfId="484" priority="9">
      <formula>$B3="zo"</formula>
    </cfRule>
    <cfRule type="expression" dxfId="483" priority="10">
      <formula>$B3="za"</formula>
    </cfRule>
  </conditionalFormatting>
  <conditionalFormatting sqref="P4:P33">
    <cfRule type="expression" dxfId="482" priority="7">
      <formula>$B4="zo"</formula>
    </cfRule>
    <cfRule type="expression" dxfId="481" priority="8">
      <formula>$B4="za"</formula>
    </cfRule>
  </conditionalFormatting>
  <conditionalFormatting sqref="L3:L33">
    <cfRule type="expression" dxfId="480" priority="5">
      <formula>$B3="zo"</formula>
    </cfRule>
    <cfRule type="expression" dxfId="479" priority="6">
      <formula>$B3="za"</formula>
    </cfRule>
  </conditionalFormatting>
  <conditionalFormatting sqref="U34">
    <cfRule type="expression" dxfId="478" priority="1">
      <formula>$B34="zo"</formula>
    </cfRule>
    <cfRule type="expression" dxfId="477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 voorbeeld maand</vt:lpstr>
      <vt:lpstr>TOTAAL</vt:lpstr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</vt:lpstr>
      <vt:lpstr>December</vt:lpstr>
      <vt:lpstr>Verlofkaart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2020-07-19T21:38:12Z</dcterms:modified>
</cp:coreProperties>
</file>