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filterPrivacy="1" codeName="ThisWorkbook" defaultThemeVersion="124226"/>
  <xr:revisionPtr revIDLastSave="0" documentId="13_ncr:1_{97F14631-6BEA-499F-9838-45B755B02BE9}" xr6:coauthVersionLast="46" xr6:coauthVersionMax="46" xr10:uidLastSave="{00000000-0000-0000-0000-000000000000}"/>
  <bookViews>
    <workbookView xWindow="420" yWindow="1980" windowWidth="27945" windowHeight="13275" tabRatio="924" activeTab="1" xr2:uid="{00000000-000D-0000-FFFF-FFFF00000000}"/>
  </bookViews>
  <sheets>
    <sheet name="ieuwjaar 2020" sheetId="16" r:id="rId1"/>
    <sheet name="uitgave" sheetId="1" r:id="rId2"/>
    <sheet name="uitgaven lissabon " sheetId="21" r:id="rId3"/>
    <sheet name="vos kosten " sheetId="19" r:id="rId4"/>
    <sheet name="conversies" sheetId="5" r:id="rId5"/>
    <sheet name="Keuzes" sheetId="20" r:id="rId6"/>
    <sheet name="VDL" sheetId="18" r:id="rId7"/>
    <sheet name="per type " sheetId="8" r:id="rId8"/>
    <sheet name="per type  procentueel " sheetId="9" r:id="rId9"/>
    <sheet name="oefening" sheetId="12" r:id="rId10"/>
  </sheets>
  <definedNames>
    <definedName name="_xlnm._FilterDatabase" localSheetId="1" hidden="1">uitgave!$A$1:$AQ$14</definedName>
    <definedName name="allerlei">Keuzes!$B$2:$B$14</definedName>
    <definedName name="auto">Keuzes!$C$2:$C$10</definedName>
    <definedName name="bedragen">OFFSET(uitgave!$A:$A,1,4,COUNTA(uitgave!$A:$A)-1,1)</definedName>
    <definedName name="bestaandsubtype">Keuzes!$A$2:$S$19</definedName>
    <definedName name="bovengrens">OFFSET(oefening!$B:$B,0,1,COUNTA(oefening!$B:$B)-0,1)</definedName>
    <definedName name="communicatie">Keuzes!$D$2:$D$5</definedName>
    <definedName name="dagen">OFFSET(uitgave!$A:$A,1,0,COUNTA(uitgave!$A:$A)-1,1)</definedName>
    <definedName name="dagnaam">conversies!$G$2:$G$8</definedName>
    <definedName name="drank">Keuzes!$E$2:$E$6</definedName>
    <definedName name="fiscus">Keuzes!$F$2:$F$6</definedName>
    <definedName name="gespaardeUitgave">OFFSET(uitgave!$A:$A,1,5,COUNTA(uitgave!$A:$A)-1,1)</definedName>
    <definedName name="gezondheid">Keuzes!$G$2:$G$11</definedName>
    <definedName name="grote_uitgave">Keuzes!$S$2:$S$5</definedName>
    <definedName name="huis">Keuzes!$H$2:$H$6</definedName>
    <definedName name="in">Keuzes!$A$2:$A$19</definedName>
    <definedName name="InUit">OFFSET(uitgave!$A:$A,1,1,COUNTA(uitgave!$A:$A)-1,1)</definedName>
    <definedName name="jaar">conversies!$A$2</definedName>
    <definedName name="KeuzeAllerlei">allerlei</definedName>
    <definedName name="KeuzeAuto">auto</definedName>
    <definedName name="KeuzeCommunicatie">communicatie</definedName>
    <definedName name="KeuzeDrank">drank</definedName>
    <definedName name="KeuzeFiscus">fiscus</definedName>
    <definedName name="KeuzeGezondheid">gezondheid</definedName>
    <definedName name="KeuzeGrote_uitgave">grote_uitgave</definedName>
    <definedName name="KeuzeHuis">huis</definedName>
    <definedName name="KeuzeIn">in</definedName>
    <definedName name="KeuzeKledij">kledij</definedName>
    <definedName name="KeuzeLectuur">Keuzes!$J$2:$J$5</definedName>
    <definedName name="KeuzeLidmaatschap">lidmaatschap</definedName>
    <definedName name="KeuzeLotto">lotto</definedName>
    <definedName name="KeuzeNuts">nuts</definedName>
    <definedName name="KeuzeReis_trip_we">reis_trip_we</definedName>
    <definedName name="KeuzeRestau">restau</definedName>
    <definedName name="KeuzeSpaar">spaar</definedName>
    <definedName name="KeuzeVerzekering">verzekering</definedName>
    <definedName name="keuzeVoeding">voeding</definedName>
    <definedName name="kledij">Keuzes!$I$2:$I$5</definedName>
    <definedName name="lectuur">Keuzes!$J$2:$J$5</definedName>
    <definedName name="lidmaatschap">Keuzes!$K$2:$K$4</definedName>
    <definedName name="lijstSubTypeNuts">Keuzes!#REF!</definedName>
    <definedName name="lijstSubTypesAllerlei">Keuzes!#REF!</definedName>
    <definedName name="lijstTypes">OFFSET(Keuzes!$A$1:$Z$1,0,0,1,COUNTA(Keuzes!$A$1:$Z$1))</definedName>
    <definedName name="LOCAL_MYSQL_DATE_FORMAT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"&amp;REPT(LOCAL_HOUR_FORMAT,2)&amp;LOCAL_TIME_SEPARATOR&amp;REPT(LOCAL_MINUTE_FORMAT,2)&amp;LOCAL_TIME_SEPARATOR&amp;REPT([0]!LOCAL_SECOND_FORMAT,2)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SECOND_FORMAT" hidden="1">" "</definedName>
    <definedName name="lotto">Keuzes!$L$2:$L$5</definedName>
    <definedName name="maandnr">OFFSET(uitgave!$P:$P,1,0,COUNTA(uitgave!$A:$A)-1,1)</definedName>
    <definedName name="max" localSheetId="6">#REF!</definedName>
    <definedName name="max">#REF!</definedName>
    <definedName name="mnaam">conversies!$C$2:$C$13</definedName>
    <definedName name="mnr">conversies!$B$2:$B$13</definedName>
    <definedName name="niekOfLuc">OFFSET(uitgave!$A:$A,1,7,COUNTA(uitgave!$A:$A)-1,1)</definedName>
    <definedName name="nuts">Keuzes!$M$2:$M$4</definedName>
    <definedName name="ondergrens">OFFSET(oefening!$B:$B,0,0,COUNTA(oefening!$B:$B)-0,1)</definedName>
    <definedName name="reis_trip_we">Keuzes!$N$2:$N$5</definedName>
    <definedName name="restau">Keuzes!$O$2:$O$3</definedName>
    <definedName name="spaar">Keuzes!$P$2:$P$3</definedName>
    <definedName name="subtypes">OFFSET(uitgave!$A:$A,1,3,COUNTA(uitgave!$A:$A)-1,1)</definedName>
    <definedName name="test">oefening!$D$1:$D$5</definedName>
    <definedName name="titelLijnType">OFFSET(Keuzes!$B$1:$AA$1,0,0,1,COUNTA(Keuzes!$B$1:$AA$1))</definedName>
    <definedName name="titellijnvoedingsubtypes">TRANSPOSE(OFFSET(Keuzes!$R:$R,1,0,COUNTA(Keuzes!$R:$R)-1,1))</definedName>
    <definedName name="types">OFFSET(uitgave!$A:$A,1,2,COUNTA(uitgave!$A:$A)-1,1)</definedName>
    <definedName name="ValidatieGrootte">OFFSET(uitgave!$B:$B,1,0,COUNTA(uitgave!$A:$A)-1,3)</definedName>
    <definedName name="VASTVAR">OFFSET(uitgave!$A:$A,1,6,COUNTA(uitgave!$A:$A)-1,1)</definedName>
    <definedName name="verzekering">Keuzes!$Q$2:$Q$6</definedName>
    <definedName name="voeding">Keuzes!$R$2:$R$7</definedName>
    <definedName name="VS">OFFSET(uitgave!$A:$A,1,8,COUNTA(uitgave!$A:$A)-1,1)</definedName>
    <definedName name="weekbegin">conversies!$J$2:$J$54</definedName>
    <definedName name="weekdag">conversies!$F$2:$F$8</definedName>
    <definedName name="weekeinde">conversies!$K$2:$K$54</definedName>
    <definedName name="weeknr">OFFSET(uitgave!$A:$A,1,10,COUNTA(uitgave!$A:$A)-1,1)</definedName>
    <definedName name="weeknummer">conversies!$I$2:$I$54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2" i="1" l="1"/>
  <c r="W12" i="1" a="1"/>
  <c r="W12" i="1" s="1"/>
  <c r="T4" i="1"/>
  <c r="T5" i="1"/>
  <c r="T6" i="1"/>
  <c r="T7" i="1"/>
  <c r="T8" i="1"/>
  <c r="T9" i="1"/>
  <c r="T10" i="1"/>
  <c r="T11" i="1"/>
  <c r="T13" i="1"/>
  <c r="T14" i="1"/>
  <c r="T2" i="1"/>
  <c r="T3" i="1"/>
  <c r="S3" i="1" l="1"/>
  <c r="U3" i="1" s="1"/>
  <c r="S4" i="1"/>
  <c r="U4" i="1" s="1"/>
  <c r="S11" i="1"/>
  <c r="U11" i="1" s="1"/>
  <c r="S2" i="1"/>
  <c r="U2" i="1" s="1"/>
  <c r="S5" i="1"/>
  <c r="U5" i="1" s="1"/>
  <c r="S7" i="1"/>
  <c r="U7" i="1" s="1"/>
  <c r="S8" i="1"/>
  <c r="U8" i="1" s="1"/>
  <c r="S9" i="1"/>
  <c r="U9" i="1" s="1"/>
  <c r="S10" i="1"/>
  <c r="U10" i="1" s="1"/>
  <c r="S13" i="1"/>
  <c r="U13" i="1" s="1"/>
  <c r="S14" i="1"/>
  <c r="U14" i="1" s="1"/>
  <c r="S6" i="1"/>
  <c r="U6" i="1" s="1"/>
  <c r="S12" i="1"/>
  <c r="U12" i="1" s="1"/>
  <c r="K2" i="1"/>
  <c r="L2" i="1" s="1"/>
  <c r="M2" i="1" a="1"/>
  <c r="M2" i="1" s="1"/>
  <c r="N2" i="1" s="1"/>
  <c r="O2" i="1"/>
  <c r="P2" i="1"/>
  <c r="Q2" i="1" s="1"/>
  <c r="R2" i="1"/>
  <c r="W2" i="1" a="1"/>
  <c r="W2" i="1" s="1"/>
  <c r="X2" i="1" a="1"/>
  <c r="X2" i="1" s="1"/>
  <c r="Y2" i="1" a="1"/>
  <c r="Y2" i="1" s="1"/>
  <c r="Z2" i="1" a="1"/>
  <c r="Z2" i="1" s="1"/>
  <c r="AA2" i="1" a="1"/>
  <c r="AA2" i="1" s="1"/>
  <c r="AB2" i="1" a="1"/>
  <c r="AB2" i="1" s="1"/>
  <c r="AC2" i="1" a="1"/>
  <c r="AC2" i="1" s="1"/>
  <c r="AD2" i="1" a="1"/>
  <c r="AD2" i="1" s="1"/>
  <c r="AE2" i="1" a="1"/>
  <c r="AE2" i="1" s="1"/>
  <c r="AF2" i="1" a="1"/>
  <c r="AF2" i="1" s="1"/>
  <c r="AG2" i="1" a="1"/>
  <c r="AG2" i="1" s="1"/>
  <c r="AH2" i="1" a="1"/>
  <c r="AH2" i="1" s="1"/>
  <c r="AI2" i="1" a="1"/>
  <c r="AI2" i="1" s="1"/>
  <c r="AJ2" i="1" a="1"/>
  <c r="AJ2" i="1" s="1"/>
  <c r="AK2" i="1" a="1"/>
  <c r="AK2" i="1" s="1"/>
  <c r="AL2" i="1" a="1"/>
  <c r="AL2" i="1" s="1"/>
  <c r="AM2" i="1" a="1"/>
  <c r="AM2" i="1" s="1"/>
  <c r="AN2" i="1" a="1"/>
  <c r="AN2" i="1" s="1"/>
  <c r="AO2" i="1" a="1"/>
  <c r="AO2" i="1" s="1"/>
  <c r="AP2" i="1" a="1"/>
  <c r="AP2" i="1" s="1"/>
  <c r="K3" i="1"/>
  <c r="L3" i="1" s="1"/>
  <c r="M3" i="1" a="1"/>
  <c r="M3" i="1" s="1"/>
  <c r="N3" i="1" s="1"/>
  <c r="O3" i="1"/>
  <c r="P3" i="1"/>
  <c r="Q3" i="1" s="1"/>
  <c r="R3" i="1"/>
  <c r="W3" i="1" a="1"/>
  <c r="W3" i="1" s="1"/>
  <c r="X3" i="1" a="1"/>
  <c r="X3" i="1" s="1"/>
  <c r="Y3" i="1" a="1"/>
  <c r="Y3" i="1" s="1"/>
  <c r="Z3" i="1" a="1"/>
  <c r="Z3" i="1" s="1"/>
  <c r="AA3" i="1" a="1"/>
  <c r="AA3" i="1" s="1"/>
  <c r="AB3" i="1" a="1"/>
  <c r="AB3" i="1" s="1"/>
  <c r="AC3" i="1" a="1"/>
  <c r="AC3" i="1" s="1"/>
  <c r="AD3" i="1" a="1"/>
  <c r="AD3" i="1" s="1"/>
  <c r="AE3" i="1" a="1"/>
  <c r="AE3" i="1" s="1"/>
  <c r="AF3" i="1" a="1"/>
  <c r="AF3" i="1" s="1"/>
  <c r="AG3" i="1" a="1"/>
  <c r="AG3" i="1" s="1"/>
  <c r="AH3" i="1" a="1"/>
  <c r="AH3" i="1" s="1"/>
  <c r="AI3" i="1" a="1"/>
  <c r="AI3" i="1" s="1"/>
  <c r="AJ3" i="1" a="1"/>
  <c r="AJ3" i="1" s="1"/>
  <c r="AK3" i="1" a="1"/>
  <c r="AK3" i="1" s="1"/>
  <c r="AL3" i="1" a="1"/>
  <c r="AL3" i="1" s="1"/>
  <c r="AM3" i="1" a="1"/>
  <c r="AM3" i="1" s="1"/>
  <c r="AN3" i="1" a="1"/>
  <c r="AN3" i="1" s="1"/>
  <c r="AO3" i="1" a="1"/>
  <c r="AO3" i="1" s="1"/>
  <c r="AP3" i="1" a="1"/>
  <c r="AP3" i="1" s="1"/>
  <c r="K4" i="1"/>
  <c r="L4" i="1" s="1"/>
  <c r="M4" i="1" a="1"/>
  <c r="M4" i="1" s="1"/>
  <c r="N4" i="1" s="1"/>
  <c r="O4" i="1"/>
  <c r="P4" i="1"/>
  <c r="Q4" i="1" s="1"/>
  <c r="R4" i="1"/>
  <c r="W4" i="1" a="1"/>
  <c r="W4" i="1" s="1"/>
  <c r="X4" i="1" a="1"/>
  <c r="X4" i="1" s="1"/>
  <c r="Y4" i="1" a="1"/>
  <c r="Y4" i="1" s="1"/>
  <c r="Z4" i="1" a="1"/>
  <c r="Z4" i="1" s="1"/>
  <c r="AA4" i="1" a="1"/>
  <c r="AA4" i="1" s="1"/>
  <c r="AB4" i="1" a="1"/>
  <c r="AB4" i="1" s="1"/>
  <c r="AC4" i="1" a="1"/>
  <c r="AC4" i="1" s="1"/>
  <c r="AD4" i="1" a="1"/>
  <c r="AD4" i="1" s="1"/>
  <c r="AE4" i="1" a="1"/>
  <c r="AE4" i="1" s="1"/>
  <c r="AF4" i="1" a="1"/>
  <c r="AF4" i="1" s="1"/>
  <c r="AG4" i="1" a="1"/>
  <c r="AG4" i="1" s="1"/>
  <c r="AH4" i="1" a="1"/>
  <c r="AH4" i="1" s="1"/>
  <c r="AI4" i="1" a="1"/>
  <c r="AI4" i="1" s="1"/>
  <c r="AJ4" i="1" a="1"/>
  <c r="AJ4" i="1" s="1"/>
  <c r="AK4" i="1" a="1"/>
  <c r="AK4" i="1" s="1"/>
  <c r="AL4" i="1" a="1"/>
  <c r="AL4" i="1" s="1"/>
  <c r="AM4" i="1" a="1"/>
  <c r="AM4" i="1" s="1"/>
  <c r="AN4" i="1" a="1"/>
  <c r="AN4" i="1" s="1"/>
  <c r="AO4" i="1" a="1"/>
  <c r="AO4" i="1" s="1"/>
  <c r="AP4" i="1" a="1"/>
  <c r="AP4" i="1" s="1"/>
  <c r="K5" i="1"/>
  <c r="L5" i="1" s="1"/>
  <c r="M5" i="1" a="1"/>
  <c r="M5" i="1" s="1"/>
  <c r="N5" i="1" s="1"/>
  <c r="O5" i="1"/>
  <c r="P5" i="1"/>
  <c r="Q5" i="1" s="1"/>
  <c r="R5" i="1"/>
  <c r="W5" i="1" a="1"/>
  <c r="W5" i="1" s="1"/>
  <c r="X5" i="1" a="1"/>
  <c r="X5" i="1" s="1"/>
  <c r="Y5" i="1" a="1"/>
  <c r="Y5" i="1" s="1"/>
  <c r="Z5" i="1" a="1"/>
  <c r="Z5" i="1" s="1"/>
  <c r="AA5" i="1" a="1"/>
  <c r="AA5" i="1" s="1"/>
  <c r="AB5" i="1" a="1"/>
  <c r="AB5" i="1" s="1"/>
  <c r="AC5" i="1" a="1"/>
  <c r="AC5" i="1" s="1"/>
  <c r="AD5" i="1" a="1"/>
  <c r="AD5" i="1" s="1"/>
  <c r="AE5" i="1" a="1"/>
  <c r="AE5" i="1" s="1"/>
  <c r="AF5" i="1" a="1"/>
  <c r="AF5" i="1" s="1"/>
  <c r="AG5" i="1" a="1"/>
  <c r="AG5" i="1" s="1"/>
  <c r="AH5" i="1" a="1"/>
  <c r="AH5" i="1" s="1"/>
  <c r="AI5" i="1" a="1"/>
  <c r="AI5" i="1" s="1"/>
  <c r="AJ5" i="1" a="1"/>
  <c r="AJ5" i="1" s="1"/>
  <c r="AK5" i="1" a="1"/>
  <c r="AK5" i="1" s="1"/>
  <c r="AL5" i="1" a="1"/>
  <c r="AL5" i="1" s="1"/>
  <c r="AM5" i="1" a="1"/>
  <c r="AM5" i="1" s="1"/>
  <c r="AN5" i="1" a="1"/>
  <c r="AN5" i="1" s="1"/>
  <c r="AO5" i="1" a="1"/>
  <c r="AO5" i="1" s="1"/>
  <c r="AP5" i="1" a="1"/>
  <c r="AP5" i="1" s="1"/>
  <c r="K6" i="1"/>
  <c r="L6" i="1" s="1"/>
  <c r="M6" i="1" a="1"/>
  <c r="M6" i="1" s="1"/>
  <c r="N6" i="1" s="1"/>
  <c r="O6" i="1"/>
  <c r="P6" i="1"/>
  <c r="Q6" i="1" s="1"/>
  <c r="R6" i="1"/>
  <c r="W6" i="1" a="1"/>
  <c r="W6" i="1" s="1"/>
  <c r="X6" i="1" a="1"/>
  <c r="X6" i="1" s="1"/>
  <c r="Y6" i="1" a="1"/>
  <c r="Y6" i="1" s="1"/>
  <c r="Z6" i="1" a="1"/>
  <c r="Z6" i="1" s="1"/>
  <c r="AA6" i="1" a="1"/>
  <c r="AA6" i="1" s="1"/>
  <c r="AB6" i="1" a="1"/>
  <c r="AB6" i="1" s="1"/>
  <c r="AC6" i="1" a="1"/>
  <c r="AC6" i="1" s="1"/>
  <c r="AD6" i="1" a="1"/>
  <c r="AD6" i="1" s="1"/>
  <c r="AE6" i="1" a="1"/>
  <c r="AE6" i="1" s="1"/>
  <c r="AF6" i="1" a="1"/>
  <c r="AF6" i="1" s="1"/>
  <c r="AG6" i="1" a="1"/>
  <c r="AG6" i="1" s="1"/>
  <c r="AH6" i="1" a="1"/>
  <c r="AH6" i="1" s="1"/>
  <c r="AI6" i="1" a="1"/>
  <c r="AI6" i="1" s="1"/>
  <c r="AJ6" i="1" a="1"/>
  <c r="AJ6" i="1" s="1"/>
  <c r="AK6" i="1" a="1"/>
  <c r="AK6" i="1" s="1"/>
  <c r="AL6" i="1" a="1"/>
  <c r="AL6" i="1" s="1"/>
  <c r="AM6" i="1" a="1"/>
  <c r="AM6" i="1" s="1"/>
  <c r="AN6" i="1" a="1"/>
  <c r="AN6" i="1" s="1"/>
  <c r="AO6" i="1" a="1"/>
  <c r="AO6" i="1" s="1"/>
  <c r="AP6" i="1" a="1"/>
  <c r="AP6" i="1" s="1"/>
  <c r="K7" i="1"/>
  <c r="L7" i="1" s="1"/>
  <c r="M7" i="1" a="1"/>
  <c r="M7" i="1" s="1"/>
  <c r="N7" i="1" s="1"/>
  <c r="O7" i="1"/>
  <c r="P7" i="1"/>
  <c r="Q7" i="1" s="1"/>
  <c r="R7" i="1"/>
  <c r="W7" i="1" a="1"/>
  <c r="W7" i="1" s="1"/>
  <c r="X7" i="1" a="1"/>
  <c r="X7" i="1" s="1"/>
  <c r="Y7" i="1" a="1"/>
  <c r="Y7" i="1" s="1"/>
  <c r="Z7" i="1" a="1"/>
  <c r="Z7" i="1" s="1"/>
  <c r="AA7" i="1" a="1"/>
  <c r="AA7" i="1" s="1"/>
  <c r="AB7" i="1" a="1"/>
  <c r="AB7" i="1" s="1"/>
  <c r="AC7" i="1" a="1"/>
  <c r="AC7" i="1" s="1"/>
  <c r="AD7" i="1" a="1"/>
  <c r="AD7" i="1" s="1"/>
  <c r="AE7" i="1" a="1"/>
  <c r="AE7" i="1" s="1"/>
  <c r="AF7" i="1" a="1"/>
  <c r="AF7" i="1" s="1"/>
  <c r="AG7" i="1" a="1"/>
  <c r="AG7" i="1" s="1"/>
  <c r="AH7" i="1" a="1"/>
  <c r="AH7" i="1" s="1"/>
  <c r="AI7" i="1" a="1"/>
  <c r="AI7" i="1" s="1"/>
  <c r="AJ7" i="1" a="1"/>
  <c r="AJ7" i="1" s="1"/>
  <c r="AK7" i="1" a="1"/>
  <c r="AK7" i="1" s="1"/>
  <c r="AL7" i="1" a="1"/>
  <c r="AL7" i="1" s="1"/>
  <c r="AM7" i="1" a="1"/>
  <c r="AM7" i="1" s="1"/>
  <c r="AN7" i="1" a="1"/>
  <c r="AN7" i="1" s="1"/>
  <c r="AO7" i="1" a="1"/>
  <c r="AO7" i="1" s="1"/>
  <c r="AP7" i="1" a="1"/>
  <c r="AP7" i="1" s="1"/>
  <c r="K8" i="1"/>
  <c r="L8" i="1" s="1"/>
  <c r="M8" i="1" a="1"/>
  <c r="M8" i="1" s="1"/>
  <c r="N8" i="1" s="1"/>
  <c r="O8" i="1"/>
  <c r="P8" i="1"/>
  <c r="Q8" i="1" s="1"/>
  <c r="R8" i="1"/>
  <c r="W8" i="1" a="1"/>
  <c r="W8" i="1" s="1"/>
  <c r="X8" i="1" a="1"/>
  <c r="X8" i="1" s="1"/>
  <c r="Y8" i="1" a="1"/>
  <c r="Y8" i="1" s="1"/>
  <c r="Z8" i="1" a="1"/>
  <c r="Z8" i="1" s="1"/>
  <c r="AA8" i="1" a="1"/>
  <c r="AA8" i="1" s="1"/>
  <c r="AB8" i="1" a="1"/>
  <c r="AB8" i="1" s="1"/>
  <c r="AC8" i="1" a="1"/>
  <c r="AC8" i="1" s="1"/>
  <c r="AD8" i="1" a="1"/>
  <c r="AD8" i="1" s="1"/>
  <c r="AE8" i="1" a="1"/>
  <c r="AE8" i="1" s="1"/>
  <c r="AF8" i="1" a="1"/>
  <c r="AF8" i="1" s="1"/>
  <c r="AG8" i="1" a="1"/>
  <c r="AG8" i="1" s="1"/>
  <c r="AH8" i="1" a="1"/>
  <c r="AH8" i="1" s="1"/>
  <c r="AI8" i="1" a="1"/>
  <c r="AI8" i="1" s="1"/>
  <c r="AJ8" i="1" a="1"/>
  <c r="AJ8" i="1" s="1"/>
  <c r="AK8" i="1" a="1"/>
  <c r="AK8" i="1" s="1"/>
  <c r="AL8" i="1" a="1"/>
  <c r="AL8" i="1" s="1"/>
  <c r="AM8" i="1" a="1"/>
  <c r="AM8" i="1" s="1"/>
  <c r="AN8" i="1" a="1"/>
  <c r="AN8" i="1" s="1"/>
  <c r="AO8" i="1" a="1"/>
  <c r="AO8" i="1" s="1"/>
  <c r="AP8" i="1" a="1"/>
  <c r="AP8" i="1" s="1"/>
  <c r="K9" i="1"/>
  <c r="L9" i="1" s="1"/>
  <c r="M9" i="1" a="1"/>
  <c r="M9" i="1" s="1"/>
  <c r="N9" i="1" s="1"/>
  <c r="O9" i="1"/>
  <c r="P9" i="1"/>
  <c r="Q9" i="1" s="1"/>
  <c r="R9" i="1"/>
  <c r="W9" i="1" a="1"/>
  <c r="W9" i="1" s="1"/>
  <c r="X9" i="1" a="1"/>
  <c r="X9" i="1" s="1"/>
  <c r="Y9" i="1" a="1"/>
  <c r="Y9" i="1" s="1"/>
  <c r="Z9" i="1" a="1"/>
  <c r="Z9" i="1" s="1"/>
  <c r="AA9" i="1" a="1"/>
  <c r="AA9" i="1" s="1"/>
  <c r="AB9" i="1" a="1"/>
  <c r="AB9" i="1" s="1"/>
  <c r="AC9" i="1" a="1"/>
  <c r="AC9" i="1" s="1"/>
  <c r="AD9" i="1" a="1"/>
  <c r="AD9" i="1" s="1"/>
  <c r="AE9" i="1" a="1"/>
  <c r="AE9" i="1" s="1"/>
  <c r="AF9" i="1" a="1"/>
  <c r="AF9" i="1" s="1"/>
  <c r="AG9" i="1" a="1"/>
  <c r="AG9" i="1" s="1"/>
  <c r="AH9" i="1" a="1"/>
  <c r="AH9" i="1" s="1"/>
  <c r="AI9" i="1" a="1"/>
  <c r="AI9" i="1" s="1"/>
  <c r="AJ9" i="1" a="1"/>
  <c r="AJ9" i="1" s="1"/>
  <c r="AK9" i="1" a="1"/>
  <c r="AK9" i="1" s="1"/>
  <c r="AL9" i="1" a="1"/>
  <c r="AL9" i="1" s="1"/>
  <c r="AM9" i="1" a="1"/>
  <c r="AM9" i="1" s="1"/>
  <c r="AN9" i="1" a="1"/>
  <c r="AN9" i="1" s="1"/>
  <c r="AO9" i="1" a="1"/>
  <c r="AO9" i="1" s="1"/>
  <c r="AP9" i="1" a="1"/>
  <c r="AP9" i="1" s="1"/>
  <c r="K10" i="1"/>
  <c r="L10" i="1" s="1"/>
  <c r="M10" i="1" a="1"/>
  <c r="M10" i="1" s="1"/>
  <c r="N10" i="1" s="1"/>
  <c r="O10" i="1"/>
  <c r="P10" i="1"/>
  <c r="Q10" i="1" s="1"/>
  <c r="R10" i="1"/>
  <c r="W10" i="1" a="1"/>
  <c r="W10" i="1" s="1"/>
  <c r="X10" i="1" a="1"/>
  <c r="X10" i="1" s="1"/>
  <c r="Y10" i="1" a="1"/>
  <c r="Y10" i="1" s="1"/>
  <c r="Z10" i="1" a="1"/>
  <c r="Z10" i="1" s="1"/>
  <c r="AA10" i="1" a="1"/>
  <c r="AA10" i="1" s="1"/>
  <c r="AB10" i="1" a="1"/>
  <c r="AB10" i="1" s="1"/>
  <c r="AC10" i="1" a="1"/>
  <c r="AC10" i="1" s="1"/>
  <c r="AD10" i="1" a="1"/>
  <c r="AD10" i="1" s="1"/>
  <c r="AE10" i="1" a="1"/>
  <c r="AE10" i="1" s="1"/>
  <c r="AF10" i="1" a="1"/>
  <c r="AF10" i="1" s="1"/>
  <c r="AG10" i="1" a="1"/>
  <c r="AG10" i="1" s="1"/>
  <c r="AH10" i="1" a="1"/>
  <c r="AH10" i="1" s="1"/>
  <c r="AI10" i="1" a="1"/>
  <c r="AI10" i="1" s="1"/>
  <c r="AJ10" i="1" a="1"/>
  <c r="AJ10" i="1" s="1"/>
  <c r="AK10" i="1" a="1"/>
  <c r="AK10" i="1" s="1"/>
  <c r="AL10" i="1" a="1"/>
  <c r="AL10" i="1" s="1"/>
  <c r="AM10" i="1" a="1"/>
  <c r="AM10" i="1" s="1"/>
  <c r="AN10" i="1" a="1"/>
  <c r="AN10" i="1" s="1"/>
  <c r="AO10" i="1" a="1"/>
  <c r="AO10" i="1" s="1"/>
  <c r="AP10" i="1" a="1"/>
  <c r="AP10" i="1" s="1"/>
  <c r="K11" i="1"/>
  <c r="L11" i="1" s="1"/>
  <c r="M11" i="1" a="1"/>
  <c r="M11" i="1" s="1"/>
  <c r="N11" i="1" s="1"/>
  <c r="O11" i="1"/>
  <c r="P11" i="1"/>
  <c r="Q11" i="1" s="1"/>
  <c r="R11" i="1"/>
  <c r="W11" i="1" a="1"/>
  <c r="W11" i="1" s="1"/>
  <c r="X11" i="1" a="1"/>
  <c r="X11" i="1" s="1"/>
  <c r="Y11" i="1" a="1"/>
  <c r="Y11" i="1" s="1"/>
  <c r="Z11" i="1" a="1"/>
  <c r="Z11" i="1" s="1"/>
  <c r="AA11" i="1" a="1"/>
  <c r="AA11" i="1" s="1"/>
  <c r="AB11" i="1" a="1"/>
  <c r="AB11" i="1" s="1"/>
  <c r="AC11" i="1" a="1"/>
  <c r="AC11" i="1" s="1"/>
  <c r="AD11" i="1" a="1"/>
  <c r="AD11" i="1" s="1"/>
  <c r="AE11" i="1" a="1"/>
  <c r="AE11" i="1" s="1"/>
  <c r="AF11" i="1" a="1"/>
  <c r="AF11" i="1" s="1"/>
  <c r="AG11" i="1" a="1"/>
  <c r="AG11" i="1" s="1"/>
  <c r="AH11" i="1" a="1"/>
  <c r="AH11" i="1" s="1"/>
  <c r="AI11" i="1" a="1"/>
  <c r="AI11" i="1" s="1"/>
  <c r="AJ11" i="1" a="1"/>
  <c r="AJ11" i="1" s="1"/>
  <c r="AK11" i="1" a="1"/>
  <c r="AK11" i="1" s="1"/>
  <c r="AL11" i="1" a="1"/>
  <c r="AL11" i="1" s="1"/>
  <c r="AM11" i="1" a="1"/>
  <c r="AM11" i="1" s="1"/>
  <c r="AN11" i="1" a="1"/>
  <c r="AN11" i="1" s="1"/>
  <c r="AO11" i="1" a="1"/>
  <c r="AO11" i="1" s="1"/>
  <c r="AP11" i="1" a="1"/>
  <c r="AP11" i="1" s="1"/>
  <c r="K13" i="1"/>
  <c r="L13" i="1" s="1"/>
  <c r="M13" i="1" a="1"/>
  <c r="M13" i="1" s="1"/>
  <c r="N13" i="1" s="1"/>
  <c r="O13" i="1"/>
  <c r="P13" i="1"/>
  <c r="Q13" i="1" s="1"/>
  <c r="R13" i="1"/>
  <c r="W13" i="1" a="1"/>
  <c r="W13" i="1" s="1"/>
  <c r="X13" i="1" a="1"/>
  <c r="X13" i="1" s="1"/>
  <c r="Y13" i="1" a="1"/>
  <c r="Y13" i="1" s="1"/>
  <c r="Z13" i="1" a="1"/>
  <c r="Z13" i="1" s="1"/>
  <c r="AA13" i="1" a="1"/>
  <c r="AA13" i="1" s="1"/>
  <c r="AB13" i="1" a="1"/>
  <c r="AB13" i="1" s="1"/>
  <c r="AC13" i="1" a="1"/>
  <c r="AC13" i="1" s="1"/>
  <c r="AD13" i="1" a="1"/>
  <c r="AD13" i="1" s="1"/>
  <c r="AE13" i="1" a="1"/>
  <c r="AE13" i="1" s="1"/>
  <c r="AF13" i="1" a="1"/>
  <c r="AF13" i="1" s="1"/>
  <c r="AG13" i="1" a="1"/>
  <c r="AG13" i="1" s="1"/>
  <c r="AH13" i="1" a="1"/>
  <c r="AH13" i="1" s="1"/>
  <c r="AI13" i="1" a="1"/>
  <c r="AI13" i="1" s="1"/>
  <c r="AJ13" i="1" a="1"/>
  <c r="AJ13" i="1" s="1"/>
  <c r="AK13" i="1" a="1"/>
  <c r="AK13" i="1" s="1"/>
  <c r="AL13" i="1" a="1"/>
  <c r="AL13" i="1" s="1"/>
  <c r="AM13" i="1" a="1"/>
  <c r="AM13" i="1" s="1"/>
  <c r="AN13" i="1" a="1"/>
  <c r="AN13" i="1" s="1"/>
  <c r="AO13" i="1" a="1"/>
  <c r="AO13" i="1" s="1"/>
  <c r="AP13" i="1" a="1"/>
  <c r="AP13" i="1" s="1"/>
  <c r="K14" i="1"/>
  <c r="L14" i="1" s="1"/>
  <c r="M14" i="1" a="1"/>
  <c r="M14" i="1" s="1"/>
  <c r="N14" i="1" s="1"/>
  <c r="O14" i="1"/>
  <c r="P14" i="1"/>
  <c r="Q14" i="1" s="1"/>
  <c r="R14" i="1"/>
  <c r="W14" i="1" a="1"/>
  <c r="W14" i="1" s="1"/>
  <c r="X14" i="1" a="1"/>
  <c r="X14" i="1" s="1"/>
  <c r="Y14" i="1" a="1"/>
  <c r="Y14" i="1" s="1"/>
  <c r="Z14" i="1" a="1"/>
  <c r="Z14" i="1" s="1"/>
  <c r="AA14" i="1" a="1"/>
  <c r="AA14" i="1" s="1"/>
  <c r="AB14" i="1" a="1"/>
  <c r="AB14" i="1" s="1"/>
  <c r="AC14" i="1" a="1"/>
  <c r="AC14" i="1" s="1"/>
  <c r="AD14" i="1" a="1"/>
  <c r="AD14" i="1" s="1"/>
  <c r="AE14" i="1" a="1"/>
  <c r="AE14" i="1" s="1"/>
  <c r="AF14" i="1" a="1"/>
  <c r="AF14" i="1" s="1"/>
  <c r="AG14" i="1" a="1"/>
  <c r="AG14" i="1" s="1"/>
  <c r="AH14" i="1" a="1"/>
  <c r="AH14" i="1" s="1"/>
  <c r="AI14" i="1" a="1"/>
  <c r="AI14" i="1" s="1"/>
  <c r="AJ14" i="1" a="1"/>
  <c r="AJ14" i="1" s="1"/>
  <c r="AK14" i="1" a="1"/>
  <c r="AK14" i="1" s="1"/>
  <c r="AL14" i="1" a="1"/>
  <c r="AL14" i="1" s="1"/>
  <c r="AM14" i="1" a="1"/>
  <c r="AM14" i="1" s="1"/>
  <c r="AN14" i="1" a="1"/>
  <c r="AN14" i="1" s="1"/>
  <c r="AO14" i="1" a="1"/>
  <c r="AO14" i="1" s="1"/>
  <c r="AP14" i="1" a="1"/>
  <c r="AP14" i="1" s="1"/>
  <c r="AQ14" i="1" l="1"/>
  <c r="AQ7" i="1"/>
  <c r="AQ13" i="1"/>
  <c r="AQ5" i="1"/>
  <c r="AQ6" i="1"/>
  <c r="AQ2" i="1"/>
  <c r="AQ10" i="1"/>
  <c r="AQ9" i="1"/>
  <c r="AQ8" i="1"/>
  <c r="AQ4" i="1"/>
  <c r="AQ3" i="1"/>
  <c r="AQ11" i="1"/>
  <c r="C14" i="12" l="1"/>
  <c r="B51" i="21" l="1"/>
  <c r="B50" i="21"/>
  <c r="Y56" i="8" l="1" a="1"/>
  <c r="Y56" i="8" s="1"/>
  <c r="D6" i="18" a="1"/>
  <c r="D6" i="18" s="1"/>
  <c r="D8" i="18" a="1"/>
  <c r="D8" i="18" s="1"/>
  <c r="D10" i="18" a="1"/>
  <c r="D10" i="18" s="1"/>
  <c r="D12" i="18" a="1"/>
  <c r="D12" i="18" s="1"/>
  <c r="D14" i="18" a="1"/>
  <c r="D14" i="18" s="1"/>
  <c r="D16" i="18" a="1"/>
  <c r="D16" i="18" s="1"/>
  <c r="D18" i="18" a="1"/>
  <c r="D18" i="18" s="1"/>
  <c r="D20" i="18" a="1"/>
  <c r="D20" i="18" s="1"/>
  <c r="D22" i="18" a="1"/>
  <c r="D22" i="18" s="1"/>
  <c r="D24" i="18" a="1"/>
  <c r="D24" i="18" s="1"/>
  <c r="D26" i="18" a="1"/>
  <c r="D26" i="18" s="1"/>
  <c r="D28" i="18" a="1"/>
  <c r="D28" i="18" s="1"/>
  <c r="D30" i="18" a="1"/>
  <c r="D30" i="18" s="1"/>
  <c r="D32" i="18" a="1"/>
  <c r="D32" i="18" s="1"/>
  <c r="D34" i="18" a="1"/>
  <c r="D34" i="18" s="1"/>
  <c r="E8" i="18" a="1"/>
  <c r="E8" i="18" s="1"/>
  <c r="E14" i="18" a="1"/>
  <c r="E14" i="18" s="1"/>
  <c r="E20" i="18" a="1"/>
  <c r="E20" i="18" s="1"/>
  <c r="E26" i="18" a="1"/>
  <c r="E26" i="18" s="1"/>
  <c r="E32" i="18" a="1"/>
  <c r="E32" i="18" s="1"/>
  <c r="B5" i="18" a="1"/>
  <c r="B5" i="18" s="1"/>
  <c r="C32" i="18" a="1"/>
  <c r="C32" i="18" s="1"/>
  <c r="E25" i="18" a="1"/>
  <c r="E25" i="18" s="1"/>
  <c r="B7" i="18" a="1"/>
  <c r="B7" i="18" s="1"/>
  <c r="B9" i="18" a="1"/>
  <c r="B9" i="18" s="1"/>
  <c r="B11" i="18" a="1"/>
  <c r="B11" i="18" s="1"/>
  <c r="B13" i="18" a="1"/>
  <c r="B13" i="18" s="1"/>
  <c r="B15" i="18" a="1"/>
  <c r="B15" i="18" s="1"/>
  <c r="B17" i="18" a="1"/>
  <c r="B17" i="18" s="1"/>
  <c r="B19" i="18" a="1"/>
  <c r="B19" i="18" s="1"/>
  <c r="B21" i="18" a="1"/>
  <c r="B21" i="18" s="1"/>
  <c r="B23" i="18" a="1"/>
  <c r="B23" i="18" s="1"/>
  <c r="B25" i="18" a="1"/>
  <c r="B25" i="18" s="1"/>
  <c r="B27" i="18" a="1"/>
  <c r="B27" i="18" s="1"/>
  <c r="B29" i="18" a="1"/>
  <c r="B29" i="18" s="1"/>
  <c r="B31" i="18" a="1"/>
  <c r="B31" i="18" s="1"/>
  <c r="B33" i="18" a="1"/>
  <c r="B33" i="18" s="1"/>
  <c r="B35" i="18" a="1"/>
  <c r="B35" i="18" s="1"/>
  <c r="E9" i="18" a="1"/>
  <c r="E9" i="18" s="1"/>
  <c r="E15" i="18" a="1"/>
  <c r="E15" i="18" s="1"/>
  <c r="E21" i="18" a="1"/>
  <c r="E21" i="18" s="1"/>
  <c r="E27" i="18" a="1"/>
  <c r="E27" i="18" s="1"/>
  <c r="E33" i="18" a="1"/>
  <c r="E33" i="18" s="1"/>
  <c r="C5" i="18" a="1"/>
  <c r="C5" i="18" s="1"/>
  <c r="C18" i="18" a="1"/>
  <c r="C18" i="18" s="1"/>
  <c r="C26" i="18" a="1"/>
  <c r="C26" i="18" s="1"/>
  <c r="E7" i="18" a="1"/>
  <c r="E7" i="18" s="1"/>
  <c r="D5" i="18" a="1"/>
  <c r="D5" i="18" s="1"/>
  <c r="C7" i="18" a="1"/>
  <c r="C7" i="18" s="1"/>
  <c r="C9" i="18" a="1"/>
  <c r="C9" i="18" s="1"/>
  <c r="C11" i="18" a="1"/>
  <c r="C11" i="18" s="1"/>
  <c r="C13" i="18" a="1"/>
  <c r="C13" i="18" s="1"/>
  <c r="C15" i="18" a="1"/>
  <c r="C15" i="18" s="1"/>
  <c r="C17" i="18" a="1"/>
  <c r="C17" i="18" s="1"/>
  <c r="C19" i="18" a="1"/>
  <c r="C19" i="18" s="1"/>
  <c r="C21" i="18" a="1"/>
  <c r="C21" i="18" s="1"/>
  <c r="C23" i="18" a="1"/>
  <c r="C23" i="18" s="1"/>
  <c r="C25" i="18" a="1"/>
  <c r="C25" i="18" s="1"/>
  <c r="C27" i="18" a="1"/>
  <c r="C27" i="18" s="1"/>
  <c r="C29" i="18" a="1"/>
  <c r="C29" i="18" s="1"/>
  <c r="C31" i="18" a="1"/>
  <c r="C31" i="18" s="1"/>
  <c r="C33" i="18" a="1"/>
  <c r="C33" i="18" s="1"/>
  <c r="C35" i="18" a="1"/>
  <c r="C35" i="18" s="1"/>
  <c r="E10" i="18" a="1"/>
  <c r="E10" i="18" s="1"/>
  <c r="E16" i="18" a="1"/>
  <c r="E16" i="18" s="1"/>
  <c r="E22" i="18" a="1"/>
  <c r="E22" i="18" s="1"/>
  <c r="E28" i="18" a="1"/>
  <c r="E28" i="18" s="1"/>
  <c r="E34" i="18" a="1"/>
  <c r="E34" i="18" s="1"/>
  <c r="C8" i="18" a="1"/>
  <c r="C8" i="18" s="1"/>
  <c r="C14" i="18" a="1"/>
  <c r="C14" i="18" s="1"/>
  <c r="C20" i="18" a="1"/>
  <c r="C20" i="18" s="1"/>
  <c r="C28" i="18" a="1"/>
  <c r="C28" i="18" s="1"/>
  <c r="E13" i="18" a="1"/>
  <c r="E13" i="18" s="1"/>
  <c r="D7" i="18" a="1"/>
  <c r="D7" i="18" s="1"/>
  <c r="D9" i="18" a="1"/>
  <c r="D9" i="18" s="1"/>
  <c r="D11" i="18" a="1"/>
  <c r="D11" i="18" s="1"/>
  <c r="D13" i="18" a="1"/>
  <c r="D13" i="18" s="1"/>
  <c r="D15" i="18" a="1"/>
  <c r="D15" i="18" s="1"/>
  <c r="D17" i="18" a="1"/>
  <c r="D17" i="18" s="1"/>
  <c r="D19" i="18" a="1"/>
  <c r="D19" i="18" s="1"/>
  <c r="D21" i="18" a="1"/>
  <c r="D21" i="18" s="1"/>
  <c r="D23" i="18" a="1"/>
  <c r="D23" i="18" s="1"/>
  <c r="D25" i="18" a="1"/>
  <c r="D25" i="18" s="1"/>
  <c r="D27" i="18" a="1"/>
  <c r="D27" i="18" s="1"/>
  <c r="D29" i="18" a="1"/>
  <c r="D29" i="18" s="1"/>
  <c r="D31" i="18" a="1"/>
  <c r="D31" i="18" s="1"/>
  <c r="D33" i="18" a="1"/>
  <c r="D33" i="18" s="1"/>
  <c r="D35" i="18" a="1"/>
  <c r="D35" i="18" s="1"/>
  <c r="E11" i="18" a="1"/>
  <c r="E11" i="18" s="1"/>
  <c r="E17" i="18" a="1"/>
  <c r="E17" i="18" s="1"/>
  <c r="E23" i="18" a="1"/>
  <c r="E23" i="18" s="1"/>
  <c r="E29" i="18" a="1"/>
  <c r="E29" i="18" s="1"/>
  <c r="E35" i="18" a="1"/>
  <c r="E35" i="18" s="1"/>
  <c r="C6" i="18" a="1"/>
  <c r="C6" i="18" s="1"/>
  <c r="C12" i="18" a="1"/>
  <c r="C12" i="18" s="1"/>
  <c r="C22" i="18" a="1"/>
  <c r="C22" i="18" s="1"/>
  <c r="C30" i="18" a="1"/>
  <c r="C30" i="18" s="1"/>
  <c r="E19" i="18" a="1"/>
  <c r="E19" i="18" s="1"/>
  <c r="B6" i="18" a="1"/>
  <c r="B6" i="18" s="1"/>
  <c r="B8" i="18" a="1"/>
  <c r="B8" i="18" s="1"/>
  <c r="B10" i="18" a="1"/>
  <c r="B10" i="18" s="1"/>
  <c r="B12" i="18" a="1"/>
  <c r="B12" i="18" s="1"/>
  <c r="B14" i="18" a="1"/>
  <c r="B14" i="18" s="1"/>
  <c r="B16" i="18" a="1"/>
  <c r="B16" i="18" s="1"/>
  <c r="B18" i="18" a="1"/>
  <c r="B18" i="18" s="1"/>
  <c r="B20" i="18" a="1"/>
  <c r="B20" i="18" s="1"/>
  <c r="B22" i="18" a="1"/>
  <c r="B22" i="18" s="1"/>
  <c r="B24" i="18" a="1"/>
  <c r="B24" i="18" s="1"/>
  <c r="B26" i="18" a="1"/>
  <c r="B26" i="18" s="1"/>
  <c r="B28" i="18" a="1"/>
  <c r="B28" i="18" s="1"/>
  <c r="B30" i="18" a="1"/>
  <c r="B30" i="18" s="1"/>
  <c r="B32" i="18" a="1"/>
  <c r="B32" i="18" s="1"/>
  <c r="B34" i="18" a="1"/>
  <c r="B34" i="18" s="1"/>
  <c r="E6" i="18" a="1"/>
  <c r="E6" i="18" s="1"/>
  <c r="E12" i="18" a="1"/>
  <c r="E12" i="18" s="1"/>
  <c r="E18" i="18" a="1"/>
  <c r="E18" i="18" s="1"/>
  <c r="E24" i="18" a="1"/>
  <c r="E24" i="18" s="1"/>
  <c r="E30" i="18" a="1"/>
  <c r="E30" i="18" s="1"/>
  <c r="E5" i="18" a="1"/>
  <c r="E5" i="18" s="1"/>
  <c r="C10" i="18" a="1"/>
  <c r="C10" i="18" s="1"/>
  <c r="C16" i="18" a="1"/>
  <c r="C16" i="18" s="1"/>
  <c r="C24" i="18" a="1"/>
  <c r="C24" i="18" s="1"/>
  <c r="C34" i="18" a="1"/>
  <c r="C34" i="18" s="1"/>
  <c r="E31" i="18" a="1"/>
  <c r="E31" i="18" s="1"/>
  <c r="B48" i="21"/>
  <c r="M12" i="1" l="1" a="1"/>
  <c r="M12" i="1" s="1"/>
  <c r="N12" i="1" s="1"/>
  <c r="O12" i="1"/>
  <c r="P12" i="1"/>
  <c r="Q12" i="1" s="1"/>
  <c r="R12" i="1"/>
  <c r="X12" i="1" a="1"/>
  <c r="X12" i="1" s="1"/>
  <c r="Y12" i="1" a="1"/>
  <c r="Y12" i="1" s="1"/>
  <c r="Z12" i="1" a="1"/>
  <c r="Z12" i="1" s="1"/>
  <c r="AA12" i="1" a="1"/>
  <c r="AA12" i="1" s="1"/>
  <c r="AB12" i="1" a="1"/>
  <c r="AB12" i="1" s="1"/>
  <c r="AC12" i="1" a="1"/>
  <c r="AC12" i="1" s="1"/>
  <c r="AD12" i="1" a="1"/>
  <c r="AD12" i="1" s="1"/>
  <c r="AE12" i="1" a="1"/>
  <c r="AE12" i="1" s="1"/>
  <c r="AF12" i="1" a="1"/>
  <c r="AF12" i="1" s="1"/>
  <c r="AG12" i="1" a="1"/>
  <c r="AG12" i="1" s="1"/>
  <c r="AH12" i="1" a="1"/>
  <c r="AH12" i="1" s="1"/>
  <c r="AI12" i="1" a="1"/>
  <c r="AI12" i="1" s="1"/>
  <c r="AJ12" i="1" a="1"/>
  <c r="AJ12" i="1" s="1"/>
  <c r="AK12" i="1" a="1"/>
  <c r="AK12" i="1" s="1"/>
  <c r="AL12" i="1" a="1"/>
  <c r="AL12" i="1" s="1"/>
  <c r="AM12" i="1" a="1"/>
  <c r="AM12" i="1" s="1"/>
  <c r="AN12" i="1" a="1"/>
  <c r="AN12" i="1" s="1"/>
  <c r="AO12" i="1" a="1"/>
  <c r="AO12" i="1" s="1"/>
  <c r="AP12" i="1" a="1"/>
  <c r="AP12" i="1" s="1"/>
  <c r="K12" i="1"/>
  <c r="L12" i="1" s="1"/>
  <c r="AQ12" i="1" l="1"/>
  <c r="W34" i="8" a="1"/>
  <c r="W34" i="8" s="1"/>
  <c r="W18" i="8" a="1"/>
  <c r="W18" i="8" s="1"/>
  <c r="X67" i="8"/>
  <c r="Y67" i="8"/>
  <c r="Z67" i="8"/>
  <c r="AA67" i="8"/>
  <c r="AB67" i="8"/>
  <c r="X68" i="8"/>
  <c r="Y68" i="8"/>
  <c r="Z68" i="8"/>
  <c r="AA68" i="8"/>
  <c r="AB68" i="8"/>
  <c r="X69" i="8"/>
  <c r="Y69" i="8"/>
  <c r="Z69" i="8"/>
  <c r="AA69" i="8"/>
  <c r="AB69" i="8"/>
  <c r="X70" i="8"/>
  <c r="Y70" i="8"/>
  <c r="Z70" i="8"/>
  <c r="AA70" i="8"/>
  <c r="AB70" i="8"/>
  <c r="X71" i="8"/>
  <c r="Y71" i="8"/>
  <c r="Z71" i="8"/>
  <c r="AA71" i="8"/>
  <c r="AB71" i="8"/>
  <c r="X72" i="8"/>
  <c r="Y72" i="8"/>
  <c r="Z72" i="8"/>
  <c r="AA72" i="8"/>
  <c r="AB72" i="8"/>
  <c r="X73" i="8"/>
  <c r="Y73" i="8"/>
  <c r="Z73" i="8"/>
  <c r="AA73" i="8"/>
  <c r="AB73" i="8"/>
  <c r="X74" i="8"/>
  <c r="Y74" i="8"/>
  <c r="Z74" i="8"/>
  <c r="AA74" i="8"/>
  <c r="AB74" i="8"/>
  <c r="X75" i="8"/>
  <c r="Y75" i="8"/>
  <c r="Z75" i="8"/>
  <c r="AA75" i="8"/>
  <c r="AB75" i="8"/>
  <c r="X76" i="8"/>
  <c r="Y76" i="8"/>
  <c r="Z76" i="8"/>
  <c r="AA76" i="8"/>
  <c r="AB76" i="8"/>
  <c r="X77" i="8"/>
  <c r="Y77" i="8"/>
  <c r="Z77" i="8"/>
  <c r="AA77" i="8"/>
  <c r="AB77" i="8"/>
  <c r="X78" i="8"/>
  <c r="Y78" i="8"/>
  <c r="Z78" i="8"/>
  <c r="AA78" i="8"/>
  <c r="AB78" i="8"/>
  <c r="X79" i="8"/>
  <c r="Y79" i="8"/>
  <c r="Z79" i="8"/>
  <c r="AA79" i="8"/>
  <c r="AB79" i="8"/>
  <c r="W68" i="8"/>
  <c r="W69" i="8"/>
  <c r="W70" i="8"/>
  <c r="W71" i="8"/>
  <c r="W72" i="8"/>
  <c r="W73" i="8"/>
  <c r="W74" i="8"/>
  <c r="W75" i="8"/>
  <c r="W76" i="8"/>
  <c r="W77" i="8"/>
  <c r="W78" i="8"/>
  <c r="W79" i="8"/>
  <c r="W51" i="8" a="1"/>
  <c r="W51" i="8" s="1"/>
  <c r="W67" i="8"/>
  <c r="AA5" i="8" a="1"/>
  <c r="AA5" i="8" s="1"/>
  <c r="H3" i="9" a="1"/>
  <c r="H3" i="9" s="1"/>
  <c r="C5" i="8" l="1" a="1"/>
  <c r="C5" i="8" s="1"/>
  <c r="B9" i="12" l="1" a="1"/>
  <c r="B9" i="12" s="1"/>
  <c r="I4" i="8" a="1"/>
  <c r="B8" i="12" a="1"/>
  <c r="B8" i="12" s="1"/>
  <c r="W19" i="8" l="1" a="1"/>
  <c r="W19" i="8" s="1"/>
  <c r="W20" i="8" a="1"/>
  <c r="W20" i="8" s="1"/>
  <c r="W24" i="8" a="1"/>
  <c r="W24" i="8" s="1"/>
  <c r="W23" i="8" a="1"/>
  <c r="W23" i="8" s="1"/>
  <c r="W27" i="8" a="1"/>
  <c r="W27" i="8" s="1"/>
  <c r="W26" i="8" a="1"/>
  <c r="W26" i="8" s="1"/>
  <c r="W22" i="8" a="1"/>
  <c r="W22" i="8" s="1"/>
  <c r="W29" i="8" a="1"/>
  <c r="W29" i="8" s="1"/>
  <c r="W25" i="8" a="1"/>
  <c r="W25" i="8" s="1"/>
  <c r="W30" i="8" a="1"/>
  <c r="W30" i="8" s="1"/>
  <c r="W28" i="8" a="1"/>
  <c r="W28" i="8" s="1"/>
  <c r="W21" i="8" a="1"/>
  <c r="W21" i="8" s="1"/>
  <c r="AA6" i="8" a="1"/>
  <c r="AA6" i="8" s="1"/>
  <c r="AA13" i="8" a="1"/>
  <c r="AA13" i="8" s="1"/>
  <c r="AA7" i="8" a="1"/>
  <c r="AA7" i="8" s="1"/>
  <c r="AA10" i="8" a="1"/>
  <c r="AA10" i="8" s="1"/>
  <c r="AA9" i="8" a="1"/>
  <c r="AA9" i="8" s="1"/>
  <c r="AA8" i="8" a="1"/>
  <c r="AA8" i="8" s="1"/>
  <c r="AA11" i="8" a="1"/>
  <c r="AA11" i="8" s="1"/>
  <c r="AA12" i="8" a="1"/>
  <c r="AA12" i="8" s="1"/>
  <c r="I4" i="8"/>
  <c r="F30" i="19" l="1"/>
  <c r="F23" i="19"/>
  <c r="E2" i="16" l="1"/>
  <c r="V2" i="1" a="1"/>
  <c r="V13" i="1" a="1"/>
  <c r="V8" i="1" a="1"/>
  <c r="V9" i="1" a="1"/>
  <c r="V3" i="1" a="1"/>
  <c r="V14" i="1" a="1"/>
  <c r="V12" i="1" a="1"/>
  <c r="V10" i="1" a="1"/>
  <c r="V4" i="1" a="1"/>
  <c r="V6" i="1" a="1"/>
  <c r="V5" i="1" a="1"/>
  <c r="V7" i="1" a="1"/>
  <c r="V11" i="1" a="1"/>
  <c r="V11" i="1" l="1"/>
  <c r="V7" i="1"/>
  <c r="V5" i="1"/>
  <c r="V6" i="1"/>
  <c r="V4" i="1"/>
  <c r="V10" i="1"/>
  <c r="V12" i="1"/>
  <c r="V14" i="1"/>
  <c r="V3" i="1"/>
  <c r="V9" i="1"/>
  <c r="V8" i="1"/>
  <c r="V13" i="1"/>
  <c r="V2" i="1"/>
  <c r="B2" i="16"/>
  <c r="N5" i="8" l="1" a="1"/>
  <c r="N5" i="8" s="1"/>
  <c r="Z5" i="8" a="1"/>
  <c r="Z5" i="8" s="1"/>
  <c r="E4" i="18" l="1"/>
  <c r="C4" i="18"/>
  <c r="D4" i="18"/>
  <c r="B4" i="18"/>
  <c r="F2" i="18" l="1"/>
  <c r="G2" i="18"/>
  <c r="I32" i="12"/>
  <c r="I33" i="12"/>
  <c r="I34" i="12"/>
  <c r="I31" i="12"/>
  <c r="F23" i="12" l="1"/>
  <c r="D24" i="12"/>
  <c r="B25" i="12" a="1"/>
  <c r="B25" i="12" s="1"/>
  <c r="B24" i="12"/>
  <c r="C11" i="12" l="1"/>
  <c r="L6" i="12" l="1" a="1"/>
  <c r="L6" i="12" s="1"/>
  <c r="K6" i="12" a="1"/>
  <c r="K6" i="12" s="1"/>
  <c r="J6" i="12" a="1"/>
  <c r="J6" i="12" s="1"/>
  <c r="J10" i="12" a="1"/>
  <c r="J10" i="12" s="1"/>
  <c r="J11" i="12" a="1"/>
  <c r="J11" i="12" s="1"/>
  <c r="J12" i="12" a="1"/>
  <c r="J12" i="12" s="1"/>
  <c r="J13" i="12" a="1"/>
  <c r="J13" i="12" s="1"/>
  <c r="J14" i="12" a="1"/>
  <c r="J14" i="12" s="1"/>
  <c r="J15" i="12" a="1"/>
  <c r="J15" i="12" s="1"/>
  <c r="J16" i="12" a="1"/>
  <c r="J16" i="12" s="1"/>
  <c r="J17" i="12" a="1"/>
  <c r="J17" i="12" s="1"/>
  <c r="K10" i="12"/>
  <c r="E2" i="12"/>
  <c r="E3" i="12"/>
  <c r="E1" i="12"/>
  <c r="B5" i="9" l="1"/>
  <c r="B6" i="9" s="1"/>
  <c r="A4" i="9"/>
  <c r="A15" i="9" s="1"/>
  <c r="B6" i="8"/>
  <c r="A5" i="8"/>
  <c r="A6" i="8" s="1"/>
  <c r="E3" i="5"/>
  <c r="D3" i="5"/>
  <c r="J2" i="5"/>
  <c r="B7" i="8" l="1"/>
  <c r="Z6" i="8" a="1"/>
  <c r="Z6" i="8" s="1"/>
  <c r="A7" i="8"/>
  <c r="A8" i="8" s="1"/>
  <c r="K2" i="5"/>
  <c r="E4" i="5"/>
  <c r="E5" i="5" s="1"/>
  <c r="E6" i="5" s="1"/>
  <c r="E7" i="5" s="1"/>
  <c r="E8" i="5" s="1"/>
  <c r="E9" i="5" s="1"/>
  <c r="E10" i="5" s="1"/>
  <c r="E11" i="5" s="1"/>
  <c r="E12" i="5" s="1"/>
  <c r="E13" i="5" s="1"/>
  <c r="A5" i="9"/>
  <c r="A6" i="9"/>
  <c r="A8" i="9"/>
  <c r="A10" i="9"/>
  <c r="A12" i="9"/>
  <c r="A14" i="9"/>
  <c r="B7" i="9"/>
  <c r="A7" i="9"/>
  <c r="A9" i="9"/>
  <c r="A11" i="9"/>
  <c r="A13" i="9"/>
  <c r="J3" i="5" l="1"/>
  <c r="K3" i="5" s="1"/>
  <c r="B8" i="8"/>
  <c r="Z7" i="8" a="1"/>
  <c r="Z7" i="8" s="1"/>
  <c r="L2" i="5"/>
  <c r="B8" i="9"/>
  <c r="B9" i="8" l="1"/>
  <c r="Z8" i="8" a="1"/>
  <c r="Z8" i="8" s="1"/>
  <c r="A9" i="8"/>
  <c r="L3" i="5"/>
  <c r="J4" i="5"/>
  <c r="B9" i="9"/>
  <c r="A10" i="8" l="1"/>
  <c r="B10" i="8"/>
  <c r="Z9" i="8" a="1"/>
  <c r="Z9" i="8" s="1"/>
  <c r="K4" i="5"/>
  <c r="B10" i="9"/>
  <c r="B11" i="8" l="1"/>
  <c r="Z10" i="8" a="1"/>
  <c r="Z10" i="8" s="1"/>
  <c r="A11" i="8"/>
  <c r="A12" i="8" s="1"/>
  <c r="L4" i="5"/>
  <c r="J5" i="5"/>
  <c r="B11" i="9"/>
  <c r="B12" i="8" l="1"/>
  <c r="Z11" i="8" a="1"/>
  <c r="Z11" i="8" s="1"/>
  <c r="K5" i="5"/>
  <c r="B12" i="9"/>
  <c r="L5" i="5" l="1"/>
  <c r="Z12" i="8" a="1"/>
  <c r="Z12" i="8" s="1"/>
  <c r="B13" i="8"/>
  <c r="A13" i="8"/>
  <c r="J6" i="5"/>
  <c r="B13" i="9"/>
  <c r="Z13" i="8" l="1" a="1"/>
  <c r="Z13" i="8" s="1"/>
  <c r="B14" i="8"/>
  <c r="A14" i="8"/>
  <c r="K6" i="5"/>
  <c r="B14" i="9"/>
  <c r="Z14" i="8" l="1" a="1"/>
  <c r="Z14" i="8" s="1"/>
  <c r="B15" i="8"/>
  <c r="A15" i="8"/>
  <c r="L6" i="5"/>
  <c r="J7" i="5"/>
  <c r="B15" i="9"/>
  <c r="Z15" i="8" l="1" a="1"/>
  <c r="Z15" i="8" s="1"/>
  <c r="A16" i="8"/>
  <c r="B16" i="8"/>
  <c r="K7" i="5"/>
  <c r="Y16" i="8" l="1" a="1"/>
  <c r="Y16" i="8" s="1"/>
  <c r="Z16" i="8" a="1"/>
  <c r="Z16" i="8" s="1"/>
  <c r="J8" i="5"/>
  <c r="L7" i="5"/>
  <c r="K8" i="5"/>
  <c r="J9" i="5" s="1"/>
  <c r="L8" i="5" l="1"/>
  <c r="K9" i="5"/>
  <c r="J10" i="5" l="1"/>
  <c r="L9" i="5"/>
  <c r="K10" i="5" l="1"/>
  <c r="L10" i="5" l="1"/>
  <c r="J11" i="5"/>
  <c r="K11" i="5" l="1"/>
  <c r="L11" i="5"/>
  <c r="J12" i="5" l="1"/>
  <c r="K12" i="5" l="1"/>
  <c r="J13" i="5" l="1"/>
  <c r="L12" i="5"/>
  <c r="K13" i="5" l="1"/>
  <c r="J14" i="5" l="1"/>
  <c r="L13" i="5"/>
  <c r="K14" i="5" l="1"/>
  <c r="J15" i="5" l="1"/>
  <c r="L14" i="5"/>
  <c r="K15" i="5" l="1"/>
  <c r="J16" i="5" l="1"/>
  <c r="L15" i="5"/>
  <c r="K16" i="5" l="1"/>
  <c r="J17" i="5" l="1"/>
  <c r="L16" i="5"/>
  <c r="K17" i="5" l="1"/>
  <c r="J18" i="5" l="1"/>
  <c r="L17" i="5"/>
  <c r="K18" i="5" l="1"/>
  <c r="J19" i="5" l="1"/>
  <c r="L18" i="5"/>
  <c r="K19" i="5" l="1"/>
  <c r="J20" i="5" l="1"/>
  <c r="L19" i="5"/>
  <c r="K20" i="5" l="1"/>
  <c r="J21" i="5" l="1"/>
  <c r="L20" i="5"/>
  <c r="K21" i="5" l="1"/>
  <c r="J22" i="5" l="1"/>
  <c r="L21" i="5"/>
  <c r="K22" i="5" l="1"/>
  <c r="J23" i="5" l="1"/>
  <c r="L22" i="5"/>
  <c r="K23" i="5" l="1"/>
  <c r="J24" i="5" l="1"/>
  <c r="L23" i="5"/>
  <c r="K24" i="5" l="1"/>
  <c r="J25" i="5" l="1"/>
  <c r="L24" i="5"/>
  <c r="K25" i="5" l="1"/>
  <c r="J26" i="5" l="1"/>
  <c r="L25" i="5"/>
  <c r="K26" i="5" l="1"/>
  <c r="J27" i="5" l="1"/>
  <c r="L26" i="5"/>
  <c r="K27" i="5" l="1"/>
  <c r="J28" i="5" l="1"/>
  <c r="L27" i="5"/>
  <c r="K28" i="5" l="1"/>
  <c r="J29" i="5" l="1"/>
  <c r="L28" i="5"/>
  <c r="K29" i="5" l="1"/>
  <c r="J30" i="5" l="1"/>
  <c r="L29" i="5"/>
  <c r="K30" i="5" l="1"/>
  <c r="J31" i="5" l="1"/>
  <c r="L30" i="5"/>
  <c r="K31" i="5" l="1"/>
  <c r="J32" i="5" l="1"/>
  <c r="L31" i="5"/>
  <c r="K32" i="5" l="1"/>
  <c r="J33" i="5" l="1"/>
  <c r="L32" i="5"/>
  <c r="K33" i="5" l="1"/>
  <c r="J34" i="5" l="1"/>
  <c r="L33" i="5"/>
  <c r="K34" i="5" l="1"/>
  <c r="W2" i="8" a="1"/>
  <c r="W2" i="8" s="1"/>
  <c r="X2" i="8" a="1"/>
  <c r="X2" i="8" s="1"/>
  <c r="Y2" i="8" a="1"/>
  <c r="Y2" i="8" s="1"/>
  <c r="Z2" i="8" a="1"/>
  <c r="Z2" i="8" s="1"/>
  <c r="V2" i="8" a="1"/>
  <c r="V2" i="8" s="1"/>
  <c r="H136" i="8" a="1"/>
  <c r="H136" i="8" s="1"/>
  <c r="G137" i="8" a="1"/>
  <c r="G137" i="8" s="1"/>
  <c r="F138" i="8" a="1"/>
  <c r="F138" i="8" s="1"/>
  <c r="E139" i="8" a="1"/>
  <c r="E139" i="8" s="1"/>
  <c r="I139" i="8" a="1"/>
  <c r="I139" i="8" s="1"/>
  <c r="H140" i="8" a="1"/>
  <c r="H140" i="8" s="1"/>
  <c r="G141" i="8" a="1"/>
  <c r="G141" i="8" s="1"/>
  <c r="F142" i="8" a="1"/>
  <c r="F142" i="8" s="1"/>
  <c r="E143" i="8" a="1"/>
  <c r="E143" i="8" s="1"/>
  <c r="I143" i="8" a="1"/>
  <c r="I143" i="8" s="1"/>
  <c r="H144" i="8" a="1"/>
  <c r="H144" i="8" s="1"/>
  <c r="G145" i="8" a="1"/>
  <c r="G145" i="8" s="1"/>
  <c r="F146" i="8" a="1"/>
  <c r="F146" i="8" s="1"/>
  <c r="F135" i="8" a="1"/>
  <c r="F135" i="8" s="1"/>
  <c r="E135" i="8" a="1"/>
  <c r="E135" i="8" s="1"/>
  <c r="G136" i="8" a="1"/>
  <c r="G136" i="8" s="1"/>
  <c r="F137" i="8" a="1"/>
  <c r="F137" i="8" s="1"/>
  <c r="E138" i="8" a="1"/>
  <c r="E138" i="8" s="1"/>
  <c r="I138" i="8" a="1"/>
  <c r="I138" i="8" s="1"/>
  <c r="H139" i="8" a="1"/>
  <c r="H139" i="8" s="1"/>
  <c r="G140" i="8" a="1"/>
  <c r="G140" i="8" s="1"/>
  <c r="F141" i="8" a="1"/>
  <c r="F141" i="8" s="1"/>
  <c r="E142" i="8" a="1"/>
  <c r="E142" i="8" s="1"/>
  <c r="I142" i="8" a="1"/>
  <c r="I142" i="8" s="1"/>
  <c r="H143" i="8" a="1"/>
  <c r="H143" i="8" s="1"/>
  <c r="G144" i="8" a="1"/>
  <c r="G144" i="8" s="1"/>
  <c r="F145" i="8" a="1"/>
  <c r="F145" i="8" s="1"/>
  <c r="E146" i="8" a="1"/>
  <c r="E146" i="8" s="1"/>
  <c r="I146" i="8" a="1"/>
  <c r="I146" i="8" s="1"/>
  <c r="I135" i="8" a="1"/>
  <c r="I135" i="8" s="1"/>
  <c r="F136" i="8" a="1"/>
  <c r="F136" i="8" s="1"/>
  <c r="E137" i="8" a="1"/>
  <c r="E137" i="8" s="1"/>
  <c r="I137" i="8" a="1"/>
  <c r="I137" i="8" s="1"/>
  <c r="H138" i="8" a="1"/>
  <c r="H138" i="8" s="1"/>
  <c r="G139" i="8" a="1"/>
  <c r="G139" i="8" s="1"/>
  <c r="F140" i="8" a="1"/>
  <c r="F140" i="8" s="1"/>
  <c r="E141" i="8" a="1"/>
  <c r="E141" i="8" s="1"/>
  <c r="I141" i="8" a="1"/>
  <c r="I141" i="8" s="1"/>
  <c r="H142" i="8" a="1"/>
  <c r="H142" i="8" s="1"/>
  <c r="G143" i="8" a="1"/>
  <c r="G143" i="8" s="1"/>
  <c r="F144" i="8" a="1"/>
  <c r="F144" i="8" s="1"/>
  <c r="E145" i="8" a="1"/>
  <c r="E145" i="8" s="1"/>
  <c r="I145" i="8" a="1"/>
  <c r="I145" i="8" s="1"/>
  <c r="H146" i="8" a="1"/>
  <c r="H146" i="8" s="1"/>
  <c r="H135" i="8" a="1"/>
  <c r="H135" i="8" s="1"/>
  <c r="E136" i="8" a="1"/>
  <c r="E136" i="8" s="1"/>
  <c r="I136" i="8" a="1"/>
  <c r="I136" i="8" s="1"/>
  <c r="H137" i="8" a="1"/>
  <c r="H137" i="8" s="1"/>
  <c r="G138" i="8" a="1"/>
  <c r="G138" i="8" s="1"/>
  <c r="F139" i="8" a="1"/>
  <c r="F139" i="8" s="1"/>
  <c r="E140" i="8" a="1"/>
  <c r="E140" i="8" s="1"/>
  <c r="I140" i="8" a="1"/>
  <c r="I140" i="8" s="1"/>
  <c r="H141" i="8" a="1"/>
  <c r="H141" i="8" s="1"/>
  <c r="G142" i="8" a="1"/>
  <c r="G142" i="8" s="1"/>
  <c r="F143" i="8" a="1"/>
  <c r="F143" i="8" s="1"/>
  <c r="E144" i="8" a="1"/>
  <c r="E144" i="8" s="1"/>
  <c r="I144" i="8" a="1"/>
  <c r="I144" i="8" s="1"/>
  <c r="H145" i="8" a="1"/>
  <c r="H145" i="8" s="1"/>
  <c r="G146" i="8" a="1"/>
  <c r="G146" i="8" s="1"/>
  <c r="G135" i="8" a="1"/>
  <c r="G135" i="8" s="1"/>
  <c r="D4" i="9" a="1"/>
  <c r="D4" i="9" s="1"/>
  <c r="K4" i="9" s="1" a="1"/>
  <c r="K4" i="9" s="1"/>
  <c r="C2" i="9" a="1"/>
  <c r="C2" i="9" s="1"/>
  <c r="F2" i="9" s="1" a="1"/>
  <c r="F2" i="9" s="1"/>
  <c r="L128" i="8" a="1"/>
  <c r="L128" i="8" s="1"/>
  <c r="J128" i="8" a="1"/>
  <c r="J128" i="8" s="1"/>
  <c r="F128" i="8" a="1"/>
  <c r="F128" i="8" s="1"/>
  <c r="M127" i="8" a="1"/>
  <c r="M127" i="8" s="1"/>
  <c r="G127" i="8" a="1"/>
  <c r="G127" i="8" s="1"/>
  <c r="N126" i="8" a="1"/>
  <c r="N126" i="8" s="1"/>
  <c r="H126" i="8" a="1"/>
  <c r="H126" i="8" s="1"/>
  <c r="O125" i="8" a="1"/>
  <c r="O125" i="8" s="1"/>
  <c r="K125" i="8" a="1"/>
  <c r="K125" i="8" s="1"/>
  <c r="I125" i="8" a="1"/>
  <c r="I125" i="8" s="1"/>
  <c r="E125" i="8" a="1"/>
  <c r="E125" i="8" s="1"/>
  <c r="L124" i="8" a="1"/>
  <c r="L124" i="8" s="1"/>
  <c r="J124" i="8" a="1"/>
  <c r="J124" i="8" s="1"/>
  <c r="F124" i="8" a="1"/>
  <c r="F124" i="8" s="1"/>
  <c r="M123" i="8" a="1"/>
  <c r="M123" i="8" s="1"/>
  <c r="G123" i="8" a="1"/>
  <c r="G123" i="8" s="1"/>
  <c r="N122" i="8" a="1"/>
  <c r="N122" i="8" s="1"/>
  <c r="H122" i="8" a="1"/>
  <c r="H122" i="8" s="1"/>
  <c r="O121" i="8" a="1"/>
  <c r="O121" i="8" s="1"/>
  <c r="K121" i="8" a="1"/>
  <c r="K121" i="8" s="1"/>
  <c r="I121" i="8" a="1"/>
  <c r="I121" i="8" s="1"/>
  <c r="E121" i="8" a="1"/>
  <c r="E121" i="8" s="1"/>
  <c r="L120" i="8" a="1"/>
  <c r="L120" i="8" s="1"/>
  <c r="J120" i="8" a="1"/>
  <c r="J120" i="8" s="1"/>
  <c r="F120" i="8" a="1"/>
  <c r="F120" i="8" s="1"/>
  <c r="M119" i="8" a="1"/>
  <c r="M119" i="8" s="1"/>
  <c r="G119" i="8" a="1"/>
  <c r="G119" i="8" s="1"/>
  <c r="N118" i="8" a="1"/>
  <c r="N118" i="8" s="1"/>
  <c r="H118" i="8" a="1"/>
  <c r="H118" i="8" s="1"/>
  <c r="O117" i="8" a="1"/>
  <c r="O117" i="8" s="1"/>
  <c r="K117" i="8" a="1"/>
  <c r="K117" i="8" s="1"/>
  <c r="I117" i="8" a="1"/>
  <c r="I117" i="8" s="1"/>
  <c r="E117" i="8" a="1"/>
  <c r="E117" i="8" s="1"/>
  <c r="E111" i="8" a="1"/>
  <c r="E111" i="8" s="1"/>
  <c r="F110" i="8" a="1"/>
  <c r="F110" i="8" s="1"/>
  <c r="G109" i="8" a="1"/>
  <c r="G109" i="8" s="1"/>
  <c r="H108" i="8" a="1"/>
  <c r="H108" i="8" s="1"/>
  <c r="E107" i="8" a="1"/>
  <c r="E107" i="8" s="1"/>
  <c r="F106" i="8" a="1"/>
  <c r="F106" i="8" s="1"/>
  <c r="G105" i="8" a="1"/>
  <c r="G105" i="8" s="1"/>
  <c r="H104" i="8" a="1"/>
  <c r="H104" i="8" s="1"/>
  <c r="E103" i="8" a="1"/>
  <c r="E103" i="8" s="1"/>
  <c r="F102" i="8" a="1"/>
  <c r="F102" i="8" s="1"/>
  <c r="G101" i="8" a="1"/>
  <c r="G101" i="8" s="1"/>
  <c r="H100" i="8" a="1"/>
  <c r="H100" i="8" s="1"/>
  <c r="E94" i="8" a="1"/>
  <c r="E94" i="8" s="1"/>
  <c r="E93" i="8" a="1"/>
  <c r="E93" i="8" s="1"/>
  <c r="E92" i="8" a="1"/>
  <c r="E92" i="8" s="1"/>
  <c r="E91" i="8" a="1"/>
  <c r="E91" i="8" s="1"/>
  <c r="E90" i="8" a="1"/>
  <c r="E90" i="8" s="1"/>
  <c r="E89" i="8" a="1"/>
  <c r="E89" i="8" s="1"/>
  <c r="E88" i="8" a="1"/>
  <c r="E88" i="8" s="1"/>
  <c r="E87" i="8" a="1"/>
  <c r="E87" i="8" s="1"/>
  <c r="E86" i="8" a="1"/>
  <c r="E86" i="8" s="1"/>
  <c r="E85" i="8" a="1"/>
  <c r="E85" i="8" s="1"/>
  <c r="E84" i="8" a="1"/>
  <c r="E84" i="8" s="1"/>
  <c r="E83" i="8" a="1"/>
  <c r="E83" i="8" s="1"/>
  <c r="X62" i="8" a="1"/>
  <c r="X62" i="8" s="1"/>
  <c r="Y61" i="8" a="1"/>
  <c r="Y61" i="8" s="1"/>
  <c r="Z60" i="8" a="1"/>
  <c r="Z60" i="8" s="1"/>
  <c r="AA59" i="8" a="1"/>
  <c r="AA59" i="8" s="1"/>
  <c r="W59" i="8" a="1"/>
  <c r="W59" i="8" s="1"/>
  <c r="X58" i="8" a="1"/>
  <c r="X58" i="8" s="1"/>
  <c r="Y57" i="8" a="1"/>
  <c r="Y57" i="8" s="1"/>
  <c r="Z56" i="8" a="1"/>
  <c r="Z56" i="8" s="1"/>
  <c r="AA55" i="8" a="1"/>
  <c r="AA55" i="8" s="1"/>
  <c r="W55" i="8" a="1"/>
  <c r="W55" i="8" s="1"/>
  <c r="X54" i="8" a="1"/>
  <c r="X54" i="8" s="1"/>
  <c r="Y53" i="8" a="1"/>
  <c r="Y53" i="8" s="1"/>
  <c r="Z52" i="8" a="1"/>
  <c r="Z52" i="8" s="1"/>
  <c r="AA51" i="8" a="1"/>
  <c r="AA51" i="8" s="1"/>
  <c r="Y30" i="8" a="1"/>
  <c r="Y30" i="8" s="1"/>
  <c r="AA29" i="8" a="1"/>
  <c r="AA29" i="8" s="1"/>
  <c r="Y28" i="8" a="1"/>
  <c r="Y28" i="8" s="1"/>
  <c r="AA27" i="8" a="1"/>
  <c r="AA27" i="8" s="1"/>
  <c r="Y26" i="8" a="1"/>
  <c r="Y26" i="8" s="1"/>
  <c r="AA25" i="8" a="1"/>
  <c r="AA25" i="8" s="1"/>
  <c r="Y24" i="8" a="1"/>
  <c r="Y24" i="8" s="1"/>
  <c r="AA23" i="8" a="1"/>
  <c r="AA23" i="8" s="1"/>
  <c r="Y22" i="8" a="1"/>
  <c r="Y22" i="8" s="1"/>
  <c r="AA21" i="8" a="1"/>
  <c r="AA21" i="8" s="1"/>
  <c r="Y20" i="8" a="1"/>
  <c r="Y20" i="8" s="1"/>
  <c r="AA19" i="8" a="1"/>
  <c r="AA19" i="8" s="1"/>
  <c r="W5" i="8" a="1"/>
  <c r="W5" i="8" s="1"/>
  <c r="T5" i="8" a="1"/>
  <c r="T5" i="8" s="1"/>
  <c r="P5" i="8" a="1"/>
  <c r="P5" i="8" s="1"/>
  <c r="L5" i="8" a="1"/>
  <c r="L5" i="8" s="1"/>
  <c r="H5" i="8" a="1"/>
  <c r="H5" i="8" s="1"/>
  <c r="U2" i="8" a="1"/>
  <c r="U2" i="8" s="1"/>
  <c r="Q2" i="8" a="1"/>
  <c r="Q2" i="8" s="1"/>
  <c r="M2" i="8" a="1"/>
  <c r="M2" i="8" s="1"/>
  <c r="D2" i="9" a="1"/>
  <c r="D2" i="9" s="1"/>
  <c r="S2" i="9" s="1" a="1"/>
  <c r="S2" i="9" s="1"/>
  <c r="M128" i="8" a="1"/>
  <c r="M128" i="8" s="1"/>
  <c r="G128" i="8" a="1"/>
  <c r="G128" i="8" s="1"/>
  <c r="N127" i="8" a="1"/>
  <c r="N127" i="8" s="1"/>
  <c r="H127" i="8" a="1"/>
  <c r="H127" i="8" s="1"/>
  <c r="O126" i="8" a="1"/>
  <c r="O126" i="8" s="1"/>
  <c r="K126" i="8" a="1"/>
  <c r="K126" i="8" s="1"/>
  <c r="I126" i="8" a="1"/>
  <c r="I126" i="8" s="1"/>
  <c r="E126" i="8" a="1"/>
  <c r="E126" i="8" s="1"/>
  <c r="L125" i="8" a="1"/>
  <c r="L125" i="8" s="1"/>
  <c r="J125" i="8" a="1"/>
  <c r="J125" i="8" s="1"/>
  <c r="F125" i="8" a="1"/>
  <c r="F125" i="8" s="1"/>
  <c r="M124" i="8" a="1"/>
  <c r="M124" i="8" s="1"/>
  <c r="G124" i="8" a="1"/>
  <c r="G124" i="8" s="1"/>
  <c r="N123" i="8" a="1"/>
  <c r="N123" i="8" s="1"/>
  <c r="H123" i="8" a="1"/>
  <c r="H123" i="8" s="1"/>
  <c r="O122" i="8" a="1"/>
  <c r="O122" i="8" s="1"/>
  <c r="K122" i="8" a="1"/>
  <c r="K122" i="8" s="1"/>
  <c r="I122" i="8" a="1"/>
  <c r="I122" i="8" s="1"/>
  <c r="E122" i="8" a="1"/>
  <c r="E122" i="8" s="1"/>
  <c r="L121" i="8" a="1"/>
  <c r="L121" i="8" s="1"/>
  <c r="J121" i="8" a="1"/>
  <c r="J121" i="8" s="1"/>
  <c r="F121" i="8" a="1"/>
  <c r="F121" i="8" s="1"/>
  <c r="M120" i="8" a="1"/>
  <c r="M120" i="8" s="1"/>
  <c r="G120" i="8" a="1"/>
  <c r="G120" i="8" s="1"/>
  <c r="N119" i="8" a="1"/>
  <c r="N119" i="8" s="1"/>
  <c r="H119" i="8" a="1"/>
  <c r="H119" i="8" s="1"/>
  <c r="O118" i="8" a="1"/>
  <c r="O118" i="8" s="1"/>
  <c r="K118" i="8" a="1"/>
  <c r="K118" i="8" s="1"/>
  <c r="I118" i="8" a="1"/>
  <c r="I118" i="8" s="1"/>
  <c r="E118" i="8" a="1"/>
  <c r="E118" i="8" s="1"/>
  <c r="L117" i="8" a="1"/>
  <c r="L117" i="8" s="1"/>
  <c r="J117" i="8" a="1"/>
  <c r="J117" i="8" s="1"/>
  <c r="F117" i="8" a="1"/>
  <c r="F117" i="8" s="1"/>
  <c r="F111" i="8" a="1"/>
  <c r="F111" i="8" s="1"/>
  <c r="G110" i="8" a="1"/>
  <c r="G110" i="8" s="1"/>
  <c r="H109" i="8" a="1"/>
  <c r="H109" i="8" s="1"/>
  <c r="E108" i="8" a="1"/>
  <c r="E108" i="8" s="1"/>
  <c r="F107" i="8" a="1"/>
  <c r="F107" i="8" s="1"/>
  <c r="G106" i="8" a="1"/>
  <c r="G106" i="8" s="1"/>
  <c r="H105" i="8" a="1"/>
  <c r="H105" i="8" s="1"/>
  <c r="E104" i="8" a="1"/>
  <c r="E104" i="8" s="1"/>
  <c r="F103" i="8" a="1"/>
  <c r="F103" i="8" s="1"/>
  <c r="G102" i="8" a="1"/>
  <c r="G102" i="8" s="1"/>
  <c r="H101" i="8" a="1"/>
  <c r="H101" i="8" s="1"/>
  <c r="E100" i="8" a="1"/>
  <c r="E100" i="8" s="1"/>
  <c r="I94" i="8" a="1"/>
  <c r="I94" i="8" s="1"/>
  <c r="F94" i="8" a="1"/>
  <c r="F94" i="8" s="1"/>
  <c r="I93" i="8" a="1"/>
  <c r="I93" i="8" s="1"/>
  <c r="F93" i="8" a="1"/>
  <c r="F93" i="8" s="1"/>
  <c r="I92" i="8" a="1"/>
  <c r="I92" i="8" s="1"/>
  <c r="F92" i="8" a="1"/>
  <c r="F92" i="8" s="1"/>
  <c r="I91" i="8" a="1"/>
  <c r="I91" i="8" s="1"/>
  <c r="F91" i="8" a="1"/>
  <c r="F91" i="8" s="1"/>
  <c r="I90" i="8" a="1"/>
  <c r="I90" i="8" s="1"/>
  <c r="F90" i="8" a="1"/>
  <c r="F90" i="8" s="1"/>
  <c r="I89" i="8" a="1"/>
  <c r="I89" i="8" s="1"/>
  <c r="F89" i="8" a="1"/>
  <c r="F89" i="8" s="1"/>
  <c r="I88" i="8" a="1"/>
  <c r="I88" i="8" s="1"/>
  <c r="F88" i="8" a="1"/>
  <c r="F88" i="8" s="1"/>
  <c r="I87" i="8" a="1"/>
  <c r="I87" i="8" s="1"/>
  <c r="F87" i="8" a="1"/>
  <c r="F87" i="8" s="1"/>
  <c r="I86" i="8" a="1"/>
  <c r="I86" i="8" s="1"/>
  <c r="F86" i="8" a="1"/>
  <c r="F86" i="8" s="1"/>
  <c r="I85" i="8" a="1"/>
  <c r="I85" i="8" s="1"/>
  <c r="F85" i="8" a="1"/>
  <c r="F85" i="8" s="1"/>
  <c r="I84" i="8" a="1"/>
  <c r="I84" i="8" s="1"/>
  <c r="F84" i="8" a="1"/>
  <c r="F84" i="8" s="1"/>
  <c r="I83" i="8" a="1"/>
  <c r="I83" i="8" s="1"/>
  <c r="F83" i="8" a="1"/>
  <c r="F83" i="8" s="1"/>
  <c r="Y62" i="8" a="1"/>
  <c r="Y62" i="8" s="1"/>
  <c r="Z61" i="8" a="1"/>
  <c r="Z61" i="8" s="1"/>
  <c r="AA60" i="8" a="1"/>
  <c r="AA60" i="8" s="1"/>
  <c r="W60" i="8" a="1"/>
  <c r="W60" i="8" s="1"/>
  <c r="X59" i="8" a="1"/>
  <c r="X59" i="8" s="1"/>
  <c r="Y58" i="8" a="1"/>
  <c r="Y58" i="8" s="1"/>
  <c r="Z57" i="8" a="1"/>
  <c r="Z57" i="8" s="1"/>
  <c r="AA56" i="8" a="1"/>
  <c r="AA56" i="8" s="1"/>
  <c r="W56" i="8" a="1"/>
  <c r="W56" i="8" s="1"/>
  <c r="X55" i="8" a="1"/>
  <c r="X55" i="8" s="1"/>
  <c r="Y54" i="8" a="1"/>
  <c r="Y54" i="8" s="1"/>
  <c r="Z53" i="8" a="1"/>
  <c r="Z53" i="8" s="1"/>
  <c r="AA52" i="8" a="1"/>
  <c r="AA52" i="8" s="1"/>
  <c r="W52" i="8" a="1"/>
  <c r="W52" i="8" s="1"/>
  <c r="X51" i="8" a="1"/>
  <c r="X51" i="8" s="1"/>
  <c r="Z30" i="8" a="1"/>
  <c r="Z30" i="8" s="1"/>
  <c r="AB29" i="8" a="1"/>
  <c r="AB29" i="8" s="1"/>
  <c r="X29" i="8" a="1"/>
  <c r="X29" i="8" s="1"/>
  <c r="Z28" i="8" a="1"/>
  <c r="Z28" i="8" s="1"/>
  <c r="AB27" i="8" a="1"/>
  <c r="AB27" i="8" s="1"/>
  <c r="X27" i="8" a="1"/>
  <c r="X27" i="8" s="1"/>
  <c r="Z26" i="8" a="1"/>
  <c r="Z26" i="8" s="1"/>
  <c r="AB25" i="8" a="1"/>
  <c r="AB25" i="8" s="1"/>
  <c r="X25" i="8" a="1"/>
  <c r="X25" i="8" s="1"/>
  <c r="Z24" i="8" a="1"/>
  <c r="Z24" i="8" s="1"/>
  <c r="AB23" i="8" a="1"/>
  <c r="AB23" i="8" s="1"/>
  <c r="X23" i="8" a="1"/>
  <c r="X23" i="8" s="1"/>
  <c r="Z22" i="8" a="1"/>
  <c r="Z22" i="8" s="1"/>
  <c r="AB21" i="8" a="1"/>
  <c r="AB21" i="8" s="1"/>
  <c r="X21" i="8" a="1"/>
  <c r="X21" i="8" s="1"/>
  <c r="Z20" i="8" a="1"/>
  <c r="Z20" i="8" s="1"/>
  <c r="AB19" i="8" a="1"/>
  <c r="AB19" i="8" s="1"/>
  <c r="X19" i="8" a="1"/>
  <c r="X19" i="8" s="1"/>
  <c r="X5" i="8" a="1"/>
  <c r="X5" i="8" s="1"/>
  <c r="U5" i="8" a="1"/>
  <c r="U5" i="8" s="1"/>
  <c r="Q5" i="8" a="1"/>
  <c r="Q5" i="8" s="1"/>
  <c r="M5" i="8" a="1"/>
  <c r="M5" i="8" s="1"/>
  <c r="I5" i="8" a="1"/>
  <c r="I5" i="8" s="1"/>
  <c r="R2" i="8" a="1"/>
  <c r="R2" i="8" s="1"/>
  <c r="N2" i="8" a="1"/>
  <c r="N2" i="8" s="1"/>
  <c r="J2" i="8" a="1"/>
  <c r="J2" i="8" s="1"/>
  <c r="C2" i="8" a="1"/>
  <c r="C2" i="8" s="1"/>
  <c r="K2" i="8" a="1"/>
  <c r="K2" i="8" s="1"/>
  <c r="N128" i="8" a="1"/>
  <c r="N128" i="8" s="1"/>
  <c r="H128" i="8" a="1"/>
  <c r="H128" i="8" s="1"/>
  <c r="O127" i="8" a="1"/>
  <c r="O127" i="8" s="1"/>
  <c r="K127" i="8" a="1"/>
  <c r="K127" i="8" s="1"/>
  <c r="I127" i="8" a="1"/>
  <c r="I127" i="8" s="1"/>
  <c r="E127" i="8" a="1"/>
  <c r="E127" i="8" s="1"/>
  <c r="L126" i="8" a="1"/>
  <c r="L126" i="8" s="1"/>
  <c r="J126" i="8" a="1"/>
  <c r="J126" i="8" s="1"/>
  <c r="F126" i="8" a="1"/>
  <c r="F126" i="8" s="1"/>
  <c r="M125" i="8" a="1"/>
  <c r="M125" i="8" s="1"/>
  <c r="G125" i="8" a="1"/>
  <c r="G125" i="8" s="1"/>
  <c r="N124" i="8" a="1"/>
  <c r="N124" i="8" s="1"/>
  <c r="H124" i="8" a="1"/>
  <c r="H124" i="8" s="1"/>
  <c r="O123" i="8" a="1"/>
  <c r="O123" i="8" s="1"/>
  <c r="K123" i="8" a="1"/>
  <c r="K123" i="8" s="1"/>
  <c r="I123" i="8" a="1"/>
  <c r="I123" i="8" s="1"/>
  <c r="E123" i="8" a="1"/>
  <c r="E123" i="8" s="1"/>
  <c r="L122" i="8" a="1"/>
  <c r="L122" i="8" s="1"/>
  <c r="J122" i="8" a="1"/>
  <c r="J122" i="8" s="1"/>
  <c r="F122" i="8" a="1"/>
  <c r="F122" i="8" s="1"/>
  <c r="M121" i="8" a="1"/>
  <c r="M121" i="8" s="1"/>
  <c r="G121" i="8" a="1"/>
  <c r="G121" i="8" s="1"/>
  <c r="N120" i="8" a="1"/>
  <c r="N120" i="8" s="1"/>
  <c r="H120" i="8" a="1"/>
  <c r="H120" i="8" s="1"/>
  <c r="O119" i="8" a="1"/>
  <c r="O119" i="8" s="1"/>
  <c r="K119" i="8" a="1"/>
  <c r="K119" i="8" s="1"/>
  <c r="I119" i="8" a="1"/>
  <c r="I119" i="8" s="1"/>
  <c r="E119" i="8" a="1"/>
  <c r="E119" i="8" s="1"/>
  <c r="L118" i="8" a="1"/>
  <c r="L118" i="8" s="1"/>
  <c r="J118" i="8" a="1"/>
  <c r="J118" i="8" s="1"/>
  <c r="F118" i="8" a="1"/>
  <c r="F118" i="8" s="1"/>
  <c r="M117" i="8" a="1"/>
  <c r="M117" i="8" s="1"/>
  <c r="G117" i="8" a="1"/>
  <c r="G117" i="8" s="1"/>
  <c r="G111" i="8" a="1"/>
  <c r="G111" i="8" s="1"/>
  <c r="H110" i="8" a="1"/>
  <c r="H110" i="8" s="1"/>
  <c r="E109" i="8" a="1"/>
  <c r="E109" i="8" s="1"/>
  <c r="F108" i="8" a="1"/>
  <c r="F108" i="8" s="1"/>
  <c r="G107" i="8" a="1"/>
  <c r="G107" i="8" s="1"/>
  <c r="H106" i="8" a="1"/>
  <c r="H106" i="8" s="1"/>
  <c r="E105" i="8" a="1"/>
  <c r="E105" i="8" s="1"/>
  <c r="F104" i="8" a="1"/>
  <c r="F104" i="8" s="1"/>
  <c r="G103" i="8" a="1"/>
  <c r="G103" i="8" s="1"/>
  <c r="H102" i="8" a="1"/>
  <c r="H102" i="8" s="1"/>
  <c r="E101" i="8" a="1"/>
  <c r="E101" i="8" s="1"/>
  <c r="F100" i="8" a="1"/>
  <c r="F100" i="8" s="1"/>
  <c r="G94" i="8" a="1"/>
  <c r="G94" i="8" s="1"/>
  <c r="G93" i="8" a="1"/>
  <c r="G93" i="8" s="1"/>
  <c r="G92" i="8" a="1"/>
  <c r="G92" i="8" s="1"/>
  <c r="G91" i="8" a="1"/>
  <c r="G91" i="8" s="1"/>
  <c r="G90" i="8" a="1"/>
  <c r="G90" i="8" s="1"/>
  <c r="G89" i="8" a="1"/>
  <c r="G89" i="8" s="1"/>
  <c r="G88" i="8" a="1"/>
  <c r="G88" i="8" s="1"/>
  <c r="G87" i="8" a="1"/>
  <c r="G87" i="8" s="1"/>
  <c r="G86" i="8" a="1"/>
  <c r="G86" i="8" s="1"/>
  <c r="G85" i="8" a="1"/>
  <c r="G85" i="8" s="1"/>
  <c r="G84" i="8" a="1"/>
  <c r="G84" i="8" s="1"/>
  <c r="G83" i="8" a="1"/>
  <c r="G83" i="8" s="1"/>
  <c r="Z62" i="8" a="1"/>
  <c r="Z62" i="8" s="1"/>
  <c r="AA61" i="8" a="1"/>
  <c r="AA61" i="8" s="1"/>
  <c r="W61" i="8" a="1"/>
  <c r="W61" i="8" s="1"/>
  <c r="X60" i="8" a="1"/>
  <c r="X60" i="8" s="1"/>
  <c r="Y59" i="8" a="1"/>
  <c r="Y59" i="8" s="1"/>
  <c r="Z58" i="8" a="1"/>
  <c r="Z58" i="8" s="1"/>
  <c r="AA57" i="8" a="1"/>
  <c r="AA57" i="8" s="1"/>
  <c r="W57" i="8" a="1"/>
  <c r="W57" i="8" s="1"/>
  <c r="X56" i="8" a="1"/>
  <c r="X56" i="8" s="1"/>
  <c r="Y55" i="8" a="1"/>
  <c r="Y55" i="8" s="1"/>
  <c r="Z54" i="8" a="1"/>
  <c r="Z54" i="8" s="1"/>
  <c r="AA53" i="8" a="1"/>
  <c r="AA53" i="8" s="1"/>
  <c r="W53" i="8" a="1"/>
  <c r="W53" i="8" s="1"/>
  <c r="X52" i="8" a="1"/>
  <c r="X52" i="8" s="1"/>
  <c r="Y51" i="8" a="1"/>
  <c r="Y51" i="8" s="1"/>
  <c r="AA30" i="8" a="1"/>
  <c r="AA30" i="8" s="1"/>
  <c r="Y29" i="8" a="1"/>
  <c r="Y29" i="8" s="1"/>
  <c r="AA28" i="8" a="1"/>
  <c r="AA28" i="8" s="1"/>
  <c r="Y27" i="8" a="1"/>
  <c r="Y27" i="8" s="1"/>
  <c r="AA26" i="8" a="1"/>
  <c r="AA26" i="8" s="1"/>
  <c r="Y25" i="8" a="1"/>
  <c r="Y25" i="8" s="1"/>
  <c r="AA24" i="8" a="1"/>
  <c r="AA24" i="8" s="1"/>
  <c r="Y23" i="8" a="1"/>
  <c r="Y23" i="8" s="1"/>
  <c r="AA22" i="8" a="1"/>
  <c r="AA22" i="8" s="1"/>
  <c r="Y21" i="8" a="1"/>
  <c r="Y21" i="8" s="1"/>
  <c r="AA20" i="8" a="1"/>
  <c r="AA20" i="8" s="1"/>
  <c r="Y19" i="8" a="1"/>
  <c r="Y19" i="8" s="1"/>
  <c r="Y5" i="8" a="1"/>
  <c r="Y5" i="8" s="1"/>
  <c r="R5" i="8" a="1"/>
  <c r="R5" i="8" s="1"/>
  <c r="J5" i="8" a="1"/>
  <c r="J5" i="8" s="1"/>
  <c r="S2" i="8" a="1"/>
  <c r="S2" i="8" s="1"/>
  <c r="O2" i="8" a="1"/>
  <c r="O2" i="8" s="1"/>
  <c r="D2" i="8" a="1"/>
  <c r="D2" i="8" s="1"/>
  <c r="I2" i="8" a="1"/>
  <c r="I2" i="8" s="1"/>
  <c r="C4" i="9" a="1"/>
  <c r="C4" i="9" s="1"/>
  <c r="F4" i="9" s="1" a="1"/>
  <c r="F4" i="9" s="1"/>
  <c r="O128" i="8" a="1"/>
  <c r="O128" i="8" s="1"/>
  <c r="K128" i="8" a="1"/>
  <c r="K128" i="8" s="1"/>
  <c r="I128" i="8" a="1"/>
  <c r="I128" i="8" s="1"/>
  <c r="E128" i="8" a="1"/>
  <c r="E128" i="8" s="1"/>
  <c r="L127" i="8" a="1"/>
  <c r="L127" i="8" s="1"/>
  <c r="J127" i="8" a="1"/>
  <c r="J127" i="8" s="1"/>
  <c r="F127" i="8" a="1"/>
  <c r="F127" i="8" s="1"/>
  <c r="M126" i="8" a="1"/>
  <c r="M126" i="8" s="1"/>
  <c r="G126" i="8" a="1"/>
  <c r="G126" i="8" s="1"/>
  <c r="N125" i="8" a="1"/>
  <c r="N125" i="8" s="1"/>
  <c r="H125" i="8" a="1"/>
  <c r="H125" i="8" s="1"/>
  <c r="O124" i="8" a="1"/>
  <c r="O124" i="8" s="1"/>
  <c r="K124" i="8" a="1"/>
  <c r="K124" i="8" s="1"/>
  <c r="I124" i="8" a="1"/>
  <c r="I124" i="8" s="1"/>
  <c r="E124" i="8" a="1"/>
  <c r="E124" i="8" s="1"/>
  <c r="L123" i="8" a="1"/>
  <c r="L123" i="8" s="1"/>
  <c r="J123" i="8" a="1"/>
  <c r="J123" i="8" s="1"/>
  <c r="F123" i="8" a="1"/>
  <c r="F123" i="8" s="1"/>
  <c r="M122" i="8" a="1"/>
  <c r="M122" i="8" s="1"/>
  <c r="G122" i="8" a="1"/>
  <c r="G122" i="8" s="1"/>
  <c r="N121" i="8" a="1"/>
  <c r="N121" i="8" s="1"/>
  <c r="H121" i="8" a="1"/>
  <c r="H121" i="8" s="1"/>
  <c r="O120" i="8" a="1"/>
  <c r="O120" i="8" s="1"/>
  <c r="K120" i="8" a="1"/>
  <c r="K120" i="8" s="1"/>
  <c r="I120" i="8" a="1"/>
  <c r="I120" i="8" s="1"/>
  <c r="E120" i="8" a="1"/>
  <c r="E120" i="8" s="1"/>
  <c r="L119" i="8" a="1"/>
  <c r="L119" i="8" s="1"/>
  <c r="J119" i="8" a="1"/>
  <c r="J119" i="8" s="1"/>
  <c r="F119" i="8" a="1"/>
  <c r="F119" i="8" s="1"/>
  <c r="M118" i="8" a="1"/>
  <c r="M118" i="8" s="1"/>
  <c r="G118" i="8" a="1"/>
  <c r="G118" i="8" s="1"/>
  <c r="N117" i="8" a="1"/>
  <c r="N117" i="8" s="1"/>
  <c r="H117" i="8" a="1"/>
  <c r="H117" i="8" s="1"/>
  <c r="H111" i="8" a="1"/>
  <c r="H111" i="8" s="1"/>
  <c r="E110" i="8" a="1"/>
  <c r="E110" i="8" s="1"/>
  <c r="F109" i="8" a="1"/>
  <c r="F109" i="8" s="1"/>
  <c r="G108" i="8" a="1"/>
  <c r="G108" i="8" s="1"/>
  <c r="H107" i="8" a="1"/>
  <c r="H107" i="8" s="1"/>
  <c r="E106" i="8" a="1"/>
  <c r="E106" i="8" s="1"/>
  <c r="F105" i="8" a="1"/>
  <c r="F105" i="8" s="1"/>
  <c r="G104" i="8" a="1"/>
  <c r="G104" i="8" s="1"/>
  <c r="H103" i="8" a="1"/>
  <c r="H103" i="8" s="1"/>
  <c r="E102" i="8" a="1"/>
  <c r="E102" i="8" s="1"/>
  <c r="F101" i="8" a="1"/>
  <c r="F101" i="8" s="1"/>
  <c r="G100" i="8" a="1"/>
  <c r="G100" i="8" s="1"/>
  <c r="J94" i="8" a="1"/>
  <c r="J94" i="8" s="1"/>
  <c r="H94" i="8" a="1"/>
  <c r="H94" i="8" s="1"/>
  <c r="J93" i="8" a="1"/>
  <c r="J93" i="8" s="1"/>
  <c r="H93" i="8" a="1"/>
  <c r="H93" i="8" s="1"/>
  <c r="J92" i="8" a="1"/>
  <c r="J92" i="8" s="1"/>
  <c r="H92" i="8" a="1"/>
  <c r="H92" i="8" s="1"/>
  <c r="J91" i="8" a="1"/>
  <c r="J91" i="8" s="1"/>
  <c r="H91" i="8" a="1"/>
  <c r="H91" i="8" s="1"/>
  <c r="J90" i="8" a="1"/>
  <c r="J90" i="8" s="1"/>
  <c r="H90" i="8" a="1"/>
  <c r="H90" i="8" s="1"/>
  <c r="J89" i="8" a="1"/>
  <c r="J89" i="8" s="1"/>
  <c r="H89" i="8" a="1"/>
  <c r="H89" i="8" s="1"/>
  <c r="J88" i="8" a="1"/>
  <c r="J88" i="8" s="1"/>
  <c r="H88" i="8" a="1"/>
  <c r="H88" i="8" s="1"/>
  <c r="J87" i="8" a="1"/>
  <c r="J87" i="8" s="1"/>
  <c r="H87" i="8" a="1"/>
  <c r="H87" i="8" s="1"/>
  <c r="J86" i="8" a="1"/>
  <c r="J86" i="8" s="1"/>
  <c r="H86" i="8" a="1"/>
  <c r="H86" i="8" s="1"/>
  <c r="J85" i="8" a="1"/>
  <c r="J85" i="8" s="1"/>
  <c r="H85" i="8" a="1"/>
  <c r="H85" i="8" s="1"/>
  <c r="J84" i="8" a="1"/>
  <c r="J84" i="8" s="1"/>
  <c r="H84" i="8" a="1"/>
  <c r="H84" i="8" s="1"/>
  <c r="J83" i="8" a="1"/>
  <c r="J83" i="8" s="1"/>
  <c r="H83" i="8" a="1"/>
  <c r="H83" i="8" s="1"/>
  <c r="AA62" i="8" a="1"/>
  <c r="AA62" i="8" s="1"/>
  <c r="W62" i="8" a="1"/>
  <c r="W62" i="8" s="1"/>
  <c r="X61" i="8" a="1"/>
  <c r="X61" i="8" s="1"/>
  <c r="Y60" i="8" a="1"/>
  <c r="Y60" i="8" s="1"/>
  <c r="Z59" i="8" a="1"/>
  <c r="Z59" i="8" s="1"/>
  <c r="AA58" i="8" a="1"/>
  <c r="AA58" i="8" s="1"/>
  <c r="W58" i="8" a="1"/>
  <c r="W58" i="8" s="1"/>
  <c r="X57" i="8" a="1"/>
  <c r="X57" i="8" s="1"/>
  <c r="Z55" i="8" a="1"/>
  <c r="Z55" i="8" s="1"/>
  <c r="AA54" i="8" a="1"/>
  <c r="AA54" i="8" s="1"/>
  <c r="W54" i="8" a="1"/>
  <c r="W54" i="8" s="1"/>
  <c r="X53" i="8" a="1"/>
  <c r="X53" i="8" s="1"/>
  <c r="Y52" i="8" a="1"/>
  <c r="Y52" i="8" s="1"/>
  <c r="Z51" i="8" a="1"/>
  <c r="Z51" i="8" s="1"/>
  <c r="AB30" i="8" a="1"/>
  <c r="AB30" i="8" s="1"/>
  <c r="X30" i="8" a="1"/>
  <c r="X30" i="8" s="1"/>
  <c r="Z29" i="8" a="1"/>
  <c r="Z29" i="8" s="1"/>
  <c r="AB28" i="8" a="1"/>
  <c r="AB28" i="8" s="1"/>
  <c r="X28" i="8" a="1"/>
  <c r="X28" i="8" s="1"/>
  <c r="Z27" i="8" a="1"/>
  <c r="Z27" i="8" s="1"/>
  <c r="AB26" i="8" a="1"/>
  <c r="AB26" i="8" s="1"/>
  <c r="X26" i="8" a="1"/>
  <c r="X26" i="8" s="1"/>
  <c r="Z25" i="8" a="1"/>
  <c r="Z25" i="8" s="1"/>
  <c r="AB24" i="8" a="1"/>
  <c r="AB24" i="8" s="1"/>
  <c r="X24" i="8" a="1"/>
  <c r="X24" i="8" s="1"/>
  <c r="Z23" i="8" a="1"/>
  <c r="Z23" i="8" s="1"/>
  <c r="AB22" i="8" a="1"/>
  <c r="AB22" i="8" s="1"/>
  <c r="X22" i="8" a="1"/>
  <c r="X22" i="8" s="1"/>
  <c r="Z21" i="8" a="1"/>
  <c r="Z21" i="8" s="1"/>
  <c r="AB20" i="8" a="1"/>
  <c r="AB20" i="8" s="1"/>
  <c r="X20" i="8" a="1"/>
  <c r="X20" i="8" s="1"/>
  <c r="Z19" i="8" a="1"/>
  <c r="Z19" i="8" s="1"/>
  <c r="V5" i="8" a="1"/>
  <c r="V5" i="8" s="1"/>
  <c r="S5" i="8" a="1"/>
  <c r="S5" i="8" s="1"/>
  <c r="O5" i="8" a="1"/>
  <c r="O5" i="8" s="1"/>
  <c r="K5" i="8" a="1"/>
  <c r="K5" i="8" s="1"/>
  <c r="D5" i="8" a="1"/>
  <c r="D5" i="8" s="1"/>
  <c r="E5" i="8" s="1" a="1"/>
  <c r="E5" i="8" s="1"/>
  <c r="T2" i="8" a="1"/>
  <c r="T2" i="8" s="1"/>
  <c r="P2" i="8" a="1"/>
  <c r="P2" i="8" s="1"/>
  <c r="L2" i="8" a="1"/>
  <c r="L2" i="8" s="1"/>
  <c r="H2" i="8" a="1"/>
  <c r="H2" i="8" s="1"/>
  <c r="J6" i="8" a="1"/>
  <c r="J6" i="8" s="1"/>
  <c r="P6" i="8" a="1"/>
  <c r="P6" i="8" s="1"/>
  <c r="I6" i="8" a="1"/>
  <c r="I6" i="8" s="1"/>
  <c r="Q6" i="8" a="1"/>
  <c r="Q6" i="8" s="1"/>
  <c r="Y6" i="8" a="1"/>
  <c r="Y6" i="8" s="1"/>
  <c r="I7" i="8" a="1"/>
  <c r="I7" i="8" s="1"/>
  <c r="Q7" i="8" a="1"/>
  <c r="Q7" i="8" s="1"/>
  <c r="Y7" i="8" a="1"/>
  <c r="Y7" i="8" s="1"/>
  <c r="M8" i="8" a="1"/>
  <c r="M8" i="8" s="1"/>
  <c r="U8" i="8" a="1"/>
  <c r="U8" i="8" s="1"/>
  <c r="I9" i="8" a="1"/>
  <c r="I9" i="8" s="1"/>
  <c r="Q9" i="8" a="1"/>
  <c r="Q9" i="8" s="1"/>
  <c r="Y9" i="8" a="1"/>
  <c r="Y9" i="8" s="1"/>
  <c r="M10" i="8" a="1"/>
  <c r="M10" i="8" s="1"/>
  <c r="U10" i="8" a="1"/>
  <c r="U10" i="8" s="1"/>
  <c r="I11" i="8" a="1"/>
  <c r="I11" i="8" s="1"/>
  <c r="Q11" i="8" a="1"/>
  <c r="Q11" i="8" s="1"/>
  <c r="Y11" i="8" a="1"/>
  <c r="Y11" i="8" s="1"/>
  <c r="X12" i="8" a="1"/>
  <c r="X12" i="8" s="1"/>
  <c r="U12" i="8" a="1"/>
  <c r="U12" i="8" s="1"/>
  <c r="Q12" i="8" a="1"/>
  <c r="Q12" i="8" s="1"/>
  <c r="M12" i="8" a="1"/>
  <c r="M12" i="8" s="1"/>
  <c r="J7" i="8" a="1"/>
  <c r="J7" i="8" s="1"/>
  <c r="R7" i="8" a="1"/>
  <c r="R7" i="8" s="1"/>
  <c r="X7" i="8" a="1"/>
  <c r="X7" i="8" s="1"/>
  <c r="L8" i="8" a="1"/>
  <c r="L8" i="8" s="1"/>
  <c r="T8" i="8" a="1"/>
  <c r="T8" i="8" s="1"/>
  <c r="D9" i="8" a="1"/>
  <c r="D9" i="8" s="1"/>
  <c r="E9" i="8" s="1" a="1"/>
  <c r="E9" i="8" s="1"/>
  <c r="N9" i="8" a="1"/>
  <c r="N9" i="8" s="1"/>
  <c r="H10" i="8" a="1"/>
  <c r="H10" i="8" s="1"/>
  <c r="P10" i="8" a="1"/>
  <c r="P10" i="8" s="1"/>
  <c r="V10" i="8" a="1"/>
  <c r="V10" i="8" s="1"/>
  <c r="J11" i="8" a="1"/>
  <c r="J11" i="8" s="1"/>
  <c r="R11" i="8" a="1"/>
  <c r="R11" i="8" s="1"/>
  <c r="N6" i="8" a="1"/>
  <c r="N6" i="8" s="1"/>
  <c r="C5" i="9" a="1"/>
  <c r="C5" i="9" s="1"/>
  <c r="F5" i="9" s="1" a="1"/>
  <c r="F5" i="9" s="1"/>
  <c r="L6" i="8" a="1"/>
  <c r="L6" i="8" s="1"/>
  <c r="D6" i="8" a="1"/>
  <c r="D6" i="8" s="1"/>
  <c r="E6" i="8" s="1" a="1"/>
  <c r="E6" i="8" s="1"/>
  <c r="O6" i="8" a="1"/>
  <c r="O6" i="8" s="1"/>
  <c r="W6" i="8" a="1"/>
  <c r="W6" i="8" s="1"/>
  <c r="D6" i="9" a="1"/>
  <c r="D6" i="9" s="1"/>
  <c r="R6" i="9" s="1" a="1"/>
  <c r="R6" i="9" s="1"/>
  <c r="C7" i="8" a="1"/>
  <c r="C7" i="8" s="1"/>
  <c r="O7" i="8" a="1"/>
  <c r="O7" i="8" s="1"/>
  <c r="W7" i="8" a="1"/>
  <c r="W7" i="8" s="1"/>
  <c r="K8" i="8" a="1"/>
  <c r="K8" i="8" s="1"/>
  <c r="S8" i="8" a="1"/>
  <c r="S8" i="8" s="1"/>
  <c r="C9" i="8" a="1"/>
  <c r="C9" i="8" s="1"/>
  <c r="O9" i="8" a="1"/>
  <c r="O9" i="8" s="1"/>
  <c r="W9" i="8" a="1"/>
  <c r="W9" i="8" s="1"/>
  <c r="K10" i="8" a="1"/>
  <c r="K10" i="8" s="1"/>
  <c r="S10" i="8" a="1"/>
  <c r="S10" i="8" s="1"/>
  <c r="C11" i="8" a="1"/>
  <c r="C11" i="8" s="1"/>
  <c r="O11" i="8" a="1"/>
  <c r="O11" i="8" s="1"/>
  <c r="W11" i="8" a="1"/>
  <c r="W11" i="8" s="1"/>
  <c r="Y12" i="8" a="1"/>
  <c r="Y12" i="8" s="1"/>
  <c r="R12" i="8" a="1"/>
  <c r="R12" i="8" s="1"/>
  <c r="N12" i="8" a="1"/>
  <c r="N12" i="8" s="1"/>
  <c r="J12" i="8" a="1"/>
  <c r="J12" i="8" s="1"/>
  <c r="H7" i="8" a="1"/>
  <c r="H7" i="8" s="1"/>
  <c r="P7" i="8" a="1"/>
  <c r="P7" i="8" s="1"/>
  <c r="V7" i="8" a="1"/>
  <c r="V7" i="8" s="1"/>
  <c r="J8" i="8" a="1"/>
  <c r="J8" i="8" s="1"/>
  <c r="R8" i="8" a="1"/>
  <c r="R8" i="8" s="1"/>
  <c r="X8" i="8" a="1"/>
  <c r="X8" i="8" s="1"/>
  <c r="L9" i="8" a="1"/>
  <c r="L9" i="8" s="1"/>
  <c r="T9" i="8" a="1"/>
  <c r="T9" i="8" s="1"/>
  <c r="D10" i="8" a="1"/>
  <c r="D10" i="8" s="1"/>
  <c r="E10" i="8" s="1" a="1"/>
  <c r="E10" i="8" s="1"/>
  <c r="N10" i="8" a="1"/>
  <c r="N10" i="8" s="1"/>
  <c r="H11" i="8" a="1"/>
  <c r="H11" i="8" s="1"/>
  <c r="V11" i="8" a="1"/>
  <c r="V11" i="8" s="1"/>
  <c r="R6" i="8" a="1"/>
  <c r="R6" i="8" s="1"/>
  <c r="D5" i="9" a="1"/>
  <c r="D5" i="9" s="1"/>
  <c r="H6" i="8" a="1"/>
  <c r="H6" i="8" s="1"/>
  <c r="V6" i="8" a="1"/>
  <c r="V6" i="8" s="1"/>
  <c r="M6" i="8" a="1"/>
  <c r="M6" i="8" s="1"/>
  <c r="U6" i="8" a="1"/>
  <c r="U6" i="8" s="1"/>
  <c r="C6" i="9" a="1"/>
  <c r="C6" i="9" s="1"/>
  <c r="F6" i="9" s="1" a="1"/>
  <c r="F6" i="9" s="1"/>
  <c r="M7" i="8" a="1"/>
  <c r="M7" i="8" s="1"/>
  <c r="U7" i="8" a="1"/>
  <c r="U7" i="8" s="1"/>
  <c r="I8" i="8" a="1"/>
  <c r="I8" i="8" s="1"/>
  <c r="Q8" i="8" a="1"/>
  <c r="Q8" i="8" s="1"/>
  <c r="Y8" i="8" a="1"/>
  <c r="Y8" i="8" s="1"/>
  <c r="M9" i="8" a="1"/>
  <c r="M9" i="8" s="1"/>
  <c r="U9" i="8" a="1"/>
  <c r="U9" i="8" s="1"/>
  <c r="I10" i="8" a="1"/>
  <c r="I10" i="8" s="1"/>
  <c r="Q10" i="8" a="1"/>
  <c r="Q10" i="8" s="1"/>
  <c r="Y10" i="8" a="1"/>
  <c r="Y10" i="8" s="1"/>
  <c r="M11" i="8" a="1"/>
  <c r="M11" i="8" s="1"/>
  <c r="U11" i="8" a="1"/>
  <c r="U11" i="8" s="1"/>
  <c r="V12" i="8" a="1"/>
  <c r="V12" i="8" s="1"/>
  <c r="S12" i="8" a="1"/>
  <c r="S12" i="8" s="1"/>
  <c r="O12" i="8" a="1"/>
  <c r="O12" i="8" s="1"/>
  <c r="K12" i="8" a="1"/>
  <c r="K12" i="8" s="1"/>
  <c r="D7" i="8" a="1"/>
  <c r="D7" i="8" s="1"/>
  <c r="E7" i="8" s="1" a="1"/>
  <c r="E7" i="8" s="1"/>
  <c r="N7" i="8" a="1"/>
  <c r="N7" i="8" s="1"/>
  <c r="H8" i="8" a="1"/>
  <c r="H8" i="8" s="1"/>
  <c r="P8" i="8" a="1"/>
  <c r="P8" i="8" s="1"/>
  <c r="V8" i="8" a="1"/>
  <c r="V8" i="8" s="1"/>
  <c r="J9" i="8" a="1"/>
  <c r="J9" i="8" s="1"/>
  <c r="R9" i="8" a="1"/>
  <c r="R9" i="8" s="1"/>
  <c r="X9" i="8" a="1"/>
  <c r="X9" i="8" s="1"/>
  <c r="L10" i="8" a="1"/>
  <c r="L10" i="8" s="1"/>
  <c r="T10" i="8" a="1"/>
  <c r="T10" i="8" s="1"/>
  <c r="D11" i="8" a="1"/>
  <c r="D11" i="8" s="1"/>
  <c r="E11" i="8" s="1" a="1"/>
  <c r="E11" i="8" s="1"/>
  <c r="N11" i="8" a="1"/>
  <c r="N11" i="8" s="1"/>
  <c r="H12" i="8" a="1"/>
  <c r="H12" i="8" s="1"/>
  <c r="D12" i="8" a="1"/>
  <c r="D12" i="8" s="1"/>
  <c r="E12" i="8" s="1" a="1"/>
  <c r="E12" i="8" s="1"/>
  <c r="P11" i="8" a="1"/>
  <c r="P11" i="8" s="1"/>
  <c r="I12" i="8" a="1"/>
  <c r="I12" i="8" s="1"/>
  <c r="C6" i="8" a="1"/>
  <c r="C6" i="8" s="1"/>
  <c r="X6" i="8" a="1"/>
  <c r="X6" i="8" s="1"/>
  <c r="T6" i="8" a="1"/>
  <c r="T6" i="8" s="1"/>
  <c r="K6" i="8" a="1"/>
  <c r="K6" i="8" s="1"/>
  <c r="S6" i="8" a="1"/>
  <c r="S6" i="8" s="1"/>
  <c r="K7" i="8" a="1"/>
  <c r="K7" i="8" s="1"/>
  <c r="S7" i="8" a="1"/>
  <c r="S7" i="8" s="1"/>
  <c r="C8" i="8" a="1"/>
  <c r="C8" i="8" s="1"/>
  <c r="O8" i="8" a="1"/>
  <c r="O8" i="8" s="1"/>
  <c r="W8" i="8" a="1"/>
  <c r="W8" i="8" s="1"/>
  <c r="K9" i="8" a="1"/>
  <c r="K9" i="8" s="1"/>
  <c r="S9" i="8" a="1"/>
  <c r="S9" i="8" s="1"/>
  <c r="C10" i="8" a="1"/>
  <c r="C10" i="8" s="1"/>
  <c r="O10" i="8" a="1"/>
  <c r="O10" i="8" s="1"/>
  <c r="W10" i="8" a="1"/>
  <c r="W10" i="8" s="1"/>
  <c r="K11" i="8" a="1"/>
  <c r="K11" i="8" s="1"/>
  <c r="S11" i="8" a="1"/>
  <c r="S11" i="8" s="1"/>
  <c r="C12" i="8" a="1"/>
  <c r="C12" i="8" s="1"/>
  <c r="W12" i="8" a="1"/>
  <c r="W12" i="8" s="1"/>
  <c r="T12" i="8" a="1"/>
  <c r="T12" i="8" s="1"/>
  <c r="P12" i="8" a="1"/>
  <c r="P12" i="8" s="1"/>
  <c r="L12" i="8" a="1"/>
  <c r="L12" i="8" s="1"/>
  <c r="L7" i="8" a="1"/>
  <c r="L7" i="8" s="1"/>
  <c r="T7" i="8" a="1"/>
  <c r="T7" i="8" s="1"/>
  <c r="D8" i="8" a="1"/>
  <c r="D8" i="8" s="1"/>
  <c r="E8" i="8" s="1" a="1"/>
  <c r="E8" i="8" s="1"/>
  <c r="N8" i="8" a="1"/>
  <c r="N8" i="8" s="1"/>
  <c r="H9" i="8" a="1"/>
  <c r="H9" i="8" s="1"/>
  <c r="P9" i="8" a="1"/>
  <c r="P9" i="8" s="1"/>
  <c r="V9" i="8" a="1"/>
  <c r="V9" i="8" s="1"/>
  <c r="J10" i="8" a="1"/>
  <c r="J10" i="8" s="1"/>
  <c r="R10" i="8" a="1"/>
  <c r="R10" i="8" s="1"/>
  <c r="X10" i="8" a="1"/>
  <c r="X10" i="8" s="1"/>
  <c r="L11" i="8" a="1"/>
  <c r="L11" i="8" s="1"/>
  <c r="T11" i="8" a="1"/>
  <c r="T11" i="8" s="1"/>
  <c r="X11" i="8" a="1"/>
  <c r="X11" i="8" s="1"/>
  <c r="C7" i="9" a="1"/>
  <c r="C7" i="9" s="1"/>
  <c r="F7" i="9" s="1" a="1"/>
  <c r="F7" i="9" s="1"/>
  <c r="W13" i="8" a="1"/>
  <c r="W13" i="8" s="1"/>
  <c r="T13" i="8" a="1"/>
  <c r="T13" i="8" s="1"/>
  <c r="P13" i="8" a="1"/>
  <c r="P13" i="8" s="1"/>
  <c r="L13" i="8" a="1"/>
  <c r="L13" i="8" s="1"/>
  <c r="M13" i="8" a="1"/>
  <c r="M13" i="8" s="1"/>
  <c r="D7" i="9" a="1"/>
  <c r="D7" i="9" s="1"/>
  <c r="M7" i="9" s="1" a="1"/>
  <c r="M7" i="9" s="1"/>
  <c r="X13" i="8" a="1"/>
  <c r="X13" i="8" s="1"/>
  <c r="U13" i="8" a="1"/>
  <c r="U13" i="8" s="1"/>
  <c r="Q13" i="8" a="1"/>
  <c r="Q13" i="8" s="1"/>
  <c r="I13" i="8" a="1"/>
  <c r="I13" i="8" s="1"/>
  <c r="Y13" i="8" a="1"/>
  <c r="Y13" i="8" s="1"/>
  <c r="R13" i="8" a="1"/>
  <c r="R13" i="8" s="1"/>
  <c r="N13" i="8" a="1"/>
  <c r="N13" i="8" s="1"/>
  <c r="J13" i="8" a="1"/>
  <c r="J13" i="8" s="1"/>
  <c r="C13" i="8" a="1"/>
  <c r="C13" i="8" s="1"/>
  <c r="D13" i="8" a="1"/>
  <c r="D13" i="8" s="1"/>
  <c r="E13" i="8" s="1" a="1"/>
  <c r="E13" i="8" s="1"/>
  <c r="V13" i="8" a="1"/>
  <c r="V13" i="8" s="1"/>
  <c r="S13" i="8" a="1"/>
  <c r="S13" i="8" s="1"/>
  <c r="O13" i="8" a="1"/>
  <c r="O13" i="8" s="1"/>
  <c r="K13" i="8" a="1"/>
  <c r="K13" i="8" s="1"/>
  <c r="H13" i="8" a="1"/>
  <c r="H13" i="8" s="1"/>
  <c r="W14" i="8" a="1"/>
  <c r="W14" i="8" s="1"/>
  <c r="L14" i="8" a="1"/>
  <c r="L14" i="8" s="1"/>
  <c r="X14" i="8" a="1"/>
  <c r="X14" i="8" s="1"/>
  <c r="U14" i="8" a="1"/>
  <c r="U14" i="8" s="1"/>
  <c r="Q14" i="8" a="1"/>
  <c r="Q14" i="8" s="1"/>
  <c r="M14" i="8" a="1"/>
  <c r="M14" i="8" s="1"/>
  <c r="I14" i="8" a="1"/>
  <c r="I14" i="8" s="1"/>
  <c r="N14" i="8" a="1"/>
  <c r="N14" i="8" s="1"/>
  <c r="C14" i="8" a="1"/>
  <c r="C14" i="8" s="1"/>
  <c r="C8" i="9" a="1"/>
  <c r="C8" i="9" s="1"/>
  <c r="F8" i="9" s="1" a="1"/>
  <c r="F8" i="9" s="1"/>
  <c r="S14" i="8" a="1"/>
  <c r="S14" i="8" s="1"/>
  <c r="D14" i="8" a="1"/>
  <c r="D14" i="8" s="1"/>
  <c r="E14" i="8" s="1" a="1"/>
  <c r="E14" i="8" s="1"/>
  <c r="H14" i="8" a="1"/>
  <c r="H14" i="8" s="1"/>
  <c r="D8" i="9" a="1"/>
  <c r="D8" i="9" s="1"/>
  <c r="S8" i="9" s="1" a="1"/>
  <c r="S8" i="9" s="1"/>
  <c r="Y14" i="8" a="1"/>
  <c r="Y14" i="8" s="1"/>
  <c r="R14" i="8" a="1"/>
  <c r="R14" i="8" s="1"/>
  <c r="J14" i="8" a="1"/>
  <c r="J14" i="8" s="1"/>
  <c r="O14" i="8" a="1"/>
  <c r="O14" i="8" s="1"/>
  <c r="P14" i="8" a="1"/>
  <c r="P14" i="8" s="1"/>
  <c r="V14" i="8" a="1"/>
  <c r="V14" i="8" s="1"/>
  <c r="K14" i="8" a="1"/>
  <c r="K14" i="8" s="1"/>
  <c r="T14" i="8" a="1"/>
  <c r="T14" i="8" s="1"/>
  <c r="C9" i="9" a="1"/>
  <c r="C9" i="9" s="1"/>
  <c r="F9" i="9" s="1" a="1"/>
  <c r="F9" i="9" s="1"/>
  <c r="X15" i="8" a="1"/>
  <c r="X15" i="8" s="1"/>
  <c r="U15" i="8" a="1"/>
  <c r="U15" i="8" s="1"/>
  <c r="Q15" i="8" a="1"/>
  <c r="Q15" i="8" s="1"/>
  <c r="M15" i="8" a="1"/>
  <c r="M15" i="8" s="1"/>
  <c r="I15" i="8" a="1"/>
  <c r="I15" i="8" s="1"/>
  <c r="R15" i="8" a="1"/>
  <c r="R15" i="8" s="1"/>
  <c r="J15" i="8" a="1"/>
  <c r="J15" i="8" s="1"/>
  <c r="D9" i="9" a="1"/>
  <c r="D9" i="9" s="1"/>
  <c r="S9" i="9" s="1" a="1"/>
  <c r="S9" i="9" s="1"/>
  <c r="Y15" i="8" a="1"/>
  <c r="Y15" i="8" s="1"/>
  <c r="N15" i="8" a="1"/>
  <c r="N15" i="8" s="1"/>
  <c r="C15" i="8" a="1"/>
  <c r="C15" i="8" s="1"/>
  <c r="V15" i="8" a="1"/>
  <c r="V15" i="8" s="1"/>
  <c r="S15" i="8" a="1"/>
  <c r="S15" i="8" s="1"/>
  <c r="O15" i="8" a="1"/>
  <c r="O15" i="8" s="1"/>
  <c r="K15" i="8" a="1"/>
  <c r="K15" i="8" s="1"/>
  <c r="D15" i="8" a="1"/>
  <c r="D15" i="8" s="1"/>
  <c r="E15" i="8" s="1" a="1"/>
  <c r="E15" i="8" s="1"/>
  <c r="W15" i="8" a="1"/>
  <c r="W15" i="8" s="1"/>
  <c r="T15" i="8" a="1"/>
  <c r="T15" i="8" s="1"/>
  <c r="P15" i="8" a="1"/>
  <c r="P15" i="8" s="1"/>
  <c r="L15" i="8" a="1"/>
  <c r="L15" i="8" s="1"/>
  <c r="H15" i="8" a="1"/>
  <c r="H15" i="8" s="1"/>
  <c r="C10" i="9" a="1"/>
  <c r="C10" i="9" s="1"/>
  <c r="F10" i="9" s="1" a="1"/>
  <c r="F10" i="9" s="1"/>
  <c r="V16" i="8" a="1"/>
  <c r="V16" i="8" s="1"/>
  <c r="S16" i="8" a="1"/>
  <c r="S16" i="8" s="1"/>
  <c r="O16" i="8" a="1"/>
  <c r="O16" i="8" s="1"/>
  <c r="K16" i="8" a="1"/>
  <c r="K16" i="8" s="1"/>
  <c r="W16" i="8" a="1"/>
  <c r="W16" i="8" s="1"/>
  <c r="T16" i="8" a="1"/>
  <c r="T16" i="8" s="1"/>
  <c r="P16" i="8" a="1"/>
  <c r="P16" i="8" s="1"/>
  <c r="L16" i="8" a="1"/>
  <c r="L16" i="8" s="1"/>
  <c r="H16" i="8" a="1"/>
  <c r="H16" i="8" s="1"/>
  <c r="X16" i="8" a="1"/>
  <c r="X16" i="8" s="1"/>
  <c r="U16" i="8" a="1"/>
  <c r="U16" i="8" s="1"/>
  <c r="Q16" i="8" a="1"/>
  <c r="Q16" i="8" s="1"/>
  <c r="M16" i="8" a="1"/>
  <c r="M16" i="8" s="1"/>
  <c r="I16" i="8" a="1"/>
  <c r="I16" i="8" s="1"/>
  <c r="R16" i="8" a="1"/>
  <c r="R16" i="8" s="1"/>
  <c r="J16" i="8" a="1"/>
  <c r="J16" i="8" s="1"/>
  <c r="D10" i="9" a="1"/>
  <c r="D10" i="9" s="1"/>
  <c r="N16" i="8" a="1"/>
  <c r="N16" i="8" s="1"/>
  <c r="C16" i="8" a="1"/>
  <c r="C16" i="8" s="1"/>
  <c r="D16" i="8" a="1"/>
  <c r="D16" i="8" s="1"/>
  <c r="E16" i="8" s="1" a="1"/>
  <c r="E16" i="8" s="1"/>
  <c r="D11" i="9" a="1"/>
  <c r="D11" i="9" s="1"/>
  <c r="O11" i="9" s="1" a="1"/>
  <c r="O11" i="9" s="1"/>
  <c r="C11" i="9" a="1"/>
  <c r="C11" i="9" s="1"/>
  <c r="F11" i="9" s="1" a="1"/>
  <c r="F11" i="9" s="1"/>
  <c r="D12" i="9" a="1"/>
  <c r="D12" i="9" s="1"/>
  <c r="V12" i="9" s="1" a="1"/>
  <c r="V12" i="9" s="1"/>
  <c r="C12" i="9" a="1"/>
  <c r="C12" i="9" s="1"/>
  <c r="F12" i="9" s="1" a="1"/>
  <c r="F12" i="9" s="1"/>
  <c r="D13" i="9" a="1"/>
  <c r="D13" i="9" s="1"/>
  <c r="O13" i="9" s="1" a="1"/>
  <c r="O13" i="9" s="1"/>
  <c r="C13" i="9" a="1"/>
  <c r="C13" i="9" s="1"/>
  <c r="F13" i="9" s="1" a="1"/>
  <c r="F13" i="9" s="1"/>
  <c r="D14" i="9" a="1"/>
  <c r="D14" i="9" s="1"/>
  <c r="G14" i="9" s="1" a="1"/>
  <c r="G14" i="9" s="1"/>
  <c r="C14" i="9" a="1"/>
  <c r="C14" i="9" s="1"/>
  <c r="F14" i="9" s="1" a="1"/>
  <c r="F14" i="9" s="1"/>
  <c r="D15" i="9" a="1"/>
  <c r="D15" i="9" s="1"/>
  <c r="C15" i="9" a="1"/>
  <c r="C15" i="9" s="1"/>
  <c r="F15" i="9" s="1" a="1"/>
  <c r="F15" i="9" s="1"/>
  <c r="G2" i="8" l="1"/>
  <c r="G6" i="8"/>
  <c r="F6" i="8" s="1"/>
  <c r="G16" i="8"/>
  <c r="F16" i="8" s="1"/>
  <c r="G15" i="8"/>
  <c r="F15" i="8" s="1"/>
  <c r="G8" i="8"/>
  <c r="F8" i="8" s="1"/>
  <c r="G12" i="8"/>
  <c r="F12" i="8" s="1"/>
  <c r="G10" i="8"/>
  <c r="F10" i="8" s="1"/>
  <c r="G7" i="8"/>
  <c r="F7" i="8" s="1"/>
  <c r="G14" i="8"/>
  <c r="F14" i="8" s="1"/>
  <c r="G13" i="8"/>
  <c r="F13" i="8" s="1"/>
  <c r="G9" i="8"/>
  <c r="F9" i="8" s="1"/>
  <c r="G11" i="8"/>
  <c r="F11" i="8" s="1"/>
  <c r="G5" i="8"/>
  <c r="F5" i="8" s="1"/>
  <c r="J35" i="5"/>
  <c r="L34" i="5"/>
  <c r="J12" i="9" a="1"/>
  <c r="J12" i="9" s="1"/>
  <c r="N12" i="9" a="1"/>
  <c r="N12" i="9" s="1"/>
  <c r="G4" i="9" a="1"/>
  <c r="G4" i="9" s="1"/>
  <c r="H4" i="9" a="1"/>
  <c r="H4" i="9" s="1"/>
  <c r="T4" i="9" a="1"/>
  <c r="T4" i="9" s="1"/>
  <c r="W4" i="9" a="1"/>
  <c r="W4" i="9" s="1"/>
  <c r="J4" i="9" a="1"/>
  <c r="J4" i="9" s="1"/>
  <c r="R4" i="9" a="1"/>
  <c r="R4" i="9" s="1"/>
  <c r="M4" i="9" a="1"/>
  <c r="M4" i="9" s="1"/>
  <c r="P4" i="9" a="1"/>
  <c r="P4" i="9" s="1"/>
  <c r="O4" i="9" a="1"/>
  <c r="O4" i="9" s="1"/>
  <c r="N4" i="9" a="1"/>
  <c r="N4" i="9" s="1"/>
  <c r="I4" i="9" a="1"/>
  <c r="I4" i="9" s="1"/>
  <c r="X4" i="9" a="1"/>
  <c r="X4" i="9" s="1"/>
  <c r="L4" i="9" a="1"/>
  <c r="L4" i="9" s="1"/>
  <c r="U4" i="9" a="1"/>
  <c r="U4" i="9" s="1"/>
  <c r="Q4" i="9" a="1"/>
  <c r="Q4" i="9" s="1"/>
  <c r="V4" i="9" a="1"/>
  <c r="V4" i="9" s="1"/>
  <c r="S4" i="9" a="1"/>
  <c r="S4" i="9" s="1"/>
  <c r="H2" i="9" a="1"/>
  <c r="H2" i="9" s="1"/>
  <c r="O2" i="9" a="1"/>
  <c r="O2" i="9" s="1"/>
  <c r="P2" i="9" a="1"/>
  <c r="P2" i="9" s="1"/>
  <c r="I2" i="9" a="1"/>
  <c r="I2" i="9" s="1"/>
  <c r="J2" i="9" a="1"/>
  <c r="J2" i="9" s="1"/>
  <c r="V2" i="9" a="1"/>
  <c r="V2" i="9" s="1"/>
  <c r="W2" i="9" a="1"/>
  <c r="W2" i="9" s="1"/>
  <c r="Q2" i="9" a="1"/>
  <c r="Q2" i="9" s="1"/>
  <c r="R2" i="9" a="1"/>
  <c r="R2" i="9" s="1"/>
  <c r="L5" i="9" a="1"/>
  <c r="L5" i="9" s="1"/>
  <c r="L2" i="9" a="1"/>
  <c r="L2" i="9" s="1"/>
  <c r="T2" i="9" a="1"/>
  <c r="T2" i="9" s="1"/>
  <c r="N2" i="9" a="1"/>
  <c r="N2" i="9" s="1"/>
  <c r="K2" i="9" a="1"/>
  <c r="K2" i="9" s="1"/>
  <c r="G2" i="9" a="1"/>
  <c r="G2" i="9" s="1"/>
  <c r="M2" i="9" a="1"/>
  <c r="M2" i="9" s="1"/>
  <c r="U2" i="9" a="1"/>
  <c r="U2" i="9" s="1"/>
  <c r="X6" i="9" a="1"/>
  <c r="X6" i="9" s="1"/>
  <c r="N6" i="9" a="1"/>
  <c r="N6" i="9" s="1"/>
  <c r="O6" i="9" a="1"/>
  <c r="O6" i="9" s="1"/>
  <c r="K6" i="9" a="1"/>
  <c r="K6" i="9" s="1"/>
  <c r="T6" i="9" a="1"/>
  <c r="T6" i="9" s="1"/>
  <c r="M6" i="9" a="1"/>
  <c r="M6" i="9" s="1"/>
  <c r="G6" i="9" a="1"/>
  <c r="G6" i="9" s="1"/>
  <c r="V6" i="9" a="1"/>
  <c r="V6" i="9" s="1"/>
  <c r="J6" i="9" a="1"/>
  <c r="J6" i="9" s="1"/>
  <c r="L6" i="9" a="1"/>
  <c r="L6" i="9" s="1"/>
  <c r="W6" i="9" a="1"/>
  <c r="W6" i="9" s="1"/>
  <c r="Q6" i="9" a="1"/>
  <c r="Q6" i="9" s="1"/>
  <c r="U6" i="9" a="1"/>
  <c r="U6" i="9" s="1"/>
  <c r="H5" i="9" a="1"/>
  <c r="H5" i="9" s="1"/>
  <c r="W8" i="9" a="1"/>
  <c r="W8" i="9" s="1"/>
  <c r="O7" i="9" a="1"/>
  <c r="O7" i="9" s="1"/>
  <c r="S6" i="9" a="1"/>
  <c r="S6" i="9" s="1"/>
  <c r="P6" i="9" a="1"/>
  <c r="P6" i="9" s="1"/>
  <c r="I6" i="9" a="1"/>
  <c r="I6" i="9" s="1"/>
  <c r="S7" i="9" a="1"/>
  <c r="S7" i="9" s="1"/>
  <c r="W7" i="9" a="1"/>
  <c r="W7" i="9" s="1"/>
  <c r="G5" i="9" a="1"/>
  <c r="G5" i="9" s="1"/>
  <c r="V5" i="9" a="1"/>
  <c r="V5" i="9" s="1"/>
  <c r="U5" i="9" a="1"/>
  <c r="U5" i="9" s="1"/>
  <c r="O5" i="9" a="1"/>
  <c r="O5" i="9" s="1"/>
  <c r="M5" i="9" a="1"/>
  <c r="M5" i="9" s="1"/>
  <c r="R5" i="9" a="1"/>
  <c r="R5" i="9" s="1"/>
  <c r="Q9" i="9" a="1"/>
  <c r="Q9" i="9" s="1"/>
  <c r="Q8" i="9" a="1"/>
  <c r="Q8" i="9" s="1"/>
  <c r="I7" i="9" a="1"/>
  <c r="I7" i="9" s="1"/>
  <c r="T7" i="9" a="1"/>
  <c r="T7" i="9" s="1"/>
  <c r="X7" i="9" a="1"/>
  <c r="X7" i="9" s="1"/>
  <c r="T5" i="9" a="1"/>
  <c r="T5" i="9" s="1"/>
  <c r="K5" i="9" a="1"/>
  <c r="K5" i="9" s="1"/>
  <c r="J5" i="9" a="1"/>
  <c r="J5" i="9" s="1"/>
  <c r="S5" i="9" a="1"/>
  <c r="S5" i="9" s="1"/>
  <c r="Q7" i="9" a="1"/>
  <c r="Q7" i="9" s="1"/>
  <c r="P7" i="9" a="1"/>
  <c r="P7" i="9" s="1"/>
  <c r="X5" i="9" a="1"/>
  <c r="X5" i="9" s="1"/>
  <c r="W5" i="9" a="1"/>
  <c r="W5" i="9" s="1"/>
  <c r="I5" i="9" a="1"/>
  <c r="I5" i="9" s="1"/>
  <c r="P5" i="9" a="1"/>
  <c r="P5" i="9" s="1"/>
  <c r="N5" i="9" a="1"/>
  <c r="N5" i="9" s="1"/>
  <c r="R9" i="9" a="1"/>
  <c r="R9" i="9" s="1"/>
  <c r="G7" i="9" a="1"/>
  <c r="G7" i="9" s="1"/>
  <c r="U8" i="9" a="1"/>
  <c r="U8" i="9" s="1"/>
  <c r="I9" i="9" a="1"/>
  <c r="I9" i="9" s="1"/>
  <c r="K7" i="9" a="1"/>
  <c r="K7" i="9" s="1"/>
  <c r="V7" i="9" a="1"/>
  <c r="V7" i="9" s="1"/>
  <c r="N7" i="9" a="1"/>
  <c r="N7" i="9" s="1"/>
  <c r="V8" i="9" a="1"/>
  <c r="V8" i="9" s="1"/>
  <c r="X8" i="9" a="1"/>
  <c r="X8" i="9" s="1"/>
  <c r="I8" i="9" a="1"/>
  <c r="I8" i="9" s="1"/>
  <c r="H8" i="9" a="1"/>
  <c r="H8" i="9" s="1"/>
  <c r="K8" i="9" a="1"/>
  <c r="K8" i="9" s="1"/>
  <c r="J7" i="9" a="1"/>
  <c r="J7" i="9" s="1"/>
  <c r="N8" i="9" a="1"/>
  <c r="N8" i="9" s="1"/>
  <c r="T15" i="9" a="1"/>
  <c r="T15" i="9" s="1"/>
  <c r="P9" i="9" a="1"/>
  <c r="P9" i="9" s="1"/>
  <c r="H14" i="9" a="1"/>
  <c r="H14" i="9" s="1"/>
  <c r="M9" i="9" a="1"/>
  <c r="M9" i="9" s="1"/>
  <c r="W9" i="9" a="1"/>
  <c r="W9" i="9" s="1"/>
  <c r="U9" i="9" a="1"/>
  <c r="U9" i="9" s="1"/>
  <c r="L9" i="9" a="1"/>
  <c r="L9" i="9" s="1"/>
  <c r="R7" i="9" a="1"/>
  <c r="R7" i="9" s="1"/>
  <c r="G13" i="9" a="1"/>
  <c r="G13" i="9" s="1"/>
  <c r="T9" i="9" a="1"/>
  <c r="T9" i="9" s="1"/>
  <c r="J9" i="9" a="1"/>
  <c r="J9" i="9" s="1"/>
  <c r="H7" i="9" a="1"/>
  <c r="H7" i="9" s="1"/>
  <c r="Q12" i="9" a="1"/>
  <c r="Q12" i="9" s="1"/>
  <c r="L12" i="9" a="1"/>
  <c r="L12" i="9" s="1"/>
  <c r="R12" i="9" a="1"/>
  <c r="R12" i="9" s="1"/>
  <c r="O12" i="9" a="1"/>
  <c r="O12" i="9" s="1"/>
  <c r="X12" i="9" a="1"/>
  <c r="X12" i="9" s="1"/>
  <c r="G12" i="9" a="1"/>
  <c r="G12" i="9" s="1"/>
  <c r="G11" i="9" a="1"/>
  <c r="G11" i="9" s="1"/>
  <c r="W12" i="9" a="1"/>
  <c r="W12" i="9" s="1"/>
  <c r="P12" i="9" a="1"/>
  <c r="P12" i="9" s="1"/>
  <c r="K11" i="9" a="1"/>
  <c r="K11" i="9" s="1"/>
  <c r="N9" i="9" a="1"/>
  <c r="N9" i="9" s="1"/>
  <c r="K9" i="9" a="1"/>
  <c r="K9" i="9" s="1"/>
  <c r="U11" i="9" a="1"/>
  <c r="U11" i="9" s="1"/>
  <c r="P11" i="9" a="1"/>
  <c r="P11" i="9" s="1"/>
  <c r="J11" i="9" a="1"/>
  <c r="J11" i="9" s="1"/>
  <c r="N11" i="9" a="1"/>
  <c r="N11" i="9" s="1"/>
  <c r="H11" i="9" a="1"/>
  <c r="H11" i="9" s="1"/>
  <c r="E10" i="9"/>
  <c r="S11" i="9" a="1"/>
  <c r="S11" i="9" s="1"/>
  <c r="S12" i="9" a="1"/>
  <c r="S12" i="9" s="1"/>
  <c r="S14" i="9" a="1"/>
  <c r="S14" i="9" s="1"/>
  <c r="R10" i="9" a="1"/>
  <c r="R10" i="9" s="1"/>
  <c r="M14" i="9" a="1"/>
  <c r="M14" i="9" s="1"/>
  <c r="Q10" i="9" a="1"/>
  <c r="Q10" i="9" s="1"/>
  <c r="P13" i="9" a="1"/>
  <c r="P13" i="9" s="1"/>
  <c r="X13" i="9" a="1"/>
  <c r="X13" i="9" s="1"/>
  <c r="I11" i="9" a="1"/>
  <c r="I11" i="9" s="1"/>
  <c r="J10" i="9" a="1"/>
  <c r="J10" i="9" s="1"/>
  <c r="M10" i="9" a="1"/>
  <c r="M10" i="9" s="1"/>
  <c r="H10" i="9" a="1"/>
  <c r="H10" i="9" s="1"/>
  <c r="U10" i="9" a="1"/>
  <c r="U10" i="9" s="1"/>
  <c r="T10" i="9" a="1"/>
  <c r="T10" i="9" s="1"/>
  <c r="L10" i="9" a="1"/>
  <c r="L10" i="9" s="1"/>
  <c r="M8" i="9" a="1"/>
  <c r="M8" i="9" s="1"/>
  <c r="W15" i="9" a="1"/>
  <c r="W15" i="9" s="1"/>
  <c r="W14" i="9" a="1"/>
  <c r="W14" i="9" s="1"/>
  <c r="U12" i="9" a="1"/>
  <c r="U12" i="9" s="1"/>
  <c r="K12" i="9" a="1"/>
  <c r="K12" i="9" s="1"/>
  <c r="I12" i="9" a="1"/>
  <c r="I12" i="9" s="1"/>
  <c r="T11" i="9" a="1"/>
  <c r="T11" i="9" s="1"/>
  <c r="R11" i="9" a="1"/>
  <c r="R11" i="9" s="1"/>
  <c r="Q11" i="9" a="1"/>
  <c r="Q11" i="9" s="1"/>
  <c r="G10" i="9" a="1"/>
  <c r="G10" i="9" s="1"/>
  <c r="S10" i="9" a="1"/>
  <c r="S10" i="9" s="1"/>
  <c r="V10" i="9" a="1"/>
  <c r="V10" i="9" s="1"/>
  <c r="O9" i="9" a="1"/>
  <c r="O9" i="9" s="1"/>
  <c r="G9" i="9" a="1"/>
  <c r="G9" i="9" s="1"/>
  <c r="T8" i="9" a="1"/>
  <c r="T8" i="9" s="1"/>
  <c r="L8" i="9" a="1"/>
  <c r="L8" i="9" s="1"/>
  <c r="O8" i="9" a="1"/>
  <c r="O8" i="9" s="1"/>
  <c r="N10" i="9" a="1"/>
  <c r="N10" i="9" s="1"/>
  <c r="T12" i="9" a="1"/>
  <c r="T12" i="9" s="1"/>
  <c r="W10" i="9" a="1"/>
  <c r="W10" i="9" s="1"/>
  <c r="R8" i="9" a="1"/>
  <c r="R8" i="9" s="1"/>
  <c r="K10" i="9" a="1"/>
  <c r="K10" i="9" s="1"/>
  <c r="K15" i="9" a="1"/>
  <c r="K15" i="9" s="1"/>
  <c r="H15" i="9" a="1"/>
  <c r="H15" i="9" s="1"/>
  <c r="Q15" i="9" a="1"/>
  <c r="Q15" i="9" s="1"/>
  <c r="V14" i="9" a="1"/>
  <c r="V14" i="9" s="1"/>
  <c r="N13" i="9" a="1"/>
  <c r="N13" i="9" s="1"/>
  <c r="H13" i="9" a="1"/>
  <c r="H13" i="9" s="1"/>
  <c r="N129" i="8"/>
  <c r="P15" i="9" a="1"/>
  <c r="P15" i="9" s="1"/>
  <c r="U15" i="9" a="1"/>
  <c r="U15" i="9" s="1"/>
  <c r="U14" i="9" a="1"/>
  <c r="U14" i="9" s="1"/>
  <c r="K14" i="9" a="1"/>
  <c r="K14" i="9" s="1"/>
  <c r="M13" i="9" a="1"/>
  <c r="M13" i="9" s="1"/>
  <c r="I13" i="9" a="1"/>
  <c r="I13" i="9" s="1"/>
  <c r="N15" i="9" a="1"/>
  <c r="N15" i="9" s="1"/>
  <c r="R15" i="9" a="1"/>
  <c r="R15" i="9" s="1"/>
  <c r="R14" i="9" a="1"/>
  <c r="R14" i="9" s="1"/>
  <c r="Q14" i="9" a="1"/>
  <c r="Q14" i="9" s="1"/>
  <c r="J14" i="9" a="1"/>
  <c r="J14" i="9" s="1"/>
  <c r="W13" i="9" a="1"/>
  <c r="W13" i="9" s="1"/>
  <c r="J13" i="9" a="1"/>
  <c r="J13" i="9" s="1"/>
  <c r="S13" i="9" a="1"/>
  <c r="S13" i="9" s="1"/>
  <c r="Q13" i="9" a="1"/>
  <c r="Q13" i="9" s="1"/>
  <c r="L13" i="9" a="1"/>
  <c r="L13" i="9" s="1"/>
  <c r="M11" i="9" a="1"/>
  <c r="M11" i="9" s="1"/>
  <c r="V15" i="9" a="1"/>
  <c r="V15" i="9" s="1"/>
  <c r="O15" i="9" a="1"/>
  <c r="O15" i="9" s="1"/>
  <c r="L15" i="9" a="1"/>
  <c r="L15" i="9" s="1"/>
  <c r="T14" i="9" a="1"/>
  <c r="T14" i="9" s="1"/>
  <c r="X14" i="9" a="1"/>
  <c r="X14" i="9" s="1"/>
  <c r="I14" i="9" a="1"/>
  <c r="I14" i="9" s="1"/>
  <c r="H12" i="9" a="1"/>
  <c r="H12" i="9" s="1"/>
  <c r="L11" i="9" a="1"/>
  <c r="L11" i="9" s="1"/>
  <c r="X11" i="9" a="1"/>
  <c r="X11" i="9" s="1"/>
  <c r="W11" i="9" a="1"/>
  <c r="W11" i="9" s="1"/>
  <c r="H9" i="9" a="1"/>
  <c r="H9" i="9" s="1"/>
  <c r="X9" i="9" a="1"/>
  <c r="X9" i="9" s="1"/>
  <c r="J8" i="9" a="1"/>
  <c r="J8" i="9" s="1"/>
  <c r="G8" i="9" a="1"/>
  <c r="G8" i="9" s="1"/>
  <c r="P8" i="9" a="1"/>
  <c r="P8" i="9" s="1"/>
  <c r="L7" i="9" a="1"/>
  <c r="L7" i="9" s="1"/>
  <c r="I15" i="9" a="1"/>
  <c r="I15" i="9" s="1"/>
  <c r="L14" i="9" a="1"/>
  <c r="L14" i="9" s="1"/>
  <c r="O14" i="9" a="1"/>
  <c r="O14" i="9" s="1"/>
  <c r="T13" i="9" a="1"/>
  <c r="T13" i="9" s="1"/>
  <c r="E8" i="9"/>
  <c r="H129" i="8"/>
  <c r="R13" i="9" a="1"/>
  <c r="R13" i="9" s="1"/>
  <c r="K13" i="9" a="1"/>
  <c r="K13" i="9" s="1"/>
  <c r="U13" i="9" a="1"/>
  <c r="U13" i="9" s="1"/>
  <c r="M12" i="9" a="1"/>
  <c r="M12" i="9" s="1"/>
  <c r="P10" i="9" a="1"/>
  <c r="P10" i="9" s="1"/>
  <c r="I111" i="8"/>
  <c r="E2" i="8"/>
  <c r="E95" i="8"/>
  <c r="X10" i="9" a="1"/>
  <c r="X10" i="9" s="1"/>
  <c r="J95" i="8"/>
  <c r="P124" i="8"/>
  <c r="F95" i="8"/>
  <c r="O10" i="9" a="1"/>
  <c r="O10" i="9" s="1"/>
  <c r="E14" i="9"/>
  <c r="P14" i="9" a="1"/>
  <c r="P14" i="9" s="1"/>
  <c r="I95" i="8"/>
  <c r="J140" i="8"/>
  <c r="H95" i="8"/>
  <c r="Q5" i="9" a="1"/>
  <c r="Q5" i="9" s="1"/>
  <c r="E5" i="9"/>
  <c r="Z31" i="8"/>
  <c r="AC26" i="8"/>
  <c r="Y63" i="8"/>
  <c r="AB61" i="8"/>
  <c r="AC61" i="8" s="1"/>
  <c r="AB52" i="8"/>
  <c r="AC52" i="8" s="1"/>
  <c r="X2" i="9" a="1"/>
  <c r="X2" i="9" s="1"/>
  <c r="E2" i="9"/>
  <c r="AC21" i="8"/>
  <c r="AC29" i="8"/>
  <c r="AA63" i="8"/>
  <c r="AB55" i="8"/>
  <c r="AC55" i="8" s="1"/>
  <c r="I103" i="8"/>
  <c r="M129" i="8"/>
  <c r="P119" i="8"/>
  <c r="I105" i="8"/>
  <c r="P118" i="8"/>
  <c r="I108" i="8"/>
  <c r="O129" i="8"/>
  <c r="J136" i="8"/>
  <c r="J145" i="8"/>
  <c r="I147" i="8"/>
  <c r="J138" i="8"/>
  <c r="F147" i="8"/>
  <c r="V11" i="9" a="1"/>
  <c r="V11" i="9" s="1"/>
  <c r="E11" i="9"/>
  <c r="U7" i="9" a="1"/>
  <c r="U7" i="9" s="1"/>
  <c r="E7" i="9"/>
  <c r="AB62" i="8"/>
  <c r="AC62" i="8" s="1"/>
  <c r="AC20" i="8"/>
  <c r="AC28" i="8"/>
  <c r="X63" i="8"/>
  <c r="AC23" i="8"/>
  <c r="E147" i="8"/>
  <c r="J135" i="8"/>
  <c r="S15" i="9" a="1"/>
  <c r="S15" i="9" s="1"/>
  <c r="M15" i="9" a="1"/>
  <c r="M15" i="9" s="1"/>
  <c r="G15" i="9" a="1"/>
  <c r="G15" i="9" s="1"/>
  <c r="J15" i="9" a="1"/>
  <c r="J15" i="9" s="1"/>
  <c r="N14" i="9" a="1"/>
  <c r="N14" i="9" s="1"/>
  <c r="I10" i="9" a="1"/>
  <c r="I10" i="9" s="1"/>
  <c r="P128" i="8"/>
  <c r="AB57" i="8"/>
  <c r="AC57" i="8" s="1"/>
  <c r="G95" i="8"/>
  <c r="F112" i="8"/>
  <c r="I110" i="8"/>
  <c r="I101" i="8"/>
  <c r="L129" i="8"/>
  <c r="H112" i="8"/>
  <c r="I104" i="8"/>
  <c r="K129" i="8"/>
  <c r="P125" i="8"/>
  <c r="J142" i="8"/>
  <c r="X15" i="9" a="1"/>
  <c r="X15" i="9" s="1"/>
  <c r="E15" i="9"/>
  <c r="V13" i="9" a="1"/>
  <c r="V13" i="9" s="1"/>
  <c r="E13" i="9"/>
  <c r="Z63" i="8"/>
  <c r="AB58" i="8"/>
  <c r="AC58" i="8" s="1"/>
  <c r="Y31" i="8"/>
  <c r="AC22" i="8"/>
  <c r="AC30" i="8"/>
  <c r="AB53" i="8"/>
  <c r="AC53" i="8" s="1"/>
  <c r="AB31" i="8"/>
  <c r="AB60" i="8"/>
  <c r="AC60" i="8" s="1"/>
  <c r="AA31" i="8"/>
  <c r="AC25" i="8"/>
  <c r="I100" i="8"/>
  <c r="E12" i="9"/>
  <c r="I106" i="8"/>
  <c r="G129" i="8"/>
  <c r="P127" i="8"/>
  <c r="E112" i="8"/>
  <c r="J129" i="8"/>
  <c r="P126" i="8"/>
  <c r="I129" i="8"/>
  <c r="P121" i="8"/>
  <c r="G147" i="8"/>
  <c r="J144" i="8"/>
  <c r="J137" i="8"/>
  <c r="J146" i="8"/>
  <c r="J139" i="8"/>
  <c r="V9" i="9" a="1"/>
  <c r="V9" i="9" s="1"/>
  <c r="E9" i="9"/>
  <c r="H6" i="9" a="1"/>
  <c r="H6" i="9" s="1"/>
  <c r="E6" i="9"/>
  <c r="AB54" i="8"/>
  <c r="AC54" i="8" s="1"/>
  <c r="G1" i="8"/>
  <c r="AC24" i="8"/>
  <c r="X31" i="8"/>
  <c r="AB56" i="8"/>
  <c r="AC56" i="8" s="1"/>
  <c r="W31" i="8"/>
  <c r="AC19" i="8"/>
  <c r="AC27" i="8"/>
  <c r="P117" i="8"/>
  <c r="E129" i="8"/>
  <c r="G112" i="8"/>
  <c r="I107" i="8"/>
  <c r="P120" i="8"/>
  <c r="I102" i="8"/>
  <c r="P123" i="8"/>
  <c r="I109" i="8"/>
  <c r="F129" i="8"/>
  <c r="P122" i="8"/>
  <c r="AB59" i="8"/>
  <c r="AC59" i="8" s="1"/>
  <c r="E4" i="9"/>
  <c r="H147" i="8"/>
  <c r="J141" i="8"/>
  <c r="J143" i="8"/>
  <c r="X35" i="8" l="1"/>
  <c r="AB35" i="8"/>
  <c r="Y35" i="8"/>
  <c r="Z35" i="8"/>
  <c r="AA35" i="8"/>
  <c r="W35" i="8"/>
  <c r="X46" i="8"/>
  <c r="AA46" i="8"/>
  <c r="AB46" i="8"/>
  <c r="W46" i="8"/>
  <c r="Y46" i="8"/>
  <c r="Z46" i="8"/>
  <c r="X45" i="8"/>
  <c r="AA45" i="8"/>
  <c r="AB45" i="8"/>
  <c r="W45" i="8"/>
  <c r="Y45" i="8"/>
  <c r="Z45" i="8"/>
  <c r="X43" i="8"/>
  <c r="AA43" i="8"/>
  <c r="AB43" i="8"/>
  <c r="W43" i="8"/>
  <c r="Y43" i="8"/>
  <c r="Z43" i="8"/>
  <c r="X41" i="8"/>
  <c r="AA41" i="8"/>
  <c r="AB41" i="8"/>
  <c r="W41" i="8"/>
  <c r="Y41" i="8"/>
  <c r="Z41" i="8"/>
  <c r="X38" i="8"/>
  <c r="AA38" i="8"/>
  <c r="AB38" i="8"/>
  <c r="W38" i="8"/>
  <c r="Y38" i="8"/>
  <c r="Z38" i="8"/>
  <c r="X39" i="8"/>
  <c r="AA39" i="8"/>
  <c r="AB39" i="8"/>
  <c r="W39" i="8"/>
  <c r="Y39" i="8"/>
  <c r="Z39" i="8"/>
  <c r="X42" i="8"/>
  <c r="AA42" i="8"/>
  <c r="AB42" i="8"/>
  <c r="W42" i="8"/>
  <c r="Y42" i="8"/>
  <c r="Z42" i="8"/>
  <c r="X40" i="8"/>
  <c r="AA40" i="8"/>
  <c r="AB40" i="8"/>
  <c r="W40" i="8"/>
  <c r="Y40" i="8"/>
  <c r="Z40" i="8"/>
  <c r="X44" i="8"/>
  <c r="AA44" i="8"/>
  <c r="AB44" i="8"/>
  <c r="W44" i="8"/>
  <c r="Y44" i="8"/>
  <c r="Z44" i="8"/>
  <c r="X36" i="8"/>
  <c r="Y36" i="8"/>
  <c r="Z36" i="8"/>
  <c r="AA36" i="8"/>
  <c r="AB36" i="8"/>
  <c r="Y37" i="8"/>
  <c r="Z37" i="8"/>
  <c r="AA37" i="8"/>
  <c r="AB37" i="8"/>
  <c r="X37" i="8"/>
  <c r="W37" i="8"/>
  <c r="W36" i="8"/>
  <c r="K35" i="5"/>
  <c r="AD26" i="8"/>
  <c r="AD20" i="8"/>
  <c r="AD29" i="8"/>
  <c r="K95" i="8"/>
  <c r="I96" i="8" s="1"/>
  <c r="AD21" i="8"/>
  <c r="AD27" i="8"/>
  <c r="AD30" i="8"/>
  <c r="J147" i="8"/>
  <c r="J148" i="8" s="1"/>
  <c r="AD25" i="8"/>
  <c r="AD24" i="8"/>
  <c r="AD19" i="8"/>
  <c r="AC31" i="8"/>
  <c r="AC47" i="8" s="1"/>
  <c r="I112" i="8"/>
  <c r="I113" i="8" s="1"/>
  <c r="P129" i="8"/>
  <c r="M130" i="8" s="1"/>
  <c r="AD22" i="8"/>
  <c r="AD23" i="8"/>
  <c r="AD28" i="8"/>
  <c r="AC36" i="8" l="1"/>
  <c r="L35" i="5"/>
  <c r="J36" i="5"/>
  <c r="G96" i="8"/>
  <c r="AC45" i="8"/>
  <c r="Z47" i="8"/>
  <c r="X47" i="8"/>
  <c r="E96" i="8"/>
  <c r="AC43" i="8"/>
  <c r="J96" i="8"/>
  <c r="W47" i="8"/>
  <c r="K96" i="8"/>
  <c r="AC37" i="8"/>
  <c r="H96" i="8"/>
  <c r="F96" i="8"/>
  <c r="G113" i="8"/>
  <c r="G148" i="8"/>
  <c r="E113" i="8"/>
  <c r="H113" i="8"/>
  <c r="F113" i="8"/>
  <c r="AC44" i="8"/>
  <c r="K130" i="8"/>
  <c r="AC42" i="8"/>
  <c r="AC46" i="8"/>
  <c r="L130" i="8"/>
  <c r="I130" i="8"/>
  <c r="AC39" i="8"/>
  <c r="AC35" i="8"/>
  <c r="Y47" i="8"/>
  <c r="G130" i="8"/>
  <c r="F130" i="8"/>
  <c r="P130" i="8"/>
  <c r="N130" i="8"/>
  <c r="H130" i="8"/>
  <c r="AC40" i="8"/>
  <c r="AC38" i="8"/>
  <c r="E130" i="8"/>
  <c r="O130" i="8"/>
  <c r="AA47" i="8"/>
  <c r="E148" i="8"/>
  <c r="I148" i="8"/>
  <c r="F148" i="8"/>
  <c r="AC41" i="8"/>
  <c r="H148" i="8"/>
  <c r="AB47" i="8"/>
  <c r="J130" i="8"/>
  <c r="AB51" i="8" l="1"/>
  <c r="AC51" i="8" s="1"/>
  <c r="W63" i="8"/>
  <c r="K36" i="5"/>
  <c r="L36" i="5" s="1"/>
  <c r="AD63" i="8" l="1"/>
  <c r="AB63" i="8"/>
  <c r="J37" i="5"/>
  <c r="K37" i="5" l="1"/>
  <c r="J38" i="5" l="1"/>
  <c r="L37" i="5"/>
  <c r="K38" i="5" l="1"/>
  <c r="J39" i="5" l="1"/>
  <c r="L38" i="5"/>
  <c r="K39" i="5" l="1"/>
  <c r="J40" i="5" l="1"/>
  <c r="L39" i="5"/>
  <c r="K40" i="5" l="1"/>
  <c r="L40" i="5" s="1"/>
  <c r="J41" i="5" l="1"/>
  <c r="K41" i="5" l="1"/>
  <c r="L41" i="5" l="1"/>
  <c r="J42" i="5"/>
  <c r="K42" i="5" l="1"/>
  <c r="J43" i="5" l="1"/>
  <c r="L42" i="5"/>
  <c r="K43" i="5" l="1"/>
  <c r="L43" i="5" s="1"/>
  <c r="J44" i="5" l="1"/>
  <c r="K44" i="5" l="1"/>
  <c r="L44" i="5"/>
  <c r="J45" i="5" l="1"/>
  <c r="K45" i="5" l="1"/>
  <c r="L45" i="5" l="1"/>
  <c r="J46" i="5"/>
  <c r="K46" i="5" l="1"/>
  <c r="L46" i="5" s="1"/>
  <c r="J47" i="5" l="1"/>
  <c r="K47" i="5" l="1"/>
  <c r="L47" i="5"/>
  <c r="J48" i="5" l="1"/>
  <c r="K48" i="5" l="1"/>
  <c r="J49" i="5" l="1"/>
  <c r="L48" i="5"/>
  <c r="K49" i="5" l="1"/>
  <c r="J50" i="5" l="1"/>
  <c r="L49" i="5"/>
  <c r="K50" i="5" l="1"/>
  <c r="L50" i="5" s="1"/>
  <c r="J51" i="5" l="1"/>
  <c r="K51" i="5" l="1"/>
  <c r="J52" i="5" l="1"/>
  <c r="L51" i="5"/>
  <c r="K52" i="5" l="1"/>
  <c r="L52" i="5" l="1"/>
  <c r="J53" i="5"/>
  <c r="K53" i="5" l="1"/>
  <c r="L53" i="5" l="1"/>
  <c r="J54" i="5"/>
  <c r="K54" i="5" l="1"/>
  <c r="L54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<sst xmlns="http://schemas.openxmlformats.org/spreadsheetml/2006/main" count="491" uniqueCount="260">
  <si>
    <t>In</t>
  </si>
  <si>
    <t>type</t>
  </si>
  <si>
    <t>Sub</t>
  </si>
  <si>
    <t>bedrag</t>
  </si>
  <si>
    <t>waar / wie</t>
  </si>
  <si>
    <t>weekdag</t>
  </si>
  <si>
    <t>maand</t>
  </si>
  <si>
    <t>in</t>
  </si>
  <si>
    <t>allerlei</t>
  </si>
  <si>
    <t>aankoop</t>
  </si>
  <si>
    <t>auto</t>
  </si>
  <si>
    <t>abonnement</t>
  </si>
  <si>
    <t>communicatie</t>
  </si>
  <si>
    <t>drank</t>
  </si>
  <si>
    <t>fiscus</t>
  </si>
  <si>
    <t>algemeen</t>
  </si>
  <si>
    <t>gezondheid</t>
  </si>
  <si>
    <t>aline</t>
  </si>
  <si>
    <t>huis</t>
  </si>
  <si>
    <t>kledij</t>
  </si>
  <si>
    <t>apotheek</t>
  </si>
  <si>
    <t>lidmaatschap</t>
  </si>
  <si>
    <t>nuts</t>
  </si>
  <si>
    <t>bakker</t>
  </si>
  <si>
    <t>bankkosten</t>
  </si>
  <si>
    <t>verzekering</t>
  </si>
  <si>
    <t>bier</t>
  </si>
  <si>
    <t>voeding</t>
  </si>
  <si>
    <t>bloemen</t>
  </si>
  <si>
    <t>boete</t>
  </si>
  <si>
    <t>lectuur</t>
  </si>
  <si>
    <t>lotto</t>
  </si>
  <si>
    <t>brandstof</t>
  </si>
  <si>
    <t>carwash</t>
  </si>
  <si>
    <t>restau</t>
  </si>
  <si>
    <t>cash</t>
  </si>
  <si>
    <t>citytrip</t>
  </si>
  <si>
    <t>spaar</t>
  </si>
  <si>
    <t>cm</t>
  </si>
  <si>
    <t>dividend</t>
  </si>
  <si>
    <t>electriciteit</t>
  </si>
  <si>
    <t>gemeente</t>
  </si>
  <si>
    <t>geschenk</t>
  </si>
  <si>
    <t>groent/fruit</t>
  </si>
  <si>
    <t>grondlast</t>
  </si>
  <si>
    <t>hospitalisatie</t>
  </si>
  <si>
    <t>huisarts</t>
  </si>
  <si>
    <t>hygiene</t>
  </si>
  <si>
    <t>labo</t>
  </si>
  <si>
    <t>leeggoed</t>
  </si>
  <si>
    <t>lening</t>
  </si>
  <si>
    <t>luc</t>
  </si>
  <si>
    <t>niet auto transport</t>
  </si>
  <si>
    <t>onderhoud</t>
  </si>
  <si>
    <t>ontspanning</t>
  </si>
  <si>
    <t>parking</t>
  </si>
  <si>
    <t>proximus</t>
  </si>
  <si>
    <t>school</t>
  </si>
  <si>
    <t>slager</t>
  </si>
  <si>
    <t>soft</t>
  </si>
  <si>
    <t>specialist</t>
  </si>
  <si>
    <t>sterk</t>
  </si>
  <si>
    <t>steun</t>
  </si>
  <si>
    <t>tandarts</t>
  </si>
  <si>
    <t>telenet</t>
  </si>
  <si>
    <t>teruggave</t>
  </si>
  <si>
    <t>tol</t>
  </si>
  <si>
    <t>traktatie</t>
  </si>
  <si>
    <t>tuin</t>
  </si>
  <si>
    <t>uzg</t>
  </si>
  <si>
    <t>vis</t>
  </si>
  <si>
    <t>visa</t>
  </si>
  <si>
    <t>water</t>
  </si>
  <si>
    <t>wijn</t>
  </si>
  <si>
    <t>zuivel</t>
  </si>
  <si>
    <t>e-lotto</t>
  </si>
  <si>
    <t>provincie</t>
  </si>
  <si>
    <t>wend</t>
  </si>
  <si>
    <t>kindjes</t>
  </si>
  <si>
    <t>reis</t>
  </si>
  <si>
    <t>wandeling</t>
  </si>
  <si>
    <t>jaar</t>
  </si>
  <si>
    <t>maandnr</t>
  </si>
  <si>
    <t>maandnaam</t>
  </si>
  <si>
    <t>dageninmaand</t>
  </si>
  <si>
    <t>cumuldagen</t>
  </si>
  <si>
    <t>dagnaam</t>
  </si>
  <si>
    <t>startdag week 1</t>
  </si>
  <si>
    <t>weeknr</t>
  </si>
  <si>
    <t xml:space="preserve">begin week </t>
  </si>
  <si>
    <t>einde week</t>
  </si>
  <si>
    <t>januari</t>
  </si>
  <si>
    <t>maandag</t>
  </si>
  <si>
    <t>februari</t>
  </si>
  <si>
    <t>dinsdag</t>
  </si>
  <si>
    <t xml:space="preserve">maart   </t>
  </si>
  <si>
    <t>woensdag</t>
  </si>
  <si>
    <t xml:space="preserve">april   </t>
  </si>
  <si>
    <t>donderdag</t>
  </si>
  <si>
    <t xml:space="preserve">mei     </t>
  </si>
  <si>
    <t>vrijdag</t>
  </si>
  <si>
    <t xml:space="preserve">juni   </t>
  </si>
  <si>
    <t>zaterdag</t>
  </si>
  <si>
    <t xml:space="preserve">juli   </t>
  </si>
  <si>
    <t>zondag</t>
  </si>
  <si>
    <t>augustus</t>
  </si>
  <si>
    <t>september</t>
  </si>
  <si>
    <t>oktober</t>
  </si>
  <si>
    <t>november</t>
  </si>
  <si>
    <t>december</t>
  </si>
  <si>
    <t>van spaarboek</t>
  </si>
  <si>
    <t>naar spaarboek</t>
  </si>
  <si>
    <t>TOT</t>
  </si>
  <si>
    <t>Uit</t>
  </si>
  <si>
    <t>werkelijk Uit</t>
  </si>
  <si>
    <t>controle</t>
  </si>
  <si>
    <t xml:space="preserve">wijn </t>
  </si>
  <si>
    <t xml:space="preserve">maand </t>
  </si>
  <si>
    <t xml:space="preserve">van spaarboek </t>
  </si>
  <si>
    <t>Uit %</t>
  </si>
  <si>
    <t>belfius</t>
  </si>
  <si>
    <t>pensioen</t>
  </si>
  <si>
    <t xml:space="preserve"> </t>
  </si>
  <si>
    <t>pedicure</t>
  </si>
  <si>
    <t>brand/familiale</t>
  </si>
  <si>
    <t>niek</t>
  </si>
  <si>
    <t>e-book</t>
  </si>
  <si>
    <t>assistance</t>
  </si>
  <si>
    <t>trappist 12</t>
  </si>
  <si>
    <t xml:space="preserve"> =</t>
  </si>
  <si>
    <t>luk embrechts</t>
  </si>
  <si>
    <t>luc vanwolleghem</t>
  </si>
  <si>
    <t>peter claeys</t>
  </si>
  <si>
    <t>trappist 5</t>
  </si>
  <si>
    <t>datum</t>
  </si>
  <si>
    <t>opmerking</t>
  </si>
  <si>
    <t>reis_trip_we</t>
  </si>
  <si>
    <t>aan alcohol</t>
  </si>
  <si>
    <t>vriendenkring</t>
  </si>
  <si>
    <t>onkosten nieuwjaars diner  verdelen</t>
  </si>
  <si>
    <t>aantal</t>
  </si>
  <si>
    <t>prijs</t>
  </si>
  <si>
    <t>koffie</t>
  </si>
  <si>
    <t>kapper</t>
  </si>
  <si>
    <t>maandnummer</t>
  </si>
  <si>
    <t>Luc</t>
  </si>
  <si>
    <t>dag</t>
  </si>
  <si>
    <t>de lijn</t>
  </si>
  <si>
    <t xml:space="preserve">  </t>
  </si>
  <si>
    <t>water h ema schoonhoven</t>
  </si>
  <si>
    <t xml:space="preserve">kinderdijk </t>
  </si>
  <si>
    <t>x</t>
  </si>
  <si>
    <t>scguiedam grote markt</t>
  </si>
  <si>
    <t xml:space="preserve">berghotel amersfoort </t>
  </si>
  <si>
    <t>w wijn</t>
  </si>
  <si>
    <t xml:space="preserve">la place hudson </t>
  </si>
  <si>
    <t>soep</t>
  </si>
  <si>
    <t>stadfscafee grote slock</t>
  </si>
  <si>
    <t>wijn/bier</t>
  </si>
  <si>
    <t>berghotel aankomst</t>
  </si>
  <si>
    <t>wijn/thee</t>
  </si>
  <si>
    <t>salade</t>
  </si>
  <si>
    <t>waterbus rotterdam</t>
  </si>
  <si>
    <t xml:space="preserve">benzine verbruik </t>
  </si>
  <si>
    <t>total autostrade antwerpen</t>
  </si>
  <si>
    <t xml:space="preserve">ring cadeau </t>
  </si>
  <si>
    <t>de vingerhoedf</t>
  </si>
  <si>
    <t>verberckmoes meubelen</t>
  </si>
  <si>
    <t>eten stadscafee utrecht</t>
  </si>
  <si>
    <t>utrecht</t>
  </si>
  <si>
    <t>noordwijk cafee dorp arthur</t>
  </si>
  <si>
    <t>dame zei dat ze geen hoge prijs vroeg</t>
  </si>
  <si>
    <t>eemnes cafee eemland</t>
  </si>
  <si>
    <t>eten savonds noorderwijk</t>
  </si>
  <si>
    <t xml:space="preserve">burratta van tomaat en vis van de dag </t>
  </si>
  <si>
    <t>hersteling fiets</t>
  </si>
  <si>
    <t>didi cadeau niek</t>
  </si>
  <si>
    <t>zeist</t>
  </si>
  <si>
    <t>warme chocolade</t>
  </si>
  <si>
    <t>papendrecht</t>
  </si>
  <si>
    <t>oa gehakt bal</t>
  </si>
  <si>
    <t>hotel apollo papendrecht</t>
  </si>
  <si>
    <t>eten hotel appolo</t>
  </si>
  <si>
    <t>boeken/wenskaart</t>
  </si>
  <si>
    <t xml:space="preserve">oudewater </t>
  </si>
  <si>
    <t>ammersfoort</t>
  </si>
  <si>
    <t xml:space="preserve">varken </t>
  </si>
  <si>
    <t>eten savonds delft</t>
  </si>
  <si>
    <t>tip contact met new york</t>
  </si>
  <si>
    <t>tip herrinnering gesprek oude dame 88 jaar oa hamburger , vis</t>
  </si>
  <si>
    <t>gas</t>
  </si>
  <si>
    <t>ander</t>
  </si>
  <si>
    <t>grote_uitgave</t>
  </si>
  <si>
    <t>Uit zonder gr Uit</t>
  </si>
  <si>
    <t>VS</t>
  </si>
  <si>
    <t>VS luc</t>
  </si>
  <si>
    <t>VS niek</t>
  </si>
  <si>
    <t xml:space="preserve">VS niek </t>
  </si>
  <si>
    <t xml:space="preserve">VS luc </t>
  </si>
  <si>
    <t xml:space="preserve"> Luc   heeft bedrag voorgeschoten of reeds vereffend voor Niek</t>
  </si>
  <si>
    <t xml:space="preserve"> Niek heeft bedrag voorgeschoten of reeds vereffend voor luc</t>
  </si>
  <si>
    <t>n</t>
  </si>
  <si>
    <t>kristof</t>
  </si>
  <si>
    <t>l</t>
  </si>
  <si>
    <t>aangekocht 30/12/2019</t>
  </si>
  <si>
    <t>aangekocht 24/12/2019</t>
  </si>
  <si>
    <t>okay</t>
  </si>
  <si>
    <t>aangekocht 28/12/2019</t>
  </si>
  <si>
    <t>aangekocht 31/12/2020</t>
  </si>
  <si>
    <t>arcopar</t>
  </si>
  <si>
    <t>nmbs</t>
  </si>
  <si>
    <t>trein tickets</t>
  </si>
  <si>
    <t>restauradores</t>
  </si>
  <si>
    <t>avenida</t>
  </si>
  <si>
    <t>afhaalkosten cascais</t>
  </si>
  <si>
    <t>afhaalkosten lissabon</t>
  </si>
  <si>
    <t>ingang castello lissabon</t>
  </si>
  <si>
    <t>ocenario t-shirt</t>
  </si>
  <si>
    <t>2 metrostickets</t>
  </si>
  <si>
    <t>ingang aquarium ocenario</t>
  </si>
  <si>
    <t>taksen hotel</t>
  </si>
  <si>
    <t>eten in resto rio coura</t>
  </si>
  <si>
    <t>drank zaventem bij thuiskomst</t>
  </si>
  <si>
    <t>drank luchthaven lissabon bij vertrek</t>
  </si>
  <si>
    <t>soep oriente occeanario</t>
  </si>
  <si>
    <t>salade exoptica oriente oceanario</t>
  </si>
  <si>
    <t xml:space="preserve">burgerking en frietjes </t>
  </si>
  <si>
    <t>decathlon rugzak</t>
  </si>
  <si>
    <t>??</t>
  </si>
  <si>
    <t>cascais monasterio</t>
  </si>
  <si>
    <t>eten in restaurant caballeiros</t>
  </si>
  <si>
    <t>oa, kabeljauw , broccolie, rijst  , quiche (niek)</t>
  </si>
  <si>
    <t>restaurant op hoek</t>
  </si>
  <si>
    <t xml:space="preserve">kabeljauw in mengeling rijst/ei/ajuin  +  2x soep + drank </t>
  </si>
  <si>
    <t>2 glazen witte wijn</t>
  </si>
  <si>
    <t>rest the therapist 2x soep ( oud artistenestraatje onder de brug )</t>
  </si>
  <si>
    <t>???</t>
  </si>
  <si>
    <t>2 treintickets naar cascais</t>
  </si>
  <si>
    <t xml:space="preserve">tram ticket ( kathedraal) </t>
  </si>
  <si>
    <t>2x koffie in belem</t>
  </si>
  <si>
    <t>restaurant cascais buiten (indier)</t>
  </si>
  <si>
    <t>taxi</t>
  </si>
  <si>
    <t>resto guilty onder hotel ( salades drank)</t>
  </si>
  <si>
    <t>2x witte wijn</t>
  </si>
  <si>
    <t>1 bier en 1 witte wijn cascais zicht op zee</t>
  </si>
  <si>
    <t>ingang tentoonstelling in bank santander</t>
  </si>
  <si>
    <t>bril luc</t>
  </si>
  <si>
    <t>zonnebril niek</t>
  </si>
  <si>
    <t>schilderijtjes</t>
  </si>
  <si>
    <t>tram souvenir</t>
  </si>
  <si>
    <t>vest luc op markt</t>
  </si>
  <si>
    <t>sjaal cashmir niek op merkt</t>
  </si>
  <si>
    <t>resto</t>
  </si>
  <si>
    <t>bar hotel lisboa</t>
  </si>
  <si>
    <t>2 metro ticket naar luchthaven</t>
  </si>
  <si>
    <t>N</t>
  </si>
  <si>
    <t>carrefour</t>
  </si>
  <si>
    <t>spotify</t>
  </si>
  <si>
    <t>ertvelde de keyzer</t>
  </si>
  <si>
    <t>vangaveren drankcentrale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</si>
</sst>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dd\-mm"/>
    <numFmt numFmtId="165" formatCode="yyyy\-mm\-dd;@"/>
    <numFmt numFmtId="166" formatCode="#,##0.00\ &quot;€&quot;\ "/>
    <numFmt numFmtId="167" formatCode="0.0%"/>
    <numFmt numFmtId="168" formatCode="[$-813]General"/>
    <numFmt numFmtId="169" formatCode="d/mm/yyyy;@"/>
    <numFmt numFmtId="170" formatCode="#.##\ &quot;€&quot;\ "/>
    <numFmt numFmtId="171" formatCode="dd/mm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/>
      <right/>
      <top style="thick">
        <color indexed="17"/>
      </top>
      <bottom style="thick">
        <color indexed="17"/>
      </bottom>
      <diagonal/>
    </border>
    <border>
      <left/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168" fontId="5" fillId="0" borderId="0"/>
  </cellStyleXfs>
  <cellXfs count="113">
    <xf numFmtId="0" fontId="0" fillId="0" borderId="0" xfId="0"/>
    <xf numFmtId="165" fontId="1" fillId="2" borderId="0" xfId="0" applyNumberFormat="1" applyFont="1" applyFill="1"/>
    <xf numFmtId="165" fontId="1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165" fontId="2" fillId="0" borderId="0" xfId="1" applyNumberForma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/>
    <xf numFmtId="0" fontId="1" fillId="3" borderId="0" xfId="1" applyFont="1" applyFill="1"/>
    <xf numFmtId="49" fontId="2" fillId="0" borderId="0" xfId="1" applyNumberFormat="1"/>
    <xf numFmtId="14" fontId="2" fillId="0" borderId="0" xfId="1" applyNumberFormat="1"/>
    <xf numFmtId="14" fontId="2" fillId="4" borderId="0" xfId="1" applyNumberFormat="1" applyFill="1"/>
    <xf numFmtId="166" fontId="2" fillId="0" borderId="0" xfId="1" applyNumberFormat="1" applyAlignment="1">
      <alignment horizontal="center"/>
    </xf>
    <xf numFmtId="166" fontId="2" fillId="0" borderId="1" xfId="1" applyNumberFormat="1" applyBorder="1" applyAlignment="1">
      <alignment horizontal="center"/>
    </xf>
    <xf numFmtId="166" fontId="2" fillId="0" borderId="2" xfId="1" applyNumberFormat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4" fillId="0" borderId="3" xfId="1" applyFont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14" fontId="4" fillId="2" borderId="3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3" fillId="5" borderId="0" xfId="1" applyFont="1" applyFill="1" applyAlignment="1">
      <alignment horizontal="center"/>
    </xf>
    <xf numFmtId="166" fontId="2" fillId="0" borderId="6" xfId="1" applyNumberFormat="1" applyBorder="1" applyAlignment="1">
      <alignment horizontal="center"/>
    </xf>
    <xf numFmtId="14" fontId="1" fillId="0" borderId="0" xfId="1" applyNumberFormat="1" applyFont="1"/>
    <xf numFmtId="0" fontId="3" fillId="3" borderId="7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165" fontId="3" fillId="3" borderId="8" xfId="1" applyNumberFormat="1" applyFont="1" applyFill="1" applyBorder="1" applyAlignment="1">
      <alignment horizontal="center"/>
    </xf>
    <xf numFmtId="165" fontId="3" fillId="3" borderId="9" xfId="1" applyNumberFormat="1" applyFont="1" applyFill="1" applyBorder="1" applyAlignment="1">
      <alignment horizontal="center"/>
    </xf>
    <xf numFmtId="0" fontId="2" fillId="0" borderId="10" xfId="1" applyBorder="1" applyAlignment="1">
      <alignment horizontal="center"/>
    </xf>
    <xf numFmtId="166" fontId="2" fillId="0" borderId="11" xfId="1" applyNumberFormat="1" applyBorder="1" applyAlignment="1">
      <alignment horizontal="center"/>
    </xf>
    <xf numFmtId="166" fontId="2" fillId="0" borderId="0" xfId="1" applyNumberFormat="1"/>
    <xf numFmtId="0" fontId="2" fillId="0" borderId="12" xfId="1" applyBorder="1" applyAlignment="1">
      <alignment horizontal="center"/>
    </xf>
    <xf numFmtId="166" fontId="2" fillId="0" borderId="13" xfId="1" applyNumberFormat="1" applyBorder="1" applyAlignment="1">
      <alignment horizontal="center"/>
    </xf>
    <xf numFmtId="166" fontId="2" fillId="0" borderId="14" xfId="1" applyNumberFormat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165" fontId="3" fillId="3" borderId="15" xfId="1" applyNumberFormat="1" applyFont="1" applyFill="1" applyBorder="1" applyAlignment="1">
      <alignment horizontal="center"/>
    </xf>
    <xf numFmtId="165" fontId="3" fillId="3" borderId="16" xfId="1" applyNumberFormat="1" applyFont="1" applyFill="1" applyBorder="1" applyAlignment="1">
      <alignment horizontal="center"/>
    </xf>
    <xf numFmtId="10" fontId="2" fillId="0" borderId="17" xfId="1" applyNumberFormat="1" applyBorder="1" applyAlignment="1">
      <alignment horizontal="center"/>
    </xf>
    <xf numFmtId="10" fontId="2" fillId="0" borderId="18" xfId="1" applyNumberFormat="1" applyBorder="1" applyAlignment="1">
      <alignment horizontal="center"/>
    </xf>
    <xf numFmtId="10" fontId="2" fillId="0" borderId="19" xfId="1" applyNumberFormat="1" applyBorder="1" applyAlignment="1">
      <alignment horizontal="center"/>
    </xf>
    <xf numFmtId="10" fontId="2" fillId="0" borderId="21" xfId="1" applyNumberFormat="1" applyBorder="1" applyAlignment="1">
      <alignment horizontal="center"/>
    </xf>
    <xf numFmtId="10" fontId="2" fillId="3" borderId="22" xfId="1" applyNumberFormat="1" applyFill="1" applyBorder="1" applyAlignment="1">
      <alignment horizontal="center"/>
    </xf>
    <xf numFmtId="10" fontId="2" fillId="3" borderId="23" xfId="1" applyNumberFormat="1" applyFill="1" applyBorder="1" applyAlignment="1">
      <alignment horizontal="center"/>
    </xf>
    <xf numFmtId="10" fontId="2" fillId="3" borderId="24" xfId="1" applyNumberFormat="1" applyFill="1" applyBorder="1" applyAlignment="1">
      <alignment horizontal="center"/>
    </xf>
    <xf numFmtId="0" fontId="2" fillId="0" borderId="1" xfId="1" applyBorder="1"/>
    <xf numFmtId="0" fontId="3" fillId="3" borderId="22" xfId="1" applyFont="1" applyFill="1" applyBorder="1" applyAlignment="1">
      <alignment horizontal="center"/>
    </xf>
    <xf numFmtId="0" fontId="3" fillId="3" borderId="23" xfId="1" applyFont="1" applyFill="1" applyBorder="1" applyAlignment="1">
      <alignment horizontal="center"/>
    </xf>
    <xf numFmtId="165" fontId="3" fillId="3" borderId="23" xfId="1" applyNumberFormat="1" applyFont="1" applyFill="1" applyBorder="1" applyAlignment="1">
      <alignment horizontal="center"/>
    </xf>
    <xf numFmtId="165" fontId="3" fillId="3" borderId="24" xfId="1" applyNumberFormat="1" applyFont="1" applyFill="1" applyBorder="1" applyAlignment="1">
      <alignment horizontal="center"/>
    </xf>
    <xf numFmtId="0" fontId="2" fillId="0" borderId="18" xfId="1" applyBorder="1" applyAlignment="1">
      <alignment horizontal="center"/>
    </xf>
    <xf numFmtId="166" fontId="2" fillId="0" borderId="25" xfId="1" applyNumberFormat="1" applyBorder="1"/>
    <xf numFmtId="0" fontId="2" fillId="0" borderId="26" xfId="1" applyBorder="1" applyAlignment="1">
      <alignment horizontal="center"/>
    </xf>
    <xf numFmtId="0" fontId="2" fillId="0" borderId="27" xfId="1" applyBorder="1" applyAlignment="1">
      <alignment horizontal="center"/>
    </xf>
    <xf numFmtId="166" fontId="2" fillId="3" borderId="28" xfId="1" applyNumberFormat="1" applyFill="1" applyBorder="1" applyAlignment="1">
      <alignment horizontal="center"/>
    </xf>
    <xf numFmtId="166" fontId="2" fillId="3" borderId="29" xfId="1" applyNumberFormat="1" applyFill="1" applyBorder="1" applyAlignment="1">
      <alignment horizontal="center"/>
    </xf>
    <xf numFmtId="0" fontId="2" fillId="0" borderId="7" xfId="1" applyBorder="1" applyAlignment="1">
      <alignment horizontal="center"/>
    </xf>
    <xf numFmtId="166" fontId="2" fillId="0" borderId="8" xfId="1" applyNumberFormat="1" applyBorder="1" applyAlignment="1">
      <alignment horizontal="center"/>
    </xf>
    <xf numFmtId="166" fontId="2" fillId="0" borderId="15" xfId="1" applyNumberFormat="1" applyBorder="1" applyAlignment="1">
      <alignment horizontal="center"/>
    </xf>
    <xf numFmtId="166" fontId="2" fillId="6" borderId="30" xfId="1" applyNumberFormat="1" applyFill="1" applyBorder="1" applyAlignment="1">
      <alignment horizontal="center"/>
    </xf>
    <xf numFmtId="10" fontId="2" fillId="3" borderId="30" xfId="1" applyNumberFormat="1" applyFill="1" applyBorder="1" applyAlignment="1">
      <alignment horizontal="center"/>
    </xf>
    <xf numFmtId="10" fontId="2" fillId="0" borderId="31" xfId="1" applyNumberFormat="1" applyBorder="1" applyAlignment="1">
      <alignment horizontal="center"/>
    </xf>
    <xf numFmtId="0" fontId="3" fillId="3" borderId="30" xfId="1" applyFont="1" applyFill="1" applyBorder="1" applyAlignment="1">
      <alignment horizontal="center"/>
    </xf>
    <xf numFmtId="0" fontId="2" fillId="0" borderId="20" xfId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10" fontId="2" fillId="0" borderId="32" xfId="1" applyNumberFormat="1" applyBorder="1" applyAlignment="1">
      <alignment horizontal="center"/>
    </xf>
    <xf numFmtId="14" fontId="2" fillId="0" borderId="0" xfId="1" applyNumberFormat="1" applyAlignment="1">
      <alignment horizontal="left"/>
    </xf>
    <xf numFmtId="2" fontId="2" fillId="0" borderId="0" xfId="1" applyNumberFormat="1"/>
    <xf numFmtId="166" fontId="2" fillId="7" borderId="1" xfId="1" applyNumberFormat="1" applyFill="1" applyBorder="1"/>
    <xf numFmtId="2" fontId="2" fillId="7" borderId="1" xfId="1" applyNumberFormat="1" applyFill="1" applyBorder="1" applyAlignment="1">
      <alignment horizontal="center"/>
    </xf>
    <xf numFmtId="10" fontId="2" fillId="7" borderId="1" xfId="1" applyNumberFormat="1" applyFill="1" applyBorder="1"/>
    <xf numFmtId="10" fontId="2" fillId="7" borderId="1" xfId="1" applyNumberFormat="1" applyFill="1" applyBorder="1" applyAlignment="1">
      <alignment horizontal="center"/>
    </xf>
    <xf numFmtId="0" fontId="4" fillId="2" borderId="0" xfId="1" applyFont="1" applyFill="1"/>
    <xf numFmtId="2" fontId="4" fillId="2" borderId="0" xfId="1" applyNumberFormat="1" applyFont="1" applyFill="1"/>
    <xf numFmtId="14" fontId="4" fillId="2" borderId="0" xfId="1" applyNumberFormat="1" applyFont="1" applyFill="1" applyAlignment="1">
      <alignment horizontal="center"/>
    </xf>
    <xf numFmtId="0" fontId="4" fillId="2" borderId="0" xfId="1" applyFont="1" applyFill="1" applyAlignment="1">
      <alignment horizontal="left"/>
    </xf>
    <xf numFmtId="2" fontId="2" fillId="7" borderId="1" xfId="1" applyNumberFormat="1" applyFill="1" applyBorder="1"/>
    <xf numFmtId="167" fontId="2" fillId="7" borderId="1" xfId="1" applyNumberFormat="1" applyFill="1" applyBorder="1"/>
    <xf numFmtId="167" fontId="2" fillId="8" borderId="1" xfId="1" applyNumberFormat="1" applyFill="1" applyBorder="1" applyAlignment="1">
      <alignment horizontal="center"/>
    </xf>
    <xf numFmtId="2" fontId="1" fillId="0" borderId="0" xfId="1" applyNumberFormat="1" applyFont="1"/>
    <xf numFmtId="14" fontId="1" fillId="0" borderId="0" xfId="1" applyNumberFormat="1" applyFont="1" applyAlignment="1">
      <alignment horizontal="left"/>
    </xf>
    <xf numFmtId="165" fontId="1" fillId="2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164" fontId="0" fillId="0" borderId="0" xfId="0" applyNumberFormat="1"/>
    <xf numFmtId="14" fontId="0" fillId="0" borderId="0" xfId="0" applyNumberFormat="1"/>
    <xf numFmtId="169" fontId="2" fillId="0" borderId="0" xfId="1" applyNumberFormat="1"/>
    <xf numFmtId="169" fontId="2" fillId="4" borderId="0" xfId="1" applyNumberFormat="1" applyFill="1"/>
    <xf numFmtId="2" fontId="0" fillId="0" borderId="0" xfId="0" applyNumberFormat="1"/>
    <xf numFmtId="16" fontId="0" fillId="0" borderId="0" xfId="0" applyNumberFormat="1" applyAlignment="1">
      <alignment horizontal="center"/>
    </xf>
    <xf numFmtId="16" fontId="0" fillId="3" borderId="0" xfId="0" applyNumberFormat="1" applyFill="1" applyAlignment="1">
      <alignment horizontal="center"/>
    </xf>
    <xf numFmtId="2" fontId="6" fillId="3" borderId="0" xfId="0" applyNumberFormat="1" applyFont="1" applyFill="1"/>
    <xf numFmtId="170" fontId="6" fillId="6" borderId="0" xfId="0" applyNumberFormat="1" applyFont="1" applyFill="1"/>
    <xf numFmtId="2" fontId="0" fillId="3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 vertical="top"/>
    </xf>
    <xf numFmtId="0" fontId="0" fillId="0" borderId="0" xfId="0" applyAlignment="1">
      <alignment horizontal="center" vertical="top"/>
    </xf>
    <xf numFmtId="1" fontId="0" fillId="0" borderId="0" xfId="0" applyNumberFormat="1"/>
    <xf numFmtId="0" fontId="1" fillId="2" borderId="0" xfId="0" applyFont="1" applyFill="1" applyAlignment="1">
      <alignment horizontal="center" vertical="top"/>
    </xf>
    <xf numFmtId="165" fontId="1" fillId="2" borderId="0" xfId="0" applyNumberFormat="1" applyFont="1" applyFill="1" applyAlignment="1">
      <alignment horizontal="center" vertical="top"/>
    </xf>
    <xf numFmtId="0" fontId="6" fillId="6" borderId="0" xfId="0" applyFont="1" applyFill="1" applyAlignment="1">
      <alignment horizontal="left"/>
    </xf>
    <xf numFmtId="0" fontId="6" fillId="6" borderId="0" xfId="0" applyFont="1" applyFill="1"/>
    <xf numFmtId="0" fontId="0" fillId="0" borderId="0" xfId="0" applyNumberFormat="1" applyAlignment="1">
      <alignment horizontal="right" vertical="center"/>
    </xf>
    <xf numFmtId="171" fontId="0" fillId="0" borderId="0" xfId="0" applyNumberFormat="1" applyAlignment="1">
      <alignment horizontal="center"/>
    </xf>
    <xf numFmtId="16" fontId="0" fillId="0" borderId="0" xfId="0" applyNumberFormat="1"/>
    <xf numFmtId="0" fontId="0" fillId="0" borderId="0" xfId="0" applyNumberFormat="1" applyAlignment="1">
      <alignment horizontal="center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  <xf numFmtId="0" fontId="8" fillId="3" borderId="0" xfId="0" applyFont="1" applyFill="1" applyAlignment="1">
      <alignment horizontal="left"/>
    </xf>
    <xf numFmtId="0" fontId="8" fillId="3" borderId="0" xfId="0" applyFont="1" applyFill="1"/>
    <xf numFmtId="0" fontId="0" fillId="0" borderId="0" xfId="0" applyFont="1" applyAlignment="1">
      <alignment horizontal="left"/>
    </xf>
    <xf numFmtId="0" fontId="0" fillId="0" borderId="0" xfId="0" applyFont="1"/>
  </cellXfs>
  <cellStyles count="3">
    <cellStyle name="Excel Built-in Normal" xfId="2" xr:uid="{00000000-0005-0000-0000-000000000000}"/>
    <cellStyle name="Standaard" xfId="0" builtinId="0"/>
    <cellStyle name="Standaard 2" xfId="1" xr:uid="{00000000-0005-0000-0000-000002000000}"/>
  </cellStyles>
  <dxfs count="30">
    <dxf>
      <font>
        <strike val="0"/>
        <condense val="0"/>
        <extend val="0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00610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FFF00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29"/>
      <tableStyleElement type="headerRow" dxfId="2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0741231865249738"/>
          <c:y val="4.186790777546858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lang="nl-BE"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6917688266199674E-2"/>
          <c:y val="5.7041097511937332E-2"/>
          <c:w val="0.93520140105078864"/>
          <c:h val="0.66488529287408005"/>
        </c:manualLayout>
      </c:layout>
      <c:barChart>
        <c:barDir val="col"/>
        <c:grouping val="clustered"/>
        <c:varyColors val="0"/>
        <c:ser>
          <c:idx val="1"/>
          <c:order val="0"/>
          <c:tx>
            <c:v>"per type uitgave"</c:v>
          </c:tx>
          <c:spPr>
            <a:gradFill rotWithShape="0">
              <a:gsLst>
                <a:gs pos="0">
                  <a:srgbClr val="FF0000"/>
                </a:gs>
                <a:gs pos="50000">
                  <a:srgbClr val="C0C0C0"/>
                </a:gs>
                <a:gs pos="100000">
                  <a:srgbClr val="FF0000"/>
                </a:gs>
              </a:gsLst>
              <a:path path="rect">
                <a:fillToRect l="100000" t="100000"/>
              </a:path>
            </a:gradFill>
            <a:ln w="25400">
              <a:noFill/>
            </a:ln>
          </c:spPr>
          <c:invertIfNegative val="0"/>
          <c:dLbls>
            <c:spPr>
              <a:solidFill>
                <a:schemeClr val="bg1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lang="nl-BE"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'per type '!$J$4:$Z$4</c:f>
              <c:strCache>
                <c:ptCount val="17"/>
                <c:pt idx="0">
                  <c:v>auto</c:v>
                </c:pt>
                <c:pt idx="1">
                  <c:v>communicatie</c:v>
                </c:pt>
                <c:pt idx="2">
                  <c:v>drank</c:v>
                </c:pt>
                <c:pt idx="3">
                  <c:v>fiscus</c:v>
                </c:pt>
                <c:pt idx="4">
                  <c:v>gezondheid</c:v>
                </c:pt>
                <c:pt idx="5">
                  <c:v>huis</c:v>
                </c:pt>
                <c:pt idx="6">
                  <c:v>kledij</c:v>
                </c:pt>
                <c:pt idx="7">
                  <c:v>lectuur</c:v>
                </c:pt>
                <c:pt idx="8">
                  <c:v>lidmaatschap</c:v>
                </c:pt>
                <c:pt idx="9">
                  <c:v>lotto</c:v>
                </c:pt>
                <c:pt idx="10">
                  <c:v>nuts</c:v>
                </c:pt>
                <c:pt idx="11">
                  <c:v>reis_trip_we</c:v>
                </c:pt>
                <c:pt idx="12">
                  <c:v>restau</c:v>
                </c:pt>
                <c:pt idx="13">
                  <c:v>spaar</c:v>
                </c:pt>
                <c:pt idx="14">
                  <c:v>verzekering</c:v>
                </c:pt>
                <c:pt idx="15">
                  <c:v>voeding</c:v>
                </c:pt>
                <c:pt idx="16">
                  <c:v>grote_uitgave</c:v>
                </c:pt>
              </c:strCache>
            </c:strRef>
          </c:cat>
          <c:val>
            <c:numRef>
              <c:f>'per type '!$J$2:$Z$2</c:f>
              <c:numCache>
                <c:formatCode>#,##0.00\ "€"\ 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9.2900000000000009</c:v>
                </c:pt>
                <c:pt idx="3">
                  <c:v>0</c:v>
                </c:pt>
                <c:pt idx="4">
                  <c:v>1.75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84.81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0-4D19-A2A0-7CECEA787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875392"/>
        <c:axId val="134893568"/>
      </c:barChart>
      <c:catAx>
        <c:axId val="134875392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effectLst>
            <a:outerShdw blurRad="50800" dist="50800" dir="5400000" sx="47000" sy="47000" algn="ctr" rotWithShape="0">
              <a:srgbClr val="000000">
                <a:alpha val="43137"/>
              </a:srgbClr>
            </a:outerShdw>
          </a:effectLst>
        </c:spPr>
        <c:txPr>
          <a:bodyPr rot="-4020000" vert="horz"/>
          <a:lstStyle/>
          <a:p>
            <a:pPr>
              <a:defRPr lang="nl-BE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34893568"/>
        <c:crosses val="autoZero"/>
        <c:auto val="1"/>
        <c:lblAlgn val="ctr"/>
        <c:lblOffset val="100"/>
        <c:tickLblSkip val="1"/>
        <c:noMultiLvlLbl val="0"/>
      </c:catAx>
      <c:valAx>
        <c:axId val="134893568"/>
        <c:scaling>
          <c:orientation val="minMax"/>
          <c:max val="8000"/>
          <c:min val="0"/>
        </c:scaling>
        <c:delete val="0"/>
        <c:axPos val="l"/>
        <c:majorGridlines/>
        <c:numFmt formatCode="#,##0\ \€" sourceLinked="0"/>
        <c:majorTickMark val="out"/>
        <c:minorTickMark val="none"/>
        <c:tickLblPos val="nextTo"/>
        <c:txPr>
          <a:bodyPr rot="0" vert="horz"/>
          <a:lstStyle/>
          <a:p>
            <a:pPr>
              <a:defRPr lang="nl-BE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34875392"/>
        <c:crosses val="autoZero"/>
        <c:crossBetween val="between"/>
        <c:majorUnit val="500"/>
        <c:minorUnit val="30"/>
      </c:valAx>
      <c:spPr>
        <a:gradFill flip="none" rotWithShape="1">
          <a:gsLst>
            <a:gs pos="60000">
              <a:srgbClr val="1F497D">
                <a:lumMod val="60000"/>
                <a:lumOff val="40000"/>
                <a:alpha val="50000"/>
              </a:srgbClr>
            </a:gs>
            <a:gs pos="10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lin ang="3000000" scaled="0"/>
          <a:tileRect/>
        </a:gradFill>
        <a:ln>
          <a:solidFill>
            <a:schemeClr val="accent1">
              <a:lumMod val="50000"/>
            </a:schemeClr>
          </a:solidFill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98282967032975765"/>
          <c:y val="0.58178438661710041"/>
          <c:w val="2.0604395604396212E-3"/>
          <c:h val="7.4349442379182153E-3"/>
        </c:manualLayout>
      </c:layout>
      <c:overlay val="0"/>
      <c:txPr>
        <a:bodyPr/>
        <a:lstStyle/>
        <a:p>
          <a:pPr>
            <a:defRPr lang="nl-BE" sz="5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8100">
      <a:solidFill>
        <a:srgbClr val="0000FF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545464929466598"/>
          <c:y val="5.7215364208506404E-2"/>
          <c:w val="0.75340950894970093"/>
          <c:h val="0.86304439436615465"/>
        </c:manualLayout>
      </c:layout>
      <c:barChart>
        <c:barDir val="col"/>
        <c:grouping val="clustered"/>
        <c:varyColors val="0"/>
        <c:ser>
          <c:idx val="0"/>
          <c:order val="0"/>
          <c:tx>
            <c:v>Inkomst</c:v>
          </c:tx>
          <c:spPr>
            <a:solidFill>
              <a:srgbClr val="00B050"/>
            </a:solidFill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nl-BE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 in                             uit                          spaar</c:v>
              </c:pt>
            </c:strLit>
          </c:cat>
          <c:val>
            <c:numRef>
              <c:f>'per type '!$C$2</c:f>
              <c:numCache>
                <c:formatCode>#,##0.00\ "€"\ </c:formatCode>
                <c:ptCount val="1"/>
                <c:pt idx="0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0-4E31-B8F3-3277114E7A85}"/>
            </c:ext>
          </c:extLst>
        </c:ser>
        <c:ser>
          <c:idx val="1"/>
          <c:order val="1"/>
          <c:tx>
            <c:v>uitgave</c:v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nl-BE"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 in                             uit                          spaar</c:v>
              </c:pt>
            </c:strLit>
          </c:cat>
          <c:val>
            <c:numRef>
              <c:f>'per type '!$E$2</c:f>
              <c:numCache>
                <c:formatCode>#,##0.00\ "€"\ </c:formatCode>
                <c:ptCount val="1"/>
                <c:pt idx="0">
                  <c:v>95.850000000000009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0-4E31-B8F3-3277114E7A85}"/>
            </c:ext>
          </c:extLst>
        </c:ser>
        <c:ser>
          <c:idx val="2"/>
          <c:order val="2"/>
          <c:tx>
            <c:v>spaar</c:v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nl-BE"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 in                             uit                          spaar</c:v>
              </c:pt>
            </c:strLit>
          </c:cat>
          <c:val>
            <c:numRef>
              <c:f>'per type '!$G$1</c:f>
              <c:numCache>
                <c:formatCode>#,##0.00\ "€"\ </c:formatCode>
                <c:ptCount val="1"/>
                <c:pt idx="0">
                  <c:v>16.690000000000001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A0-4E31-B8F3-3277114E7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4929024"/>
        <c:axId val="159990144"/>
      </c:barChart>
      <c:catAx>
        <c:axId val="13492902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lang="nl-BE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990144"/>
        <c:crosses val="autoZero"/>
        <c:auto val="1"/>
        <c:lblAlgn val="ctr"/>
        <c:lblOffset val="100"/>
        <c:noMultiLvlLbl val="0"/>
      </c:catAx>
      <c:valAx>
        <c:axId val="159990144"/>
        <c:scaling>
          <c:orientation val="minMax"/>
        </c:scaling>
        <c:delete val="0"/>
        <c:axPos val="l"/>
        <c:majorGridlines>
          <c:spPr>
            <a:ln>
              <a:solidFill>
                <a:srgbClr val="4F81BD">
                  <a:alpha val="83000"/>
                </a:srgbClr>
              </a:solidFill>
            </a:ln>
          </c:spPr>
        </c:majorGridlines>
        <c:numFmt formatCode="#,##0.00\ &quot;€&quot;\ 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nl-BE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34929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444654683059988"/>
          <c:y val="0.2543478260869565"/>
          <c:w val="7.4739829706717123E-2"/>
          <c:h val="0.15652173913045594"/>
        </c:manualLayout>
      </c:layout>
      <c:overlay val="0"/>
      <c:spPr>
        <a:ln>
          <a:solidFill>
            <a:srgbClr val="4F81BD">
              <a:alpha val="48000"/>
            </a:srgbClr>
          </a:solidFill>
        </a:ln>
      </c:spPr>
      <c:txPr>
        <a:bodyPr/>
        <a:lstStyle/>
        <a:p>
          <a:pPr>
            <a:defRPr lang="nl-BE"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81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nl-BE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l-BE"/>
              <a:t>"% per type uitgave"</a:t>
            </a:r>
          </a:p>
        </c:rich>
      </c:tx>
      <c:layout>
        <c:manualLayout>
          <c:xMode val="edge"/>
          <c:yMode val="edge"/>
          <c:x val="0.43478278233005008"/>
          <c:y val="1.9323810938728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828220498601923E-2"/>
          <c:y val="0.17520215633423294"/>
          <c:w val="0.94072243872360062"/>
          <c:h val="0.53099730458221028"/>
        </c:manualLayout>
      </c:layout>
      <c:barChart>
        <c:barDir val="col"/>
        <c:grouping val="clustered"/>
        <c:varyColors val="0"/>
        <c:ser>
          <c:idx val="1"/>
          <c:order val="0"/>
          <c:tx>
            <c:v>"per type uitgave"</c:v>
          </c:tx>
          <c:spPr>
            <a:gradFill rotWithShape="0">
              <a:gsLst>
                <a:gs pos="0">
                  <a:srgbClr val="FF0000"/>
                </a:gs>
                <a:gs pos="50000">
                  <a:srgbClr val="C0C0C0"/>
                </a:gs>
                <a:gs pos="100000">
                  <a:srgbClr val="FF0000"/>
                </a:gs>
              </a:gsLst>
              <a:path path="rect">
                <a:fillToRect l="100000" t="100000"/>
              </a:path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/>
                  </a:gs>
                  <a:gs pos="0">
                    <a:srgbClr val="C00000"/>
                  </a:gs>
                  <a:gs pos="0">
                    <a:srgbClr val="C00000"/>
                  </a:gs>
                  <a:gs pos="50000">
                    <a:srgbClr val="00FF00"/>
                  </a:gs>
                  <a:gs pos="100000">
                    <a:srgbClr val="00FF00">
                      <a:gamma/>
                      <a:shade val="22353"/>
                      <a:invGamma/>
                    </a:srgbClr>
                  </a:gs>
                </a:gsLst>
                <a:lin ang="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AFC3-4576-860B-F38A5BF4B9D8}"/>
              </c:ext>
            </c:extLst>
          </c:dPt>
          <c:dLbls>
            <c:spPr>
              <a:solidFill>
                <a:schemeClr val="bg1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lang="nl-BE"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'per type  procentueel '!$H$3:$W$3</c:f>
              <c:strCache>
                <c:ptCount val="16"/>
                <c:pt idx="0">
                  <c:v>allerlei</c:v>
                </c:pt>
                <c:pt idx="1">
                  <c:v>auto</c:v>
                </c:pt>
                <c:pt idx="2">
                  <c:v>communicatie</c:v>
                </c:pt>
                <c:pt idx="3">
                  <c:v>drank</c:v>
                </c:pt>
                <c:pt idx="4">
                  <c:v>fiscus</c:v>
                </c:pt>
                <c:pt idx="5">
                  <c:v>gezondheid</c:v>
                </c:pt>
                <c:pt idx="6">
                  <c:v>huis</c:v>
                </c:pt>
                <c:pt idx="7">
                  <c:v>kledij</c:v>
                </c:pt>
                <c:pt idx="8">
                  <c:v>lectuur</c:v>
                </c:pt>
                <c:pt idx="9">
                  <c:v>lidmaatschap</c:v>
                </c:pt>
                <c:pt idx="10">
                  <c:v>lotto</c:v>
                </c:pt>
                <c:pt idx="11">
                  <c:v>nuts</c:v>
                </c:pt>
                <c:pt idx="12">
                  <c:v>reis_trip_we</c:v>
                </c:pt>
                <c:pt idx="13">
                  <c:v>restau</c:v>
                </c:pt>
                <c:pt idx="14">
                  <c:v>spaar</c:v>
                </c:pt>
                <c:pt idx="15">
                  <c:v>verzekering</c:v>
                </c:pt>
              </c:strCache>
            </c:strRef>
          </c:cat>
          <c:val>
            <c:numRef>
              <c:f>'per type  procentueel '!$H$2:$W$2</c:f>
              <c:numCache>
                <c:formatCode>0.00%</c:formatCode>
                <c:ptCount val="16"/>
                <c:pt idx="0">
                  <c:v>0.14830282566198685</c:v>
                </c:pt>
                <c:pt idx="1">
                  <c:v>0</c:v>
                </c:pt>
                <c:pt idx="2">
                  <c:v>0</c:v>
                </c:pt>
                <c:pt idx="3">
                  <c:v>8.2548427225875243E-2</c:v>
                </c:pt>
                <c:pt idx="4">
                  <c:v>0</c:v>
                </c:pt>
                <c:pt idx="5">
                  <c:v>1.5550026657188555E-2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C3-4576-860B-F38A5BF4B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277248"/>
        <c:axId val="160278784"/>
      </c:barChart>
      <c:catAx>
        <c:axId val="160277248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effectLst>
            <a:outerShdw blurRad="50800" dist="50800" dir="5400000" sx="47000" sy="47000" algn="ctr" rotWithShape="0">
              <a:srgbClr val="000000">
                <a:alpha val="43137"/>
              </a:srgbClr>
            </a:outerShdw>
          </a:effectLst>
        </c:spPr>
        <c:txPr>
          <a:bodyPr rot="-3840000" vert="horz"/>
          <a:lstStyle/>
          <a:p>
            <a:pPr>
              <a:defRPr lang="nl-BE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60278784"/>
        <c:crossesAt val="0"/>
        <c:auto val="1"/>
        <c:lblAlgn val="ctr"/>
        <c:lblOffset val="100"/>
        <c:noMultiLvlLbl val="0"/>
      </c:catAx>
      <c:valAx>
        <c:axId val="16027878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lang="nl-BE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60277248"/>
        <c:crosses val="autoZero"/>
        <c:crossBetween val="between"/>
      </c:valAx>
      <c:spPr>
        <a:gradFill flip="none" rotWithShape="1">
          <a:gsLst>
            <a:gs pos="60000">
              <a:srgbClr val="1F497D">
                <a:lumMod val="60000"/>
                <a:lumOff val="40000"/>
                <a:alpha val="50000"/>
              </a:srgbClr>
            </a:gs>
            <a:gs pos="10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lin ang="3000000" scaled="0"/>
          <a:tileRect/>
        </a:gradFill>
        <a:ln>
          <a:solidFill>
            <a:schemeClr val="accent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98732037193568956"/>
          <c:y val="0.38005390835593938"/>
          <c:w val="6.7624683009299014E-3"/>
          <c:h val="1.0781671159029661E-2"/>
        </c:manualLayout>
      </c:layout>
      <c:overlay val="0"/>
      <c:txPr>
        <a:bodyPr/>
        <a:lstStyle/>
        <a:p>
          <a:pPr>
            <a:defRPr lang="nl-BE" sz="5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FF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9473684210526331"/>
          <c:y val="2.1176470588235411E-2"/>
          <c:w val="0.50175438596489996"/>
          <c:h val="0.85882352941176454"/>
        </c:manualLayout>
      </c:layout>
      <c:barChart>
        <c:barDir val="col"/>
        <c:grouping val="clustered"/>
        <c:varyColors val="0"/>
        <c:ser>
          <c:idx val="0"/>
          <c:order val="0"/>
          <c:tx>
            <c:v>In</c:v>
          </c:tx>
          <c:spPr>
            <a:gradFill rotWithShape="0">
              <a:gsLst>
                <a:gs pos="0">
                  <a:srgbClr val="339966"/>
                </a:gs>
                <a:gs pos="50000">
                  <a:srgbClr val="CCFFCC"/>
                </a:gs>
                <a:gs pos="100000">
                  <a:srgbClr val="339966"/>
                </a:gs>
              </a:gsLst>
              <a:lin ang="0" scaled="1"/>
            </a:gradFill>
            <a:ln w="12700">
              <a:solidFill>
                <a:srgbClr val="99CCFF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dLbls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 w="25400">
                <a:noFill/>
              </a:ln>
            </c:spPr>
            <c:txPr>
              <a:bodyPr/>
              <a:lstStyle/>
              <a:p>
                <a:pPr>
                  <a:defRPr lang="nl-BE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In-Uit</c:v>
              </c:pt>
            </c:strLit>
          </c:cat>
          <c:val>
            <c:numRef>
              <c:f>'per type  procentueel '!$C$2</c:f>
              <c:numCache>
                <c:formatCode>#,##0.00\ "€"\ </c:formatCode>
                <c:ptCount val="1"/>
                <c:pt idx="0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0-495C-AEEB-4E295963D8E7}"/>
            </c:ext>
          </c:extLst>
        </c:ser>
        <c:ser>
          <c:idx val="1"/>
          <c:order val="1"/>
          <c:tx>
            <c:v>Uit</c:v>
          </c:tx>
          <c:spPr>
            <a:solidFill>
              <a:srgbClr val="FF0000"/>
            </a:solidFill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0000">
                      <a:gamma/>
                      <a:shade val="46275"/>
                      <a:invGamma/>
                    </a:srgbClr>
                  </a:gs>
                  <a:gs pos="50000">
                    <a:srgbClr val="FF0000"/>
                  </a:gs>
                  <a:gs pos="100000">
                    <a:srgbClr val="FF0000">
                      <a:gamma/>
                      <a:shade val="46275"/>
                      <a:invGamma/>
                    </a:srgbClr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D80-495C-AEEB-4E295963D8E7}"/>
              </c:ext>
            </c:extLst>
          </c:dPt>
          <c:dLbls>
            <c:dLbl>
              <c:idx val="0"/>
              <c:layout>
                <c:manualLayout>
                  <c:x val="1.3559322033898299E-2"/>
                  <c:y val="-3.2599845368930652E-3"/>
                </c:manualLayout>
              </c:layout>
              <c:spPr>
                <a:blipFill dpi="0" rotWithShape="0">
                  <a:blip xmlns:r="http://schemas.openxmlformats.org/officeDocument/2006/relationships" r:embed="rId1"/>
                  <a:srcRect/>
                  <a:tile tx="0" ty="0" sx="100000" sy="100000" flip="none" algn="tl"/>
                </a:blipFill>
                <a:ln w="25400">
                  <a:noFill/>
                </a:ln>
              </c:spPr>
              <c:txPr>
                <a:bodyPr/>
                <a:lstStyle/>
                <a:p>
                  <a:pPr>
                    <a:defRPr lang="nl-BE"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80-495C-AEEB-4E295963D8E7}"/>
                </c:ext>
              </c:extLst>
            </c:dLbl>
            <c:spPr>
              <a:gradFill rotWithShape="0">
                <a:gsLst>
                  <a:gs pos="0">
                    <a:srgbClr val="C0C0C0"/>
                  </a:gs>
                  <a:gs pos="100000">
                    <a:srgbClr val="C0C0C0">
                      <a:gamma/>
                      <a:shade val="0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lang="nl-BE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In-Uit</c:v>
              </c:pt>
            </c:strLit>
          </c:cat>
          <c:val>
            <c:numRef>
              <c:f>'per type  procentueel '!$D$2</c:f>
              <c:numCache>
                <c:formatCode>0.00</c:formatCode>
                <c:ptCount val="1"/>
                <c:pt idx="0">
                  <c:v>112.54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80-495C-AEEB-4E295963D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0326016"/>
        <c:axId val="160327552"/>
      </c:barChart>
      <c:catAx>
        <c:axId val="16032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nl-BE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60327552"/>
        <c:crosses val="autoZero"/>
        <c:auto val="1"/>
        <c:lblAlgn val="ctr"/>
        <c:lblOffset val="100"/>
        <c:noMultiLvlLbl val="0"/>
      </c:catAx>
      <c:valAx>
        <c:axId val="1603275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.00\ &quot;€&quot;\ 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nl-BE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60326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398983481575601"/>
          <c:y val="0.9247058823529416"/>
          <c:w val="0.20838627700127071"/>
          <c:h val="6.5882352941176531E-2"/>
        </c:manualLayout>
      </c:layout>
      <c:overlay val="0"/>
      <c:txPr>
        <a:bodyPr/>
        <a:lstStyle/>
        <a:p>
          <a:pPr>
            <a:defRPr lang="nl-BE"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81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16</xdr:row>
      <xdr:rowOff>149599</xdr:rowOff>
    </xdr:from>
    <xdr:to>
      <xdr:col>19</xdr:col>
      <xdr:colOff>314325</xdr:colOff>
      <xdr:row>50</xdr:row>
      <xdr:rowOff>86285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161925</xdr:colOff>
      <xdr:row>51</xdr:row>
      <xdr:rowOff>19050</xdr:rowOff>
    </xdr:from>
    <xdr:to>
      <xdr:col>14</xdr:col>
      <xdr:colOff>457200</xdr:colOff>
      <xdr:row>78</xdr:row>
      <xdr:rowOff>47625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15</xdr:row>
      <xdr:rowOff>104775</xdr:rowOff>
    </xdr:from>
    <xdr:to>
      <xdr:col>15</xdr:col>
      <xdr:colOff>0</xdr:colOff>
      <xdr:row>37</xdr:row>
      <xdr:rowOff>76200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238125</xdr:colOff>
      <xdr:row>39</xdr:row>
      <xdr:rowOff>9525</xdr:rowOff>
    </xdr:from>
    <xdr:to>
      <xdr:col>10</xdr:col>
      <xdr:colOff>819150</xdr:colOff>
      <xdr:row>64</xdr:row>
      <xdr:rowOff>9525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5105E9-42F2-4DC9-9D0C-4929E3C3AB2A}" name="Tabel1" displayName="Tabel1" ref="A1:S19" totalsRowShown="0" headerRowDxfId="27">
  <autoFilter ref="A1:S19" xr:uid="{C43A14F8-ED95-4782-8442-1545A35C0623}"/>
  <sortState xmlns:xlrd2="http://schemas.microsoft.com/office/spreadsheetml/2017/richdata2" ref="A2:S19">
    <sortCondition ref="B2"/>
  </sortState>
  <tableColumns count="19">
    <tableColumn id="1" xr3:uid="{9D3EAF5E-0AA9-45D0-9038-974A82B42025}" name="in" dataCellStyle="Standaard 2"/>
    <tableColumn id="2" xr3:uid="{0A3D998D-BBF1-4AF7-99D3-B0DC3FFDE8C0}" name="allerlei"/>
    <tableColumn id="3" xr3:uid="{A0B12A03-64F9-4209-B584-11B4EBCD536C}" name="auto"/>
    <tableColumn id="4" xr3:uid="{E37EEC38-A8FF-40AE-8993-68B360F5FB89}" name="communicatie"/>
    <tableColumn id="5" xr3:uid="{C1A255A1-70D9-4756-AB1D-3055ECB1BF56}" name="drank"/>
    <tableColumn id="6" xr3:uid="{35338473-D6DB-46B5-8C59-0A36D7430A12}" name="fiscus"/>
    <tableColumn id="7" xr3:uid="{B9D8D8E9-96FB-48F8-8B77-7AAB3F441722}" name="gezondheid"/>
    <tableColumn id="8" xr3:uid="{BD91F183-B474-4711-BB64-838E067E4492}" name="huis"/>
    <tableColumn id="9" xr3:uid="{AF768666-9159-4BDB-B1A1-4BC64D921288}" name="kledij"/>
    <tableColumn id="10" xr3:uid="{1E319F5C-0162-4A9D-AC3B-8F8F6D855FF2}" name="lectuur"/>
    <tableColumn id="11" xr3:uid="{D0B946EE-32F9-4479-97D5-44239B583E62}" name="lidmaatschap"/>
    <tableColumn id="12" xr3:uid="{601E13C6-82CE-4A76-90B9-E82794C33BCE}" name="lotto"/>
    <tableColumn id="13" xr3:uid="{54F4093F-5A00-4421-888D-E5F034F20782}" name="nuts"/>
    <tableColumn id="14" xr3:uid="{D6A21B85-B7EF-4882-987F-4AC312639CC3}" name="reis_trip_we"/>
    <tableColumn id="15" xr3:uid="{2DC6C01A-CD00-45E2-8635-26E2F37CCE2B}" name="restau"/>
    <tableColumn id="16" xr3:uid="{1FB3D041-8BC2-4E64-BA27-0435D4206CC3}" name="spaar"/>
    <tableColumn id="17" xr3:uid="{3C852E4C-2DE1-4E83-A6B8-C30080788CF3}" name="verzekering"/>
    <tableColumn id="18" xr3:uid="{31D45DA4-1AC5-4CAE-845E-8F1E069C68FC}" name="voeding"/>
    <tableColumn id="19" xr3:uid="{E82CB3C2-D266-4BC2-8179-6DD0D69D0779}" name="grote_uitgav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workbookViewId="0">
      <selection activeCell="A3" sqref="A3"/>
    </sheetView>
  </sheetViews>
  <sheetFormatPr defaultRowHeight="15" x14ac:dyDescent="0.25"/>
  <cols>
    <col min="1" max="1" width="30.7109375" bestFit="1" customWidth="1"/>
  </cols>
  <sheetData>
    <row r="1" spans="1:5" x14ac:dyDescent="0.25">
      <c r="A1" s="83" t="s">
        <v>139</v>
      </c>
      <c r="B1" s="83" t="s">
        <v>141</v>
      </c>
      <c r="C1" s="83" t="s">
        <v>140</v>
      </c>
      <c r="D1" s="83" t="s">
        <v>51</v>
      </c>
      <c r="E1" s="83" t="s">
        <v>125</v>
      </c>
    </row>
    <row r="2" spans="1:5" x14ac:dyDescent="0.25">
      <c r="B2">
        <f>SUM(B3:B8)</f>
        <v>0</v>
      </c>
      <c r="C2">
        <v>19</v>
      </c>
      <c r="D2">
        <v>10</v>
      </c>
      <c r="E2">
        <f>C2-D2</f>
        <v>9</v>
      </c>
    </row>
    <row r="9" spans="1:5" x14ac:dyDescent="0.25">
      <c r="D9" s="98"/>
      <c r="E9" s="9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11"/>
  <dimension ref="A1:S34"/>
  <sheetViews>
    <sheetView workbookViewId="0">
      <selection activeCell="C15" sqref="C15"/>
    </sheetView>
  </sheetViews>
  <sheetFormatPr defaultRowHeight="15" x14ac:dyDescent="0.25"/>
  <cols>
    <col min="1" max="1" width="10.5703125" style="84" bestFit="1" customWidth="1"/>
    <col min="2" max="2" width="16.7109375" bestFit="1" customWidth="1"/>
    <col min="3" max="3" width="15" bestFit="1" customWidth="1"/>
    <col min="4" max="4" width="16.85546875" bestFit="1" customWidth="1"/>
    <col min="5" max="5" width="8.7109375" bestFit="1" customWidth="1"/>
    <col min="10" max="12" width="10.5703125" bestFit="1" customWidth="1"/>
  </cols>
  <sheetData>
    <row r="1" spans="1:19" x14ac:dyDescent="0.25">
      <c r="B1">
        <v>1</v>
      </c>
      <c r="C1">
        <v>7</v>
      </c>
      <c r="D1">
        <v>1</v>
      </c>
      <c r="E1">
        <f>(IF(I$6&gt;=B1,1,0)*IF(I$6&lt;=C1,1,0))*D1</f>
        <v>0</v>
      </c>
      <c r="F1">
        <v>10</v>
      </c>
    </row>
    <row r="2" spans="1:19" x14ac:dyDescent="0.25">
      <c r="B2">
        <v>8</v>
      </c>
      <c r="C2">
        <v>11</v>
      </c>
      <c r="D2">
        <v>2</v>
      </c>
      <c r="E2">
        <f>(IF(I$6&gt;=B2,1,0)*IF(I$6&lt;=C2,1,0))*D2</f>
        <v>0</v>
      </c>
      <c r="F2">
        <v>11</v>
      </c>
    </row>
    <row r="3" spans="1:19" x14ac:dyDescent="0.25">
      <c r="B3">
        <v>16</v>
      </c>
      <c r="C3">
        <v>22</v>
      </c>
      <c r="D3">
        <v>3</v>
      </c>
      <c r="E3">
        <f>(IF(I$6&gt;=B3,1,0)*IF(I$6&lt;=C3,1,0))*D3</f>
        <v>3</v>
      </c>
      <c r="F3">
        <v>12</v>
      </c>
    </row>
    <row r="4" spans="1:19" x14ac:dyDescent="0.25">
      <c r="B4">
        <v>23</v>
      </c>
      <c r="C4">
        <v>36</v>
      </c>
      <c r="D4">
        <v>4</v>
      </c>
    </row>
    <row r="5" spans="1:19" x14ac:dyDescent="0.25">
      <c r="B5">
        <v>37</v>
      </c>
      <c r="C5">
        <v>45</v>
      </c>
      <c r="D5">
        <v>5</v>
      </c>
    </row>
    <row r="6" spans="1:19" x14ac:dyDescent="0.25">
      <c r="I6">
        <v>17</v>
      </c>
      <c r="J6">
        <f t="array" aca="1" ref="J6" ca="1">SUM((IF(I$6&gt;=bovengrens,1,0)))</f>
        <v>9</v>
      </c>
      <c r="K6">
        <f t="array" aca="1" ref="K6" ca="1">SUM((IF(I$6&lt;=ondergrens,1,0)))</f>
        <v>5</v>
      </c>
      <c r="L6" t="e">
        <f t="array" aca="1" ref="L6" ca="1">SUM((IF(I$6&lt;=bovengrens,1,0))*IF(I6&gt;=ondergrens,1,0)*test)</f>
        <v>#N/A</v>
      </c>
    </row>
    <row r="8" spans="1:19" x14ac:dyDescent="0.25">
      <c r="B8" t="str" cm="1">
        <f t="array" aca="1" ref="B8:S8" ca="1" xml:space="preserve"> titelLijnType</f>
        <v>allerlei</v>
      </c>
      <c r="C8" t="str">
        <f ca="1"/>
        <v>auto</v>
      </c>
      <c r="D8" t="str">
        <f ca="1"/>
        <v>communicatie</v>
      </c>
      <c r="E8" t="str">
        <f ca="1"/>
        <v>drank</v>
      </c>
      <c r="F8" t="str">
        <f ca="1"/>
        <v>fiscus</v>
      </c>
      <c r="G8" t="str">
        <f ca="1"/>
        <v>gezondheid</v>
      </c>
      <c r="H8" t="str">
        <f ca="1"/>
        <v>huis</v>
      </c>
      <c r="I8" t="str">
        <f ca="1"/>
        <v>kledij</v>
      </c>
      <c r="J8" t="str">
        <f ca="1"/>
        <v>lectuur</v>
      </c>
      <c r="K8" t="str">
        <f ca="1"/>
        <v>lidmaatschap</v>
      </c>
      <c r="L8" t="str">
        <f ca="1"/>
        <v>lotto</v>
      </c>
      <c r="M8" t="str">
        <f ca="1"/>
        <v>nuts</v>
      </c>
      <c r="N8" t="str">
        <f ca="1"/>
        <v>reis_trip_we</v>
      </c>
      <c r="O8" t="str">
        <f ca="1"/>
        <v>restau</v>
      </c>
      <c r="P8" t="str">
        <f ca="1"/>
        <v>spaar</v>
      </c>
      <c r="Q8" t="str">
        <f ca="1"/>
        <v>verzekering</v>
      </c>
      <c r="R8" t="str">
        <f ca="1"/>
        <v>voeding</v>
      </c>
      <c r="S8" t="str">
        <f ca="1"/>
        <v>grote_uitgave</v>
      </c>
    </row>
    <row r="9" spans="1:19" x14ac:dyDescent="0.25">
      <c r="B9" t="str" cm="1">
        <f t="array" aca="1" ref="B9:S9" ca="1">titelLijnType</f>
        <v>allerlei</v>
      </c>
      <c r="C9" t="str">
        <f ca="1"/>
        <v>auto</v>
      </c>
      <c r="D9" t="str">
        <f ca="1"/>
        <v>communicatie</v>
      </c>
      <c r="E9" t="str">
        <f ca="1"/>
        <v>drank</v>
      </c>
      <c r="F9" t="str">
        <f ca="1"/>
        <v>fiscus</v>
      </c>
      <c r="G9" t="str">
        <f ca="1"/>
        <v>gezondheid</v>
      </c>
      <c r="H9" t="str">
        <f ca="1"/>
        <v>huis</v>
      </c>
      <c r="I9" t="str">
        <f ca="1"/>
        <v>kledij</v>
      </c>
      <c r="J9" t="str">
        <f ca="1"/>
        <v>lectuur</v>
      </c>
      <c r="K9" t="str">
        <f ca="1"/>
        <v>lidmaatschap</v>
      </c>
      <c r="L9" t="str">
        <f ca="1"/>
        <v>lotto</v>
      </c>
      <c r="M9" t="str">
        <f ca="1"/>
        <v>nuts</v>
      </c>
      <c r="N9" t="str">
        <f ca="1"/>
        <v>reis_trip_we</v>
      </c>
      <c r="O9" t="str">
        <f ca="1"/>
        <v>restau</v>
      </c>
      <c r="P9" t="str">
        <f ca="1"/>
        <v>spaar</v>
      </c>
      <c r="Q9" t="str">
        <f ca="1"/>
        <v>verzekering</v>
      </c>
      <c r="R9" t="str">
        <f ca="1"/>
        <v>voeding</v>
      </c>
      <c r="S9" t="str">
        <f ca="1"/>
        <v>grote_uitgave</v>
      </c>
    </row>
    <row r="10" spans="1:19" x14ac:dyDescent="0.25">
      <c r="J10">
        <f t="array" aca="1" ref="J10" ca="1">bovengrens*ondergrens</f>
        <v>7</v>
      </c>
      <c r="K10">
        <f>SUM(1,1,0)</f>
        <v>2</v>
      </c>
    </row>
    <row r="11" spans="1:19" x14ac:dyDescent="0.25">
      <c r="A11" s="85">
        <v>42464</v>
      </c>
      <c r="C11" t="str">
        <f>TEXT(A11,"dd-mmm-yy")</f>
        <v>04-apr-yy</v>
      </c>
      <c r="J11">
        <f t="array" aca="1" ref="J11" ca="1">bovengrens*ondergrens</f>
        <v>7</v>
      </c>
    </row>
    <row r="12" spans="1:19" x14ac:dyDescent="0.25">
      <c r="J12">
        <f t="array" aca="1" ref="J12" ca="1">bovengrens*ondergrens</f>
        <v>7</v>
      </c>
    </row>
    <row r="13" spans="1:19" x14ac:dyDescent="0.25">
      <c r="J13">
        <f t="array" aca="1" ref="J13" ca="1">bovengrens*ondergrens</f>
        <v>7</v>
      </c>
    </row>
    <row r="14" spans="1:19" x14ac:dyDescent="0.25">
      <c r="A14" s="84" t="s">
        <v>255</v>
      </c>
      <c r="B14" t="s">
        <v>201</v>
      </c>
      <c r="C14">
        <f>IF(AND(A14="n",B14="n"),1,0)</f>
        <v>1</v>
      </c>
      <c r="J14">
        <f t="array" aca="1" ref="J14" ca="1">bovengrens*ondergrens</f>
        <v>7</v>
      </c>
    </row>
    <row r="15" spans="1:19" x14ac:dyDescent="0.25">
      <c r="J15">
        <f t="array" aca="1" ref="J15" ca="1">bovengrens*ondergrens</f>
        <v>7</v>
      </c>
    </row>
    <row r="16" spans="1:19" x14ac:dyDescent="0.25">
      <c r="J16">
        <f t="array" aca="1" ref="J16" ca="1">bovengrens*ondergrens</f>
        <v>7</v>
      </c>
    </row>
    <row r="17" spans="1:11" x14ac:dyDescent="0.25">
      <c r="J17">
        <f t="array" aca="1" ref="J17" ca="1">bovengrens*ondergrens</f>
        <v>7</v>
      </c>
    </row>
    <row r="19" spans="1:11" x14ac:dyDescent="0.25">
      <c r="A19" s="84">
        <v>0</v>
      </c>
    </row>
    <row r="21" spans="1:11" x14ac:dyDescent="0.25">
      <c r="A21" s="84" t="s">
        <v>27</v>
      </c>
      <c r="B21" t="s">
        <v>70</v>
      </c>
    </row>
    <row r="23" spans="1:11" x14ac:dyDescent="0.25">
      <c r="F23" t="e">
        <f>uitgave!#REF!=IF(    AND(A21="voeding",    IF(SUM(IF(B21=keuzeVoeding,1,0))=1,TRUE,FALSE)),1,0)</f>
        <v>#REF!</v>
      </c>
    </row>
    <row r="24" spans="1:11" x14ac:dyDescent="0.25">
      <c r="B24">
        <f>IF(A21="voeding",1,2)</f>
        <v>1</v>
      </c>
      <c r="D24" t="e">
        <f>IF(A21="voeding",SUM(IF(B21=keuzeVoeding,1,0)),1)</f>
        <v>#VALUE!</v>
      </c>
    </row>
    <row r="25" spans="1:11" x14ac:dyDescent="0.25">
      <c r="B25">
        <f t="array" ref="B25">SUM(IF(B21=keuzeVoeding,1,0))</f>
        <v>1</v>
      </c>
    </row>
    <row r="31" spans="1:11" x14ac:dyDescent="0.25">
      <c r="B31" t="s">
        <v>128</v>
      </c>
      <c r="C31">
        <v>42</v>
      </c>
      <c r="D31" t="s">
        <v>49</v>
      </c>
      <c r="E31">
        <v>12</v>
      </c>
      <c r="F31">
        <v>-12</v>
      </c>
      <c r="G31">
        <v>0.8</v>
      </c>
      <c r="H31" t="s">
        <v>129</v>
      </c>
      <c r="I31">
        <f>SUM(C31:G31)</f>
        <v>42.8</v>
      </c>
      <c r="K31" t="s">
        <v>130</v>
      </c>
    </row>
    <row r="32" spans="1:11" x14ac:dyDescent="0.25">
      <c r="B32" t="s">
        <v>128</v>
      </c>
      <c r="C32">
        <v>42</v>
      </c>
      <c r="D32" t="s">
        <v>49</v>
      </c>
      <c r="E32">
        <v>12</v>
      </c>
      <c r="F32">
        <v>-24</v>
      </c>
      <c r="G32">
        <v>0.8</v>
      </c>
      <c r="H32" t="s">
        <v>129</v>
      </c>
      <c r="I32">
        <f>SUM(C32:G32)</f>
        <v>30.8</v>
      </c>
      <c r="K32" t="s">
        <v>131</v>
      </c>
    </row>
    <row r="33" spans="2:11" x14ac:dyDescent="0.25">
      <c r="B33" t="s">
        <v>128</v>
      </c>
      <c r="C33">
        <v>42</v>
      </c>
      <c r="D33" t="s">
        <v>49</v>
      </c>
      <c r="E33">
        <v>12</v>
      </c>
      <c r="F33">
        <v>0</v>
      </c>
      <c r="G33">
        <v>0</v>
      </c>
      <c r="H33" t="s">
        <v>129</v>
      </c>
      <c r="I33">
        <f>SUM(C33:G33)</f>
        <v>54</v>
      </c>
      <c r="K33" t="s">
        <v>132</v>
      </c>
    </row>
    <row r="34" spans="2:11" x14ac:dyDescent="0.25">
      <c r="B34" t="s">
        <v>133</v>
      </c>
      <c r="C34">
        <v>32</v>
      </c>
      <c r="D34" t="s">
        <v>49</v>
      </c>
      <c r="E34">
        <v>12</v>
      </c>
      <c r="F34">
        <v>-12</v>
      </c>
      <c r="G34">
        <v>0</v>
      </c>
      <c r="H34" t="s">
        <v>129</v>
      </c>
      <c r="I34">
        <f>SUM(C34:G34)</f>
        <v>32</v>
      </c>
      <c r="K34" t="s">
        <v>131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A1:AQ14"/>
  <sheetViews>
    <sheetView tabSelected="1" zoomScale="92" zoomScaleNormal="92" workbookViewId="0">
      <pane ySplit="1" topLeftCell="A2" activePane="bottomLeft" state="frozen"/>
      <selection pane="bottomLeft" activeCell="T2" sqref="T2"/>
    </sheetView>
  </sheetViews>
  <sheetFormatPr defaultColWidth="2.85546875" defaultRowHeight="15" x14ac:dyDescent="0.25"/>
  <cols>
    <col min="1" max="1" width="11.28515625" style="104" bestFit="1" customWidth="1"/>
    <col min="2" max="3" width="13.7109375" style="97" bestFit="1" customWidth="1"/>
    <col min="4" max="4" width="17.85546875" style="97" bestFit="1" customWidth="1"/>
    <col min="5" max="5" width="9.5703125" style="95" bestFit="1" customWidth="1"/>
    <col min="6" max="6" width="28.42578125" style="82" bestFit="1" customWidth="1"/>
    <col min="7" max="7" width="4" style="97" bestFit="1" customWidth="1"/>
    <col min="8" max="9" width="2.85546875" style="3"/>
    <col min="10" max="10" width="43.42578125" style="111" customWidth="1"/>
    <col min="11" max="11" width="2" style="97" bestFit="1" customWidth="1"/>
    <col min="12" max="12" width="10.5703125" style="82" bestFit="1" customWidth="1"/>
    <col min="13" max="13" width="3" style="82" bestFit="1" customWidth="1"/>
    <col min="14" max="14" width="25.28515625" style="82" bestFit="1" customWidth="1"/>
    <col min="15" max="15" width="5.7109375" style="82" customWidth="1"/>
    <col min="16" max="16" width="3" style="82" bestFit="1" customWidth="1"/>
    <col min="17" max="17" width="9.7109375" style="82" customWidth="1"/>
    <col min="18" max="18" width="3" customWidth="1"/>
    <col min="19" max="20" width="2.140625" bestFit="1" customWidth="1"/>
    <col min="21" max="21" width="3.42578125" customWidth="1"/>
    <col min="22" max="22" width="2.140625" bestFit="1" customWidth="1"/>
  </cols>
  <sheetData>
    <row r="1" spans="1:43" x14ac:dyDescent="0.25">
      <c r="A1" s="104" t="s">
        <v>134</v>
      </c>
      <c r="B1" s="96" t="s">
        <v>0</v>
      </c>
      <c r="C1" s="96" t="s">
        <v>1</v>
      </c>
      <c r="D1" s="96" t="s">
        <v>2</v>
      </c>
      <c r="E1" s="107" t="s">
        <v>3</v>
      </c>
      <c r="F1" s="81" t="s">
        <v>4</v>
      </c>
      <c r="G1" s="99"/>
      <c r="I1" s="83" t="s">
        <v>194</v>
      </c>
      <c r="J1" s="81" t="s">
        <v>135</v>
      </c>
      <c r="K1" s="100"/>
      <c r="L1" s="81"/>
      <c r="M1" s="81"/>
      <c r="N1" s="81"/>
      <c r="O1" s="81"/>
      <c r="P1" s="81"/>
      <c r="Q1" s="81"/>
      <c r="R1" s="2"/>
      <c r="S1" s="2"/>
      <c r="T1" s="2"/>
      <c r="V1" s="1"/>
      <c r="W1" s="1"/>
    </row>
    <row r="2" spans="1:43" x14ac:dyDescent="0.25">
      <c r="A2" s="104">
        <v>43831</v>
      </c>
      <c r="B2" s="106">
        <v>0</v>
      </c>
      <c r="C2" s="106" t="s">
        <v>8</v>
      </c>
      <c r="D2" s="97" t="s">
        <v>15</v>
      </c>
      <c r="E2" s="108">
        <v>6.7</v>
      </c>
      <c r="F2" s="82" t="s">
        <v>256</v>
      </c>
      <c r="G2" s="3">
        <v>0</v>
      </c>
      <c r="H2" s="3" t="s">
        <v>201</v>
      </c>
      <c r="I2" s="3" t="s">
        <v>122</v>
      </c>
      <c r="J2" s="111" t="s">
        <v>204</v>
      </c>
      <c r="K2" s="97">
        <f t="shared" ref="K2:K14" si="0">WEEKDAY(A2,2)</f>
        <v>3</v>
      </c>
      <c r="L2" s="82" t="str">
        <f>VLOOKUP($K2,conversies!$F$2:$G$8,2)</f>
        <v>woensdag</v>
      </c>
      <c r="M2" s="3">
        <f t="array" ref="M2">SUM(IF($A2&gt;=weekbegin,1,0)*IF($A2&lt;=weekeinde,1,0)*weeknummer)</f>
        <v>1</v>
      </c>
      <c r="N2" s="82" t="str">
        <f>VLOOKUP($M2,conversies!$I$2:$L$54,4)</f>
        <v>30/dec/2019 - 05/jan/2020</v>
      </c>
      <c r="O2" s="82">
        <f t="shared" ref="O2:O14" si="1">YEAR($A2)</f>
        <v>2020</v>
      </c>
      <c r="P2" s="82">
        <f t="shared" ref="P2:P14" si="2">MONTH($A2)</f>
        <v>1</v>
      </c>
      <c r="Q2" s="82" t="str">
        <f>VLOOKUP($P2,conversies!$B$2:$C$13,2)</f>
        <v>januari</v>
      </c>
      <c r="R2" s="3">
        <f t="shared" ref="R2:R14" si="3">DAY($A2)</f>
        <v>1</v>
      </c>
      <c r="S2" s="3">
        <f t="shared" ref="S2:S14" si="4">IF( OR($H2="n",$H2="N",$H2="l",$H2="L"), IF(OR($I2=" ",$I2=""),1, 0), IF(OR($H2=" ",$H2=""), IF(OR($I2="n",$I2="N",$I2="l",$I2="L"),1,  IF( OR($I2="",$I2=" "),1, 0)),0 ) )</f>
        <v>1</v>
      </c>
      <c r="T2" s="3">
        <f t="shared" ref="T2:T14" si="5">IF($B2=1,       IF($C2="in",1,0),            IF($B2=0,    IF($C2="in",0,1),0)                       )</f>
        <v>1</v>
      </c>
      <c r="U2" s="3">
        <f t="shared" ref="U2:U14" si="6">$S2*$T2</f>
        <v>1</v>
      </c>
      <c r="V2" s="3">
        <f t="array" aca="1" ref="V2" ca="1">SUM(IF($C2=lijstTypes,1,0)*IF($E2&lt;=0,0,1)*IF(ISNUMBER($E2),1,0)*IF(CELL("notatie",$A2)="D2",1,0))</f>
        <v>1</v>
      </c>
      <c r="W2" s="3">
        <f t="array" ref="W2">SUM(IF($D2=bestaandsubtype,1,0))</f>
        <v>7</v>
      </c>
      <c r="X2">
        <f t="array" ref="X2">IF(AND($C2="allerlei",    IF(SUM(IF($D2=KeuzeAllerlei,1,0))=1,TRUE,FALSE)),1,0)</f>
        <v>1</v>
      </c>
      <c r="Y2">
        <f t="array" ref="Y2">IF(AND($C2="auto",    IF(SUM(IF($D2=KeuzeAuto,1,0))=1,TRUE,FALSE)),1,0)</f>
        <v>0</v>
      </c>
      <c r="Z2">
        <f t="array" ref="Z2">IF(AND($C2="communicatie",    IF(SUM(IF($D2=KeuzeCommunicatie,1,0))=1,TRUE,FALSE)),1,0)</f>
        <v>0</v>
      </c>
      <c r="AA2">
        <f t="array" ref="AA2">IF(AND($C2="drank",    IF(SUM(IF($D2=KeuzeDrank,1,0))=1,TRUE,FALSE)),1,0)</f>
        <v>0</v>
      </c>
      <c r="AB2">
        <f t="array" ref="AB2">IF(AND($C2="fiscus",    IF(SUM(IF($D2=KeuzeFiscus,1,0))=1,TRUE,FALSE)),1,0)</f>
        <v>0</v>
      </c>
      <c r="AC2">
        <f t="array" ref="AC2">IF(AND($C2="gezondheid",    IF(SUM(IF($D2=KeuzeGezondheid,1,0))=1,TRUE,FALSE)),1,0)</f>
        <v>0</v>
      </c>
      <c r="AD2">
        <f t="array" ref="AD2">IF(AND($C2="huis",    IF(SUM(IF($D2=KeuzeHuis,1,0))=1,TRUE,FALSE)),1,0)</f>
        <v>0</v>
      </c>
      <c r="AE2">
        <f t="array" ref="AE2">IF(AND($C2="in",    IF(SUM(IF($D2=KeuzeIn,1,0))=1,TRUE,FALSE)),1,0)</f>
        <v>0</v>
      </c>
      <c r="AF2">
        <f t="array" ref="AF2">IF(AND($C2="kledij",    IF(SUM(IF($D2=KeuzeKledij,1,0))=1,TRUE,FALSE)),1,0)</f>
        <v>0</v>
      </c>
      <c r="AG2">
        <f t="array" ref="AG2">IF(AND($C2="lectuur",    IF(SUM(IF($D2=KeuzeLectuur,1,0))=1,TRUE,FALSE)),1,0)</f>
        <v>0</v>
      </c>
      <c r="AH2">
        <f t="array" ref="AH2">IF(AND($C2="lidmaatschap",    IF(SUM(IF($D2=KeuzeLidmaatschap,1,0))=1,TRUE,FALSE)),1,0)</f>
        <v>0</v>
      </c>
      <c r="AI2">
        <f t="array" ref="AI2">IF(AND($C2="lotto",    IF(SUM(IF($D2=KeuzeLotto,1,0))=1,TRUE,FALSE)),1,0)</f>
        <v>0</v>
      </c>
      <c r="AJ2">
        <f t="array" ref="AJ2">IF(AND($C2="nuts",    IF(SUM(IF($D2=KeuzeNuts,1,0))=1,TRUE,FALSE)),1,0)</f>
        <v>0</v>
      </c>
      <c r="AK2">
        <f t="array" ref="AK2">IF(AND($C2="reis_trip_we",    IF(SUM(IF($D2=KeuzeReis_trip_we,1,0))=1,TRUE,FALSE)),1,0)</f>
        <v>0</v>
      </c>
      <c r="AL2">
        <f t="array" ref="AL2">IF(AND($C2="restau",    IF(SUM(IF($D2=KeuzeRestau,1,0))=1,TRUE,FALSE)),1,0)</f>
        <v>0</v>
      </c>
      <c r="AM2">
        <f t="array" ref="AM2">IF(AND($C2="spaar",    IF(SUM(IF($D2=KeuzeSpaar,1,0))=1,TRUE,FALSE)),1,0)</f>
        <v>0</v>
      </c>
      <c r="AN2">
        <f t="array" ref="AN2">IF(AND($C2="verzekering",    IF(SUM(IF($D2=KeuzeVerzekering,1,0))=1,TRUE,FALSE)),1,0)</f>
        <v>0</v>
      </c>
      <c r="AO2">
        <f t="array" ref="AO2">IF(AND($C2="voeding",    IF(SUM(IF($D2=keuzeVoeding,1,0))=1,TRUE,FALSE)),1,0)</f>
        <v>0</v>
      </c>
      <c r="AP2">
        <f t="array" ref="AP2">IF(AND($C2="grote_uitgave",    IF(SUM(IF($D2=KeuzeGrote_uitgave,1,0))=1,TRUE,FALSE)),1,0)</f>
        <v>0</v>
      </c>
      <c r="AQ2">
        <f t="shared" ref="AQ2:AQ14" si="7">IF($U2=1, IF(SUM(X2:AP2)&gt;1,0,1),0)</f>
        <v>1</v>
      </c>
    </row>
    <row r="3" spans="1:43" x14ac:dyDescent="0.25">
      <c r="A3" s="104">
        <v>43831</v>
      </c>
      <c r="B3" s="106">
        <v>0</v>
      </c>
      <c r="C3" s="106" t="s">
        <v>13</v>
      </c>
      <c r="D3" s="97" t="s">
        <v>26</v>
      </c>
      <c r="E3" s="95">
        <v>4.6900000000000004</v>
      </c>
      <c r="F3" s="82" t="s">
        <v>256</v>
      </c>
      <c r="G3" s="97">
        <v>0</v>
      </c>
      <c r="H3" s="3" t="s">
        <v>122</v>
      </c>
      <c r="J3" s="111" t="s">
        <v>205</v>
      </c>
      <c r="K3" s="97">
        <f t="shared" si="0"/>
        <v>3</v>
      </c>
      <c r="L3" s="82" t="str">
        <f>VLOOKUP($K3,conversies!$F$2:$G$8,2)</f>
        <v>woensdag</v>
      </c>
      <c r="M3" s="3">
        <f t="array" ref="M3">SUM(IF($A3&gt;=weekbegin,1,0)*IF($A3&lt;=weekeinde,1,0)*weeknummer)</f>
        <v>1</v>
      </c>
      <c r="N3" s="82" t="str">
        <f>VLOOKUP($M3,conversies!$I$2:$L$54,4)</f>
        <v>30/dec/2019 - 05/jan/2020</v>
      </c>
      <c r="O3" s="82">
        <f t="shared" si="1"/>
        <v>2020</v>
      </c>
      <c r="P3" s="82">
        <f t="shared" si="2"/>
        <v>1</v>
      </c>
      <c r="Q3" s="82" t="str">
        <f>VLOOKUP($P3,conversies!$B$2:$C$13,2)</f>
        <v>januari</v>
      </c>
      <c r="R3" s="3">
        <f t="shared" si="3"/>
        <v>1</v>
      </c>
      <c r="S3" s="3">
        <f t="shared" si="4"/>
        <v>1</v>
      </c>
      <c r="T3" s="3">
        <f t="shared" si="5"/>
        <v>1</v>
      </c>
      <c r="U3" s="3">
        <f t="shared" si="6"/>
        <v>1</v>
      </c>
      <c r="V3" s="3">
        <f t="array" aca="1" ref="V3" ca="1">SUM(IF($C3=lijstTypes,1,0)*IF($E3&lt;=0,0,1)*IF(ISNUMBER($E3),1,0)*IF(CELL("notatie",$A3)="D2",1,0))</f>
        <v>1</v>
      </c>
      <c r="W3" s="3">
        <f t="array" ref="W3">SUM(IF($D3=bestaandsubtype,1,0))</f>
        <v>1</v>
      </c>
      <c r="X3">
        <f t="array" ref="X3">IF(AND($C3="allerlei",    IF(SUM(IF($D3=KeuzeAllerlei,1,0))=1,TRUE,FALSE)),1,0)</f>
        <v>0</v>
      </c>
      <c r="Y3">
        <f t="array" ref="Y3">IF(AND($C3="auto",    IF(SUM(IF($D3=KeuzeAuto,1,0))=1,TRUE,FALSE)),1,0)</f>
        <v>0</v>
      </c>
      <c r="Z3">
        <f t="array" ref="Z3">IF(AND($C3="communicatie",    IF(SUM(IF($D3=KeuzeCommunicatie,1,0))=1,TRUE,FALSE)),1,0)</f>
        <v>0</v>
      </c>
      <c r="AA3">
        <f t="array" ref="AA3">IF(AND($C3="drank",    IF(SUM(IF($D3=KeuzeDrank,1,0))=1,TRUE,FALSE)),1,0)</f>
        <v>1</v>
      </c>
      <c r="AB3">
        <f t="array" ref="AB3">IF(AND($C3="fiscus",    IF(SUM(IF($D3=KeuzeFiscus,1,0))=1,TRUE,FALSE)),1,0)</f>
        <v>0</v>
      </c>
      <c r="AC3">
        <f t="array" ref="AC3">IF(AND($C3="gezondheid",    IF(SUM(IF($D3=KeuzeGezondheid,1,0))=1,TRUE,FALSE)),1,0)</f>
        <v>0</v>
      </c>
      <c r="AD3">
        <f t="array" ref="AD3">IF(AND($C3="huis",    IF(SUM(IF($D3=KeuzeHuis,1,0))=1,TRUE,FALSE)),1,0)</f>
        <v>0</v>
      </c>
      <c r="AE3">
        <f t="array" ref="AE3">IF(AND($C3="in",    IF(SUM(IF($D3=KeuzeIn,1,0))=1,TRUE,FALSE)),1,0)</f>
        <v>0</v>
      </c>
      <c r="AF3">
        <f t="array" ref="AF3">IF(AND($C3="kledij",    IF(SUM(IF($D3=KeuzeKledij,1,0))=1,TRUE,FALSE)),1,0)</f>
        <v>0</v>
      </c>
      <c r="AG3">
        <f t="array" ref="AG3">IF(AND($C3="lectuur",    IF(SUM(IF($D3=KeuzeLectuur,1,0))=1,TRUE,FALSE)),1,0)</f>
        <v>0</v>
      </c>
      <c r="AH3">
        <f t="array" ref="AH3">IF(AND($C3="lidmaatschap",    IF(SUM(IF($D3=KeuzeLidmaatschap,1,0))=1,TRUE,FALSE)),1,0)</f>
        <v>0</v>
      </c>
      <c r="AI3">
        <f t="array" ref="AI3">IF(AND($C3="lotto",    IF(SUM(IF($D3=KeuzeLotto,1,0))=1,TRUE,FALSE)),1,0)</f>
        <v>0</v>
      </c>
      <c r="AJ3">
        <f t="array" ref="AJ3">IF(AND($C3="nuts",    IF(SUM(IF($D3=KeuzeNuts,1,0))=1,TRUE,FALSE)),1,0)</f>
        <v>0</v>
      </c>
      <c r="AK3">
        <f t="array" ref="AK3">IF(AND($C3="reis_trip_we",    IF(SUM(IF($D3=KeuzeReis_trip_we,1,0))=1,TRUE,FALSE)),1,0)</f>
        <v>0</v>
      </c>
      <c r="AL3">
        <f t="array" ref="AL3">IF(AND($C3="restau",    IF(SUM(IF($D3=KeuzeRestau,1,0))=1,TRUE,FALSE)),1,0)</f>
        <v>0</v>
      </c>
      <c r="AM3">
        <f t="array" ref="AM3">IF(AND($C3="spaar",    IF(SUM(IF($D3=KeuzeSpaar,1,0))=1,TRUE,FALSE)),1,0)</f>
        <v>0</v>
      </c>
      <c r="AN3">
        <f t="array" ref="AN3">IF(AND($C3="verzekering",    IF(SUM(IF($D3=KeuzeVerzekering,1,0))=1,TRUE,FALSE)),1,0)</f>
        <v>0</v>
      </c>
      <c r="AO3">
        <f t="array" ref="AO3">IF(AND($C3="voeding",    IF(SUM(IF($D3=keuzeVoeding,1,0))=1,TRUE,FALSE)),1,0)</f>
        <v>0</v>
      </c>
      <c r="AP3">
        <f t="array" ref="AP3">IF(AND($C3="grote_uitgave",    IF(SUM(IF($D3=KeuzeGrote_uitgave,1,0))=1,TRUE,FALSE)),1,0)</f>
        <v>0</v>
      </c>
      <c r="AQ3">
        <f t="shared" si="7"/>
        <v>1</v>
      </c>
    </row>
    <row r="4" spans="1:43" x14ac:dyDescent="0.25">
      <c r="A4" s="104">
        <v>43831</v>
      </c>
      <c r="B4" s="106">
        <v>0</v>
      </c>
      <c r="C4" s="106" t="s">
        <v>13</v>
      </c>
      <c r="D4" s="97" t="s">
        <v>49</v>
      </c>
      <c r="E4" s="108">
        <v>0.4</v>
      </c>
      <c r="F4" s="82" t="s">
        <v>256</v>
      </c>
      <c r="G4" s="3">
        <v>0</v>
      </c>
      <c r="J4" s="111" t="s">
        <v>205</v>
      </c>
      <c r="K4" s="97">
        <f t="shared" si="0"/>
        <v>3</v>
      </c>
      <c r="L4" s="82" t="str">
        <f>VLOOKUP($K4,conversies!$F$2:$G$8,2)</f>
        <v>woensdag</v>
      </c>
      <c r="M4" s="3">
        <f t="array" ref="M4">SUM(IF($A4&gt;=weekbegin,1,0)*IF($A4&lt;=weekeinde,1,0)*weeknummer)</f>
        <v>1</v>
      </c>
      <c r="N4" s="82" t="str">
        <f>VLOOKUP($M4,conversies!$I$2:$L$54,4)</f>
        <v>30/dec/2019 - 05/jan/2020</v>
      </c>
      <c r="O4" s="82">
        <f t="shared" si="1"/>
        <v>2020</v>
      </c>
      <c r="P4" s="82">
        <f t="shared" si="2"/>
        <v>1</v>
      </c>
      <c r="Q4" s="82" t="str">
        <f>VLOOKUP($P4,conversies!$B$2:$C$13,2)</f>
        <v>januari</v>
      </c>
      <c r="R4" s="3">
        <f t="shared" si="3"/>
        <v>1</v>
      </c>
      <c r="S4" s="3">
        <f t="shared" si="4"/>
        <v>1</v>
      </c>
      <c r="T4" s="3">
        <f t="shared" si="5"/>
        <v>1</v>
      </c>
      <c r="U4" s="3">
        <f t="shared" si="6"/>
        <v>1</v>
      </c>
      <c r="V4" s="3">
        <f t="array" aca="1" ref="V4" ca="1">SUM(IF($C4=lijstTypes,1,0)*IF($E4&lt;=0,0,1)*IF(ISNUMBER($E4),1,0)*IF(CELL("notatie",$A4)="D2",1,0))</f>
        <v>1</v>
      </c>
      <c r="W4" s="3">
        <f t="array" ref="W4">SUM(IF($D4=bestaandsubtype,1,0))</f>
        <v>2</v>
      </c>
      <c r="X4">
        <f t="array" ref="X4">IF(AND($C4="allerlei",    IF(SUM(IF($D4=KeuzeAllerlei,1,0))=1,TRUE,FALSE)),1,0)</f>
        <v>0</v>
      </c>
      <c r="Y4">
        <f t="array" ref="Y4">IF(AND($C4="auto",    IF(SUM(IF($D4=KeuzeAuto,1,0))=1,TRUE,FALSE)),1,0)</f>
        <v>0</v>
      </c>
      <c r="Z4">
        <f t="array" ref="Z4">IF(AND($C4="communicatie",    IF(SUM(IF($D4=KeuzeCommunicatie,1,0))=1,TRUE,FALSE)),1,0)</f>
        <v>0</v>
      </c>
      <c r="AA4">
        <f t="array" ref="AA4">IF(AND($C4="drank",    IF(SUM(IF($D4=KeuzeDrank,1,0))=1,TRUE,FALSE)),1,0)</f>
        <v>1</v>
      </c>
      <c r="AB4">
        <f t="array" ref="AB4">IF(AND($C4="fiscus",    IF(SUM(IF($D4=KeuzeFiscus,1,0))=1,TRUE,FALSE)),1,0)</f>
        <v>0</v>
      </c>
      <c r="AC4">
        <f t="array" ref="AC4">IF(AND($C4="gezondheid",    IF(SUM(IF($D4=KeuzeGezondheid,1,0))=1,TRUE,FALSE)),1,0)</f>
        <v>0</v>
      </c>
      <c r="AD4">
        <f t="array" ref="AD4">IF(AND($C4="huis",    IF(SUM(IF($D4=KeuzeHuis,1,0))=1,TRUE,FALSE)),1,0)</f>
        <v>0</v>
      </c>
      <c r="AE4">
        <f t="array" ref="AE4">IF(AND($C4="in",    IF(SUM(IF($D4=KeuzeIn,1,0))=1,TRUE,FALSE)),1,0)</f>
        <v>0</v>
      </c>
      <c r="AF4">
        <f t="array" ref="AF4">IF(AND($C4="kledij",    IF(SUM(IF($D4=KeuzeKledij,1,0))=1,TRUE,FALSE)),1,0)</f>
        <v>0</v>
      </c>
      <c r="AG4">
        <f t="array" ref="AG4">IF(AND($C4="lectuur",    IF(SUM(IF($D4=KeuzeLectuur,1,0))=1,TRUE,FALSE)),1,0)</f>
        <v>0</v>
      </c>
      <c r="AH4">
        <f t="array" ref="AH4">IF(AND($C4="lidmaatschap",    IF(SUM(IF($D4=KeuzeLidmaatschap,1,0))=1,TRUE,FALSE)),1,0)</f>
        <v>0</v>
      </c>
      <c r="AI4">
        <f t="array" ref="AI4">IF(AND($C4="lotto",    IF(SUM(IF($D4=KeuzeLotto,1,0))=1,TRUE,FALSE)),1,0)</f>
        <v>0</v>
      </c>
      <c r="AJ4">
        <f t="array" ref="AJ4">IF(AND($C4="nuts",    IF(SUM(IF($D4=KeuzeNuts,1,0))=1,TRUE,FALSE)),1,0)</f>
        <v>0</v>
      </c>
      <c r="AK4">
        <f t="array" ref="AK4">IF(AND($C4="reis_trip_we",    IF(SUM(IF($D4=KeuzeReis_trip_we,1,0))=1,TRUE,FALSE)),1,0)</f>
        <v>0</v>
      </c>
      <c r="AL4">
        <f t="array" ref="AL4">IF(AND($C4="restau",    IF(SUM(IF($D4=KeuzeRestau,1,0))=1,TRUE,FALSE)),1,0)</f>
        <v>0</v>
      </c>
      <c r="AM4">
        <f t="array" ref="AM4">IF(AND($C4="spaar",    IF(SUM(IF($D4=KeuzeSpaar,1,0))=1,TRUE,FALSE)),1,0)</f>
        <v>0</v>
      </c>
      <c r="AN4">
        <f t="array" ref="AN4">IF(AND($C4="verzekering",    IF(SUM(IF($D4=KeuzeVerzekering,1,0))=1,TRUE,FALSE)),1,0)</f>
        <v>0</v>
      </c>
      <c r="AO4">
        <f t="array" ref="AO4">IF(AND($C4="voeding",    IF(SUM(IF($D4=keuzeVoeding,1,0))=1,TRUE,FALSE)),1,0)</f>
        <v>0</v>
      </c>
      <c r="AP4">
        <f t="array" ref="AP4">IF(AND($C4="grote_uitgave",    IF(SUM(IF($D4=KeuzeGrote_uitgave,1,0))=1,TRUE,FALSE)),1,0)</f>
        <v>0</v>
      </c>
      <c r="AQ4">
        <f t="shared" si="7"/>
        <v>1</v>
      </c>
    </row>
    <row r="5" spans="1:43" x14ac:dyDescent="0.25">
      <c r="A5" s="104">
        <v>43831</v>
      </c>
      <c r="B5" s="106">
        <v>0</v>
      </c>
      <c r="C5" s="106" t="s">
        <v>27</v>
      </c>
      <c r="D5" s="97" t="s">
        <v>15</v>
      </c>
      <c r="E5" s="95">
        <v>29.81</v>
      </c>
      <c r="F5" s="82" t="s">
        <v>256</v>
      </c>
      <c r="G5" s="97">
        <v>0</v>
      </c>
      <c r="J5" s="111" t="s">
        <v>205</v>
      </c>
      <c r="K5" s="97">
        <f t="shared" si="0"/>
        <v>3</v>
      </c>
      <c r="L5" s="82" t="str">
        <f>VLOOKUP($K5,conversies!$F$2:$G$8,2)</f>
        <v>woensdag</v>
      </c>
      <c r="M5" s="3">
        <f t="array" ref="M5">SUM(IF($A5&gt;=weekbegin,1,0)*IF($A5&lt;=weekeinde,1,0)*weeknummer)</f>
        <v>1</v>
      </c>
      <c r="N5" s="82" t="str">
        <f>VLOOKUP($M5,conversies!$I$2:$L$54,4)</f>
        <v>30/dec/2019 - 05/jan/2020</v>
      </c>
      <c r="O5" s="82">
        <f t="shared" si="1"/>
        <v>2020</v>
      </c>
      <c r="P5" s="82">
        <f t="shared" si="2"/>
        <v>1</v>
      </c>
      <c r="Q5" s="82" t="str">
        <f>VLOOKUP($P5,conversies!$B$2:$C$13,2)</f>
        <v>januari</v>
      </c>
      <c r="R5" s="3">
        <f t="shared" si="3"/>
        <v>1</v>
      </c>
      <c r="S5" s="3">
        <f t="shared" si="4"/>
        <v>1</v>
      </c>
      <c r="T5" s="3">
        <f t="shared" si="5"/>
        <v>1</v>
      </c>
      <c r="U5" s="3">
        <f t="shared" si="6"/>
        <v>1</v>
      </c>
      <c r="V5" s="3">
        <f t="array" aca="1" ref="V5" ca="1">SUM(IF($C5=lijstTypes,1,0)*IF($E5&lt;=0,0,1)*IF(ISNUMBER($E5),1,0)*IF(CELL("notatie",$A5)="D2",1,0))</f>
        <v>1</v>
      </c>
      <c r="W5" s="3">
        <f t="array" ref="W5">SUM(IF($D5=bestaandsubtype,1,0))</f>
        <v>7</v>
      </c>
      <c r="X5">
        <f t="array" ref="X5">IF(AND($C5="allerlei",    IF(SUM(IF($D5=KeuzeAllerlei,1,0))=1,TRUE,FALSE)),1,0)</f>
        <v>0</v>
      </c>
      <c r="Y5">
        <f t="array" ref="Y5">IF(AND($C5="auto",    IF(SUM(IF($D5=KeuzeAuto,1,0))=1,TRUE,FALSE)),1,0)</f>
        <v>0</v>
      </c>
      <c r="Z5">
        <f t="array" ref="Z5">IF(AND($C5="communicatie",    IF(SUM(IF($D5=KeuzeCommunicatie,1,0))=1,TRUE,FALSE)),1,0)</f>
        <v>0</v>
      </c>
      <c r="AA5">
        <f t="array" ref="AA5">IF(AND($C5="drank",    IF(SUM(IF($D5=KeuzeDrank,1,0))=1,TRUE,FALSE)),1,0)</f>
        <v>0</v>
      </c>
      <c r="AB5">
        <f t="array" ref="AB5">IF(AND($C5="fiscus",    IF(SUM(IF($D5=KeuzeFiscus,1,0))=1,TRUE,FALSE)),1,0)</f>
        <v>0</v>
      </c>
      <c r="AC5">
        <f t="array" ref="AC5">IF(AND($C5="gezondheid",    IF(SUM(IF($D5=KeuzeGezondheid,1,0))=1,TRUE,FALSE)),1,0)</f>
        <v>0</v>
      </c>
      <c r="AD5">
        <f t="array" ref="AD5">IF(AND($C5="huis",    IF(SUM(IF($D5=KeuzeHuis,1,0))=1,TRUE,FALSE)),1,0)</f>
        <v>0</v>
      </c>
      <c r="AE5">
        <f t="array" ref="AE5">IF(AND($C5="in",    IF(SUM(IF($D5=KeuzeIn,1,0))=1,TRUE,FALSE)),1,0)</f>
        <v>0</v>
      </c>
      <c r="AF5">
        <f t="array" ref="AF5">IF(AND($C5="kledij",    IF(SUM(IF($D5=KeuzeKledij,1,0))=1,TRUE,FALSE)),1,0)</f>
        <v>0</v>
      </c>
      <c r="AG5">
        <f t="array" ref="AG5">IF(AND($C5="lectuur",    IF(SUM(IF($D5=KeuzeLectuur,1,0))=1,TRUE,FALSE)),1,0)</f>
        <v>0</v>
      </c>
      <c r="AH5">
        <f t="array" ref="AH5">IF(AND($C5="lidmaatschap",    IF(SUM(IF($D5=KeuzeLidmaatschap,1,0))=1,TRUE,FALSE)),1,0)</f>
        <v>0</v>
      </c>
      <c r="AI5">
        <f t="array" ref="AI5">IF(AND($C5="lotto",    IF(SUM(IF($D5=KeuzeLotto,1,0))=1,TRUE,FALSE)),1,0)</f>
        <v>0</v>
      </c>
      <c r="AJ5">
        <f t="array" ref="AJ5">IF(AND($C5="nuts",    IF(SUM(IF($D5=KeuzeNuts,1,0))=1,TRUE,FALSE)),1,0)</f>
        <v>0</v>
      </c>
      <c r="AK5">
        <f t="array" ref="AK5">IF(AND($C5="reis_trip_we",    IF(SUM(IF($D5=KeuzeReis_trip_we,1,0))=1,TRUE,FALSE)),1,0)</f>
        <v>0</v>
      </c>
      <c r="AL5">
        <f t="array" ref="AL5">IF(AND($C5="restau",    IF(SUM(IF($D5=KeuzeRestau,1,0))=1,TRUE,FALSE)),1,0)</f>
        <v>0</v>
      </c>
      <c r="AM5">
        <f t="array" ref="AM5">IF(AND($C5="spaar",    IF(SUM(IF($D5=KeuzeSpaar,1,0))=1,TRUE,FALSE)),1,0)</f>
        <v>0</v>
      </c>
      <c r="AN5">
        <f t="array" ref="AN5">IF(AND($C5="verzekering",    IF(SUM(IF($D5=KeuzeVerzekering,1,0))=1,TRUE,FALSE)),1,0)</f>
        <v>0</v>
      </c>
      <c r="AO5">
        <f t="array" ref="AO5">IF(AND($C5="voeding",    IF(SUM(IF($D5=keuzeVoeding,1,0))=1,TRUE,FALSE)),1,0)</f>
        <v>1</v>
      </c>
      <c r="AP5">
        <f t="array" ref="AP5">IF(AND($C5="grote_uitgave",    IF(SUM(IF($D5=KeuzeGrote_uitgave,1,0))=1,TRUE,FALSE)),1,0)</f>
        <v>0</v>
      </c>
      <c r="AQ5">
        <f t="shared" si="7"/>
        <v>1</v>
      </c>
    </row>
    <row r="6" spans="1:43" x14ac:dyDescent="0.25">
      <c r="A6" s="104">
        <v>43831</v>
      </c>
      <c r="B6" s="106">
        <v>0</v>
      </c>
      <c r="C6" s="106" t="s">
        <v>27</v>
      </c>
      <c r="D6" s="97" t="s">
        <v>15</v>
      </c>
      <c r="E6" s="95">
        <v>27.76</v>
      </c>
      <c r="F6" s="82" t="s">
        <v>256</v>
      </c>
      <c r="G6" s="97">
        <v>0</v>
      </c>
      <c r="H6" s="3" t="s">
        <v>203</v>
      </c>
      <c r="J6" s="111" t="s">
        <v>205</v>
      </c>
      <c r="K6" s="97">
        <f t="shared" si="0"/>
        <v>3</v>
      </c>
      <c r="L6" s="82" t="str">
        <f>VLOOKUP($K6,conversies!$F$2:$G$8,2)</f>
        <v>woensdag</v>
      </c>
      <c r="M6" s="3">
        <f t="array" ref="M6">SUM(IF($A6&gt;=weekbegin,1,0)*IF($A6&lt;=weekeinde,1,0)*weeknummer)</f>
        <v>1</v>
      </c>
      <c r="N6" s="82" t="str">
        <f>VLOOKUP($M6,conversies!$I$2:$L$54,4)</f>
        <v>30/dec/2019 - 05/jan/2020</v>
      </c>
      <c r="O6" s="82">
        <f t="shared" si="1"/>
        <v>2020</v>
      </c>
      <c r="P6" s="82">
        <f t="shared" si="2"/>
        <v>1</v>
      </c>
      <c r="Q6" s="82" t="str">
        <f>VLOOKUP($P6,conversies!$B$2:$C$13,2)</f>
        <v>januari</v>
      </c>
      <c r="R6" s="3">
        <f t="shared" si="3"/>
        <v>1</v>
      </c>
      <c r="S6" s="3">
        <f t="shared" si="4"/>
        <v>1</v>
      </c>
      <c r="T6" s="3">
        <f t="shared" si="5"/>
        <v>1</v>
      </c>
      <c r="U6" s="3">
        <f t="shared" si="6"/>
        <v>1</v>
      </c>
      <c r="V6" s="3">
        <f t="array" aca="1" ref="V6" ca="1">SUM(IF($C6=lijstTypes,1,0)*IF($E6&lt;=0,0,1)*IF(ISNUMBER($E6),1,0)*IF(CELL("notatie",$A6)="D2",1,0))</f>
        <v>1</v>
      </c>
      <c r="W6" s="3">
        <f t="array" ref="W6">SUM(IF($D6=bestaandsubtype,1,0))</f>
        <v>7</v>
      </c>
      <c r="X6">
        <f t="array" ref="X6">IF(AND($C6="allerlei",    IF(SUM(IF($D6=KeuzeAllerlei,1,0))=1,TRUE,FALSE)),1,0)</f>
        <v>0</v>
      </c>
      <c r="Y6">
        <f t="array" ref="Y6">IF(AND($C6="auto",    IF(SUM(IF($D6=KeuzeAuto,1,0))=1,TRUE,FALSE)),1,0)</f>
        <v>0</v>
      </c>
      <c r="Z6">
        <f t="array" ref="Z6">IF(AND($C6="communicatie",    IF(SUM(IF($D6=KeuzeCommunicatie,1,0))=1,TRUE,FALSE)),1,0)</f>
        <v>0</v>
      </c>
      <c r="AA6">
        <f t="array" ref="AA6">IF(AND($C6="drank",    IF(SUM(IF($D6=KeuzeDrank,1,0))=1,TRUE,FALSE)),1,0)</f>
        <v>0</v>
      </c>
      <c r="AB6">
        <f t="array" ref="AB6">IF(AND($C6="fiscus",    IF(SUM(IF($D6=KeuzeFiscus,1,0))=1,TRUE,FALSE)),1,0)</f>
        <v>0</v>
      </c>
      <c r="AC6">
        <f t="array" ref="AC6">IF(AND($C6="gezondheid",    IF(SUM(IF($D6=KeuzeGezondheid,1,0))=1,TRUE,FALSE)),1,0)</f>
        <v>0</v>
      </c>
      <c r="AD6">
        <f t="array" ref="AD6">IF(AND($C6="huis",    IF(SUM(IF($D6=KeuzeHuis,1,0))=1,TRUE,FALSE)),1,0)</f>
        <v>0</v>
      </c>
      <c r="AE6">
        <f t="array" ref="AE6">IF(AND($C6="in",    IF(SUM(IF($D6=KeuzeIn,1,0))=1,TRUE,FALSE)),1,0)</f>
        <v>0</v>
      </c>
      <c r="AF6">
        <f t="array" ref="AF6">IF(AND($C6="kledij",    IF(SUM(IF($D6=KeuzeKledij,1,0))=1,TRUE,FALSE)),1,0)</f>
        <v>0</v>
      </c>
      <c r="AG6">
        <f t="array" ref="AG6">IF(AND($C6="lectuur",    IF(SUM(IF($D6=KeuzeLectuur,1,0))=1,TRUE,FALSE)),1,0)</f>
        <v>0</v>
      </c>
      <c r="AH6">
        <f t="array" ref="AH6">IF(AND($C6="lidmaatschap",    IF(SUM(IF($D6=KeuzeLidmaatschap,1,0))=1,TRUE,FALSE)),1,0)</f>
        <v>0</v>
      </c>
      <c r="AI6">
        <f t="array" ref="AI6">IF(AND($C6="lotto",    IF(SUM(IF($D6=KeuzeLotto,1,0))=1,TRUE,FALSE)),1,0)</f>
        <v>0</v>
      </c>
      <c r="AJ6">
        <f t="array" ref="AJ6">IF(AND($C6="nuts",    IF(SUM(IF($D6=KeuzeNuts,1,0))=1,TRUE,FALSE)),1,0)</f>
        <v>0</v>
      </c>
      <c r="AK6">
        <f t="array" ref="AK6">IF(AND($C6="reis_trip_we",    IF(SUM(IF($D6=KeuzeReis_trip_we,1,0))=1,TRUE,FALSE)),1,0)</f>
        <v>0</v>
      </c>
      <c r="AL6">
        <f t="array" ref="AL6">IF(AND($C6="restau",    IF(SUM(IF($D6=KeuzeRestau,1,0))=1,TRUE,FALSE)),1,0)</f>
        <v>0</v>
      </c>
      <c r="AM6">
        <f t="array" ref="AM6">IF(AND($C6="spaar",    IF(SUM(IF($D6=KeuzeSpaar,1,0))=1,TRUE,FALSE)),1,0)</f>
        <v>0</v>
      </c>
      <c r="AN6">
        <f t="array" ref="AN6">IF(AND($C6="verzekering",    IF(SUM(IF($D6=KeuzeVerzekering,1,0))=1,TRUE,FALSE)),1,0)</f>
        <v>0</v>
      </c>
      <c r="AO6">
        <f t="array" ref="AO6">IF(AND($C6="voeding",    IF(SUM(IF($D6=keuzeVoeding,1,0))=1,TRUE,FALSE)),1,0)</f>
        <v>1</v>
      </c>
      <c r="AP6">
        <f t="array" ref="AP6">IF(AND($C6="grote_uitgave",    IF(SUM(IF($D6=KeuzeGrote_uitgave,1,0))=1,TRUE,FALSE)),1,0)</f>
        <v>0</v>
      </c>
      <c r="AQ6">
        <f t="shared" si="7"/>
        <v>1</v>
      </c>
    </row>
    <row r="7" spans="1:43" x14ac:dyDescent="0.25">
      <c r="A7" s="104">
        <v>43831</v>
      </c>
      <c r="B7" s="106">
        <v>0</v>
      </c>
      <c r="C7" s="106" t="s">
        <v>27</v>
      </c>
      <c r="D7" s="97" t="s">
        <v>43</v>
      </c>
      <c r="E7" s="95">
        <v>9.1999999999999993</v>
      </c>
      <c r="F7" s="82" t="s">
        <v>258</v>
      </c>
      <c r="G7" s="97">
        <v>0</v>
      </c>
      <c r="H7" s="3" t="s">
        <v>201</v>
      </c>
      <c r="K7" s="97">
        <f t="shared" si="0"/>
        <v>3</v>
      </c>
      <c r="L7" s="82" t="str">
        <f>VLOOKUP($K7,conversies!$F$2:$G$8,2)</f>
        <v>woensdag</v>
      </c>
      <c r="M7" s="3">
        <f t="array" ref="M7">SUM(IF($A7&gt;=weekbegin,1,0)*IF($A7&lt;=weekeinde,1,0)*weeknummer)</f>
        <v>1</v>
      </c>
      <c r="N7" s="82" t="str">
        <f>VLOOKUP($M7,conversies!$I$2:$L$54,4)</f>
        <v>30/dec/2019 - 05/jan/2020</v>
      </c>
      <c r="O7" s="82">
        <f t="shared" si="1"/>
        <v>2020</v>
      </c>
      <c r="P7" s="82">
        <f t="shared" si="2"/>
        <v>1</v>
      </c>
      <c r="Q7" s="82" t="str">
        <f>VLOOKUP($P7,conversies!$B$2:$C$13,2)</f>
        <v>januari</v>
      </c>
      <c r="R7" s="3">
        <f t="shared" si="3"/>
        <v>1</v>
      </c>
      <c r="S7" s="3">
        <f t="shared" si="4"/>
        <v>1</v>
      </c>
      <c r="T7" s="3">
        <f t="shared" si="5"/>
        <v>1</v>
      </c>
      <c r="U7" s="3">
        <f t="shared" si="6"/>
        <v>1</v>
      </c>
      <c r="V7" s="3">
        <f t="array" aca="1" ref="V7" ca="1">SUM(IF($C7=lijstTypes,1,0)*IF($E7&lt;=0,0,1)*IF(ISNUMBER($E7),1,0)*IF(CELL("notatie",$A7)="D2",1,0))</f>
        <v>1</v>
      </c>
      <c r="W7" s="3">
        <f t="array" ref="W7">SUM(IF($D7=bestaandsubtype,1,0))</f>
        <v>1</v>
      </c>
      <c r="X7">
        <f t="array" ref="X7">IF(AND($C7="allerlei",    IF(SUM(IF($D7=KeuzeAllerlei,1,0))=1,TRUE,FALSE)),1,0)</f>
        <v>0</v>
      </c>
      <c r="Y7">
        <f t="array" ref="Y7">IF(AND($C7="auto",    IF(SUM(IF($D7=KeuzeAuto,1,0))=1,TRUE,FALSE)),1,0)</f>
        <v>0</v>
      </c>
      <c r="Z7">
        <f t="array" ref="Z7">IF(AND($C7="communicatie",    IF(SUM(IF($D7=KeuzeCommunicatie,1,0))=1,TRUE,FALSE)),1,0)</f>
        <v>0</v>
      </c>
      <c r="AA7">
        <f t="array" ref="AA7">IF(AND($C7="drank",    IF(SUM(IF($D7=KeuzeDrank,1,0))=1,TRUE,FALSE)),1,0)</f>
        <v>0</v>
      </c>
      <c r="AB7">
        <f t="array" ref="AB7">IF(AND($C7="fiscus",    IF(SUM(IF($D7=KeuzeFiscus,1,0))=1,TRUE,FALSE)),1,0)</f>
        <v>0</v>
      </c>
      <c r="AC7">
        <f t="array" ref="AC7">IF(AND($C7="gezondheid",    IF(SUM(IF($D7=KeuzeGezondheid,1,0))=1,TRUE,FALSE)),1,0)</f>
        <v>0</v>
      </c>
      <c r="AD7">
        <f t="array" ref="AD7">IF(AND($C7="huis",    IF(SUM(IF($D7=KeuzeHuis,1,0))=1,TRUE,FALSE)),1,0)</f>
        <v>0</v>
      </c>
      <c r="AE7">
        <f t="array" ref="AE7">IF(AND($C7="in",    IF(SUM(IF($D7=KeuzeIn,1,0))=1,TRUE,FALSE)),1,0)</f>
        <v>0</v>
      </c>
      <c r="AF7">
        <f t="array" ref="AF7">IF(AND($C7="kledij",    IF(SUM(IF($D7=KeuzeKledij,1,0))=1,TRUE,FALSE)),1,0)</f>
        <v>0</v>
      </c>
      <c r="AG7">
        <f t="array" ref="AG7">IF(AND($C7="lectuur",    IF(SUM(IF($D7=KeuzeLectuur,1,0))=1,TRUE,FALSE)),1,0)</f>
        <v>0</v>
      </c>
      <c r="AH7">
        <f t="array" ref="AH7">IF(AND($C7="lidmaatschap",    IF(SUM(IF($D7=KeuzeLidmaatschap,1,0))=1,TRUE,FALSE)),1,0)</f>
        <v>0</v>
      </c>
      <c r="AI7">
        <f t="array" ref="AI7">IF(AND($C7="lotto",    IF(SUM(IF($D7=KeuzeLotto,1,0))=1,TRUE,FALSE)),1,0)</f>
        <v>0</v>
      </c>
      <c r="AJ7">
        <f t="array" ref="AJ7">IF(AND($C7="nuts",    IF(SUM(IF($D7=KeuzeNuts,1,0))=1,TRUE,FALSE)),1,0)</f>
        <v>0</v>
      </c>
      <c r="AK7">
        <f t="array" ref="AK7">IF(AND($C7="reis_trip_we",    IF(SUM(IF($D7=KeuzeReis_trip_we,1,0))=1,TRUE,FALSE)),1,0)</f>
        <v>0</v>
      </c>
      <c r="AL7">
        <f t="array" ref="AL7">IF(AND($C7="restau",    IF(SUM(IF($D7=KeuzeRestau,1,0))=1,TRUE,FALSE)),1,0)</f>
        <v>0</v>
      </c>
      <c r="AM7">
        <f t="array" ref="AM7">IF(AND($C7="spaar",    IF(SUM(IF($D7=KeuzeSpaar,1,0))=1,TRUE,FALSE)),1,0)</f>
        <v>0</v>
      </c>
      <c r="AN7">
        <f t="array" ref="AN7">IF(AND($C7="verzekering",    IF(SUM(IF($D7=KeuzeVerzekering,1,0))=1,TRUE,FALSE)),1,0)</f>
        <v>0</v>
      </c>
      <c r="AO7">
        <f t="array" ref="AO7">IF(AND($C7="voeding",    IF(SUM(IF($D7=keuzeVoeding,1,0))=1,TRUE,FALSE)),1,0)</f>
        <v>1</v>
      </c>
      <c r="AP7">
        <f t="array" ref="AP7">IF(AND($C7="grote_uitgave",    IF(SUM(IF($D7=KeuzeGrote_uitgave,1,0))=1,TRUE,FALSE)),1,0)</f>
        <v>0</v>
      </c>
      <c r="AQ7">
        <f t="shared" si="7"/>
        <v>1</v>
      </c>
    </row>
    <row r="8" spans="1:43" x14ac:dyDescent="0.25">
      <c r="A8" s="104">
        <v>43831</v>
      </c>
      <c r="B8" s="106">
        <v>0</v>
      </c>
      <c r="C8" s="106" t="s">
        <v>27</v>
      </c>
      <c r="D8" s="97" t="s">
        <v>58</v>
      </c>
      <c r="E8" s="95">
        <v>15.95</v>
      </c>
      <c r="F8" s="82" t="s">
        <v>202</v>
      </c>
      <c r="G8" s="97">
        <v>0</v>
      </c>
      <c r="H8" s="3" t="s">
        <v>201</v>
      </c>
      <c r="J8" s="111" t="s">
        <v>207</v>
      </c>
      <c r="K8" s="97">
        <f t="shared" si="0"/>
        <v>3</v>
      </c>
      <c r="L8" s="82" t="str">
        <f>VLOOKUP($K8,conversies!$F$2:$G$8,2)</f>
        <v>woensdag</v>
      </c>
      <c r="M8" s="3">
        <f t="array" ref="M8">SUM(IF($A8&gt;=weekbegin,1,0)*IF($A8&lt;=weekeinde,1,0)*weeknummer)</f>
        <v>1</v>
      </c>
      <c r="N8" s="82" t="str">
        <f>VLOOKUP($M8,conversies!$I$2:$L$54,4)</f>
        <v>30/dec/2019 - 05/jan/2020</v>
      </c>
      <c r="O8" s="82">
        <f t="shared" si="1"/>
        <v>2020</v>
      </c>
      <c r="P8" s="82">
        <f t="shared" si="2"/>
        <v>1</v>
      </c>
      <c r="Q8" s="82" t="str">
        <f>VLOOKUP($P8,conversies!$B$2:$C$13,2)</f>
        <v>januari</v>
      </c>
      <c r="R8" s="3">
        <f t="shared" si="3"/>
        <v>1</v>
      </c>
      <c r="S8" s="3">
        <f t="shared" si="4"/>
        <v>1</v>
      </c>
      <c r="T8" s="3">
        <f t="shared" si="5"/>
        <v>1</v>
      </c>
      <c r="U8" s="3">
        <f t="shared" si="6"/>
        <v>1</v>
      </c>
      <c r="V8" s="3">
        <f t="array" aca="1" ref="V8" ca="1">SUM(IF($C8=lijstTypes,1,0)*IF($E8&lt;=0,0,1)*IF(ISNUMBER($E8),1,0)*IF(CELL("notatie",$A8)="D2",1,0))</f>
        <v>1</v>
      </c>
      <c r="W8" s="3">
        <f t="array" ref="W8">SUM(IF($D8=bestaandsubtype,1,0))</f>
        <v>1</v>
      </c>
      <c r="X8">
        <f t="array" ref="X8">IF(AND($C8="allerlei",    IF(SUM(IF($D8=KeuzeAllerlei,1,0))=1,TRUE,FALSE)),1,0)</f>
        <v>0</v>
      </c>
      <c r="Y8">
        <f t="array" ref="Y8">IF(AND($C8="auto",    IF(SUM(IF($D8=KeuzeAuto,1,0))=1,TRUE,FALSE)),1,0)</f>
        <v>0</v>
      </c>
      <c r="Z8">
        <f t="array" ref="Z8">IF(AND($C8="communicatie",    IF(SUM(IF($D8=KeuzeCommunicatie,1,0))=1,TRUE,FALSE)),1,0)</f>
        <v>0</v>
      </c>
      <c r="AA8">
        <f t="array" ref="AA8">IF(AND($C8="drank",    IF(SUM(IF($D8=KeuzeDrank,1,0))=1,TRUE,FALSE)),1,0)</f>
        <v>0</v>
      </c>
      <c r="AB8">
        <f t="array" ref="AB8">IF(AND($C8="fiscus",    IF(SUM(IF($D8=KeuzeFiscus,1,0))=1,TRUE,FALSE)),1,0)</f>
        <v>0</v>
      </c>
      <c r="AC8">
        <f t="array" ref="AC8">IF(AND($C8="gezondheid",    IF(SUM(IF($D8=KeuzeGezondheid,1,0))=1,TRUE,FALSE)),1,0)</f>
        <v>0</v>
      </c>
      <c r="AD8">
        <f t="array" ref="AD8">IF(AND($C8="huis",    IF(SUM(IF($D8=KeuzeHuis,1,0))=1,TRUE,FALSE)),1,0)</f>
        <v>0</v>
      </c>
      <c r="AE8">
        <f t="array" ref="AE8">IF(AND($C8="in",    IF(SUM(IF($D8=KeuzeIn,1,0))=1,TRUE,FALSE)),1,0)</f>
        <v>0</v>
      </c>
      <c r="AF8">
        <f t="array" ref="AF8">IF(AND($C8="kledij",    IF(SUM(IF($D8=KeuzeKledij,1,0))=1,TRUE,FALSE)),1,0)</f>
        <v>0</v>
      </c>
      <c r="AG8">
        <f t="array" ref="AG8">IF(AND($C8="lectuur",    IF(SUM(IF($D8=KeuzeLectuur,1,0))=1,TRUE,FALSE)),1,0)</f>
        <v>0</v>
      </c>
      <c r="AH8">
        <f t="array" ref="AH8">IF(AND($C8="lidmaatschap",    IF(SUM(IF($D8=KeuzeLidmaatschap,1,0))=1,TRUE,FALSE)),1,0)</f>
        <v>0</v>
      </c>
      <c r="AI8">
        <f t="array" ref="AI8">IF(AND($C8="lotto",    IF(SUM(IF($D8=KeuzeLotto,1,0))=1,TRUE,FALSE)),1,0)</f>
        <v>0</v>
      </c>
      <c r="AJ8">
        <f t="array" ref="AJ8">IF(AND($C8="nuts",    IF(SUM(IF($D8=KeuzeNuts,1,0))=1,TRUE,FALSE)),1,0)</f>
        <v>0</v>
      </c>
      <c r="AK8">
        <f t="array" ref="AK8">IF(AND($C8="reis_trip_we",    IF(SUM(IF($D8=KeuzeReis_trip_we,1,0))=1,TRUE,FALSE)),1,0)</f>
        <v>0</v>
      </c>
      <c r="AL8">
        <f t="array" ref="AL8">IF(AND($C8="restau",    IF(SUM(IF($D8=KeuzeRestau,1,0))=1,TRUE,FALSE)),1,0)</f>
        <v>0</v>
      </c>
      <c r="AM8">
        <f t="array" ref="AM8">IF(AND($C8="spaar",    IF(SUM(IF($D8=KeuzeSpaar,1,0))=1,TRUE,FALSE)),1,0)</f>
        <v>0</v>
      </c>
      <c r="AN8">
        <f t="array" ref="AN8">IF(AND($C8="verzekering",    IF(SUM(IF($D8=KeuzeVerzekering,1,0))=1,TRUE,FALSE)),1,0)</f>
        <v>0</v>
      </c>
      <c r="AO8">
        <f t="array" ref="AO8">IF(AND($C8="voeding",    IF(SUM(IF($D8=keuzeVoeding,1,0))=1,TRUE,FALSE)),1,0)</f>
        <v>1</v>
      </c>
      <c r="AP8">
        <f t="array" ref="AP8">IF(AND($C8="grote_uitgave",    IF(SUM(IF($D8=KeuzeGrote_uitgave,1,0))=1,TRUE,FALSE)),1,0)</f>
        <v>0</v>
      </c>
      <c r="AQ8">
        <f t="shared" si="7"/>
        <v>1</v>
      </c>
    </row>
    <row r="9" spans="1:43" x14ac:dyDescent="0.25">
      <c r="A9" s="104">
        <v>43831</v>
      </c>
      <c r="B9" s="106">
        <v>0</v>
      </c>
      <c r="C9" s="106" t="s">
        <v>16</v>
      </c>
      <c r="D9" s="97" t="s">
        <v>47</v>
      </c>
      <c r="E9" s="95">
        <v>1.75</v>
      </c>
      <c r="F9" s="82" t="s">
        <v>206</v>
      </c>
      <c r="G9" s="97">
        <v>0</v>
      </c>
      <c r="H9" s="3" t="s">
        <v>201</v>
      </c>
      <c r="J9" s="111" t="s">
        <v>208</v>
      </c>
      <c r="K9" s="97">
        <f t="shared" si="0"/>
        <v>3</v>
      </c>
      <c r="L9" s="82" t="str">
        <f>VLOOKUP($K9,conversies!$F$2:$G$8,2)</f>
        <v>woensdag</v>
      </c>
      <c r="M9" s="3">
        <f t="array" ref="M9">SUM(IF($A9&gt;=weekbegin,1,0)*IF($A9&lt;=weekeinde,1,0)*weeknummer)</f>
        <v>1</v>
      </c>
      <c r="N9" s="82" t="str">
        <f>VLOOKUP($M9,conversies!$I$2:$L$54,4)</f>
        <v>30/dec/2019 - 05/jan/2020</v>
      </c>
      <c r="O9" s="82">
        <f t="shared" si="1"/>
        <v>2020</v>
      </c>
      <c r="P9" s="82">
        <f t="shared" si="2"/>
        <v>1</v>
      </c>
      <c r="Q9" s="82" t="str">
        <f>VLOOKUP($P9,conversies!$B$2:$C$13,2)</f>
        <v>januari</v>
      </c>
      <c r="R9" s="3">
        <f t="shared" si="3"/>
        <v>1</v>
      </c>
      <c r="S9" s="3">
        <f t="shared" si="4"/>
        <v>1</v>
      </c>
      <c r="T9" s="3">
        <f t="shared" si="5"/>
        <v>1</v>
      </c>
      <c r="U9" s="3">
        <f t="shared" si="6"/>
        <v>1</v>
      </c>
      <c r="V9" s="3">
        <f t="array" aca="1" ref="V9" ca="1">SUM(IF($C9=lijstTypes,1,0)*IF($E9&lt;=0,0,1)*IF(ISNUMBER($E9),1,0)*IF(CELL("notatie",$A9)="D2",1,0))</f>
        <v>1</v>
      </c>
      <c r="W9" s="3">
        <f t="array" ref="W9">SUM(IF($D9=bestaandsubtype,1,0))</f>
        <v>1</v>
      </c>
      <c r="X9">
        <f t="array" ref="X9">IF(AND($C9="allerlei",    IF(SUM(IF($D9=KeuzeAllerlei,1,0))=1,TRUE,FALSE)),1,0)</f>
        <v>0</v>
      </c>
      <c r="Y9">
        <f t="array" ref="Y9">IF(AND($C9="auto",    IF(SUM(IF($D9=KeuzeAuto,1,0))=1,TRUE,FALSE)),1,0)</f>
        <v>0</v>
      </c>
      <c r="Z9">
        <f t="array" ref="Z9">IF(AND($C9="communicatie",    IF(SUM(IF($D9=KeuzeCommunicatie,1,0))=1,TRUE,FALSE)),1,0)</f>
        <v>0</v>
      </c>
      <c r="AA9">
        <f t="array" ref="AA9">IF(AND($C9="drank",    IF(SUM(IF($D9=KeuzeDrank,1,0))=1,TRUE,FALSE)),1,0)</f>
        <v>0</v>
      </c>
      <c r="AB9">
        <f t="array" ref="AB9">IF(AND($C9="fiscus",    IF(SUM(IF($D9=KeuzeFiscus,1,0))=1,TRUE,FALSE)),1,0)</f>
        <v>0</v>
      </c>
      <c r="AC9">
        <f t="array" ref="AC9">IF(AND($C9="gezondheid",    IF(SUM(IF($D9=KeuzeGezondheid,1,0))=1,TRUE,FALSE)),1,0)</f>
        <v>1</v>
      </c>
      <c r="AD9">
        <f t="array" ref="AD9">IF(AND($C9="huis",    IF(SUM(IF($D9=KeuzeHuis,1,0))=1,TRUE,FALSE)),1,0)</f>
        <v>0</v>
      </c>
      <c r="AE9">
        <f t="array" ref="AE9">IF(AND($C9="in",    IF(SUM(IF($D9=KeuzeIn,1,0))=1,TRUE,FALSE)),1,0)</f>
        <v>0</v>
      </c>
      <c r="AF9">
        <f t="array" ref="AF9">IF(AND($C9="kledij",    IF(SUM(IF($D9=KeuzeKledij,1,0))=1,TRUE,FALSE)),1,0)</f>
        <v>0</v>
      </c>
      <c r="AG9">
        <f t="array" ref="AG9">IF(AND($C9="lectuur",    IF(SUM(IF($D9=KeuzeLectuur,1,0))=1,TRUE,FALSE)),1,0)</f>
        <v>0</v>
      </c>
      <c r="AH9">
        <f t="array" ref="AH9">IF(AND($C9="lidmaatschap",    IF(SUM(IF($D9=KeuzeLidmaatschap,1,0))=1,TRUE,FALSE)),1,0)</f>
        <v>0</v>
      </c>
      <c r="AI9">
        <f t="array" ref="AI9">IF(AND($C9="lotto",    IF(SUM(IF($D9=KeuzeLotto,1,0))=1,TRUE,FALSE)),1,0)</f>
        <v>0</v>
      </c>
      <c r="AJ9">
        <f t="array" ref="AJ9">IF(AND($C9="nuts",    IF(SUM(IF($D9=KeuzeNuts,1,0))=1,TRUE,FALSE)),1,0)</f>
        <v>0</v>
      </c>
      <c r="AK9">
        <f t="array" ref="AK9">IF(AND($C9="reis_trip_we",    IF(SUM(IF($D9=KeuzeReis_trip_we,1,0))=1,TRUE,FALSE)),1,0)</f>
        <v>0</v>
      </c>
      <c r="AL9">
        <f t="array" ref="AL9">IF(AND($C9="restau",    IF(SUM(IF($D9=KeuzeRestau,1,0))=1,TRUE,FALSE)),1,0)</f>
        <v>0</v>
      </c>
      <c r="AM9">
        <f t="array" ref="AM9">IF(AND($C9="spaar",    IF(SUM(IF($D9=KeuzeSpaar,1,0))=1,TRUE,FALSE)),1,0)</f>
        <v>0</v>
      </c>
      <c r="AN9">
        <f t="array" ref="AN9">IF(AND($C9="verzekering",    IF(SUM(IF($D9=KeuzeVerzekering,1,0))=1,TRUE,FALSE)),1,0)</f>
        <v>0</v>
      </c>
      <c r="AO9">
        <f t="array" ref="AO9">IF(AND($C9="voeding",    IF(SUM(IF($D9=keuzeVoeding,1,0))=1,TRUE,FALSE)),1,0)</f>
        <v>0</v>
      </c>
      <c r="AP9">
        <f t="array" ref="AP9">IF(AND($C9="grote_uitgave",    IF(SUM(IF($D9=KeuzeGrote_uitgave,1,0))=1,TRUE,FALSE)),1,0)</f>
        <v>0</v>
      </c>
      <c r="AQ9">
        <f t="shared" si="7"/>
        <v>1</v>
      </c>
    </row>
    <row r="10" spans="1:43" x14ac:dyDescent="0.25">
      <c r="A10" s="104">
        <v>43831</v>
      </c>
      <c r="B10" s="106">
        <v>0</v>
      </c>
      <c r="C10" s="106" t="s">
        <v>27</v>
      </c>
      <c r="D10" s="97" t="s">
        <v>23</v>
      </c>
      <c r="E10" s="95">
        <v>2.09</v>
      </c>
      <c r="F10" s="82" t="s">
        <v>206</v>
      </c>
      <c r="G10" s="97">
        <v>0</v>
      </c>
      <c r="H10" s="3" t="s">
        <v>201</v>
      </c>
      <c r="J10" s="111" t="s">
        <v>208</v>
      </c>
      <c r="K10" s="97">
        <f t="shared" si="0"/>
        <v>3</v>
      </c>
      <c r="L10" s="82" t="str">
        <f>VLOOKUP($K10,conversies!$F$2:$G$8,2)</f>
        <v>woensdag</v>
      </c>
      <c r="M10" s="3">
        <f t="array" ref="M10">SUM(IF($A10&gt;=weekbegin,1,0)*IF($A10&lt;=weekeinde,1,0)*weeknummer)</f>
        <v>1</v>
      </c>
      <c r="N10" s="82" t="str">
        <f>VLOOKUP($M10,conversies!$I$2:$L$54,4)</f>
        <v>30/dec/2019 - 05/jan/2020</v>
      </c>
      <c r="O10" s="82">
        <f t="shared" si="1"/>
        <v>2020</v>
      </c>
      <c r="P10" s="82">
        <f t="shared" si="2"/>
        <v>1</v>
      </c>
      <c r="Q10" s="82" t="str">
        <f>VLOOKUP($P10,conversies!$B$2:$C$13,2)</f>
        <v>januari</v>
      </c>
      <c r="R10" s="3">
        <f t="shared" si="3"/>
        <v>1</v>
      </c>
      <c r="S10" s="3">
        <f t="shared" si="4"/>
        <v>1</v>
      </c>
      <c r="T10" s="3">
        <f t="shared" si="5"/>
        <v>1</v>
      </c>
      <c r="U10" s="3">
        <f t="shared" si="6"/>
        <v>1</v>
      </c>
      <c r="V10" s="3">
        <f t="array" aca="1" ref="V10" ca="1">SUM(IF($C10=lijstTypes,1,0)*IF($E10&lt;=0,0,1)*IF(ISNUMBER($E10),1,0)*IF(CELL("notatie",$A10)="D2",1,0))</f>
        <v>1</v>
      </c>
      <c r="W10" s="3">
        <f t="array" ref="W10">SUM(IF($D10=bestaandsubtype,1,0))</f>
        <v>1</v>
      </c>
      <c r="X10">
        <f t="array" ref="X10">IF(AND($C10="allerlei",    IF(SUM(IF($D10=KeuzeAllerlei,1,0))=1,TRUE,FALSE)),1,0)</f>
        <v>0</v>
      </c>
      <c r="Y10">
        <f t="array" ref="Y10">IF(AND($C10="auto",    IF(SUM(IF($D10=KeuzeAuto,1,0))=1,TRUE,FALSE)),1,0)</f>
        <v>0</v>
      </c>
      <c r="Z10">
        <f t="array" ref="Z10">IF(AND($C10="communicatie",    IF(SUM(IF($D10=KeuzeCommunicatie,1,0))=1,TRUE,FALSE)),1,0)</f>
        <v>0</v>
      </c>
      <c r="AA10">
        <f t="array" ref="AA10">IF(AND($C10="drank",    IF(SUM(IF($D10=KeuzeDrank,1,0))=1,TRUE,FALSE)),1,0)</f>
        <v>0</v>
      </c>
      <c r="AB10">
        <f t="array" ref="AB10">IF(AND($C10="fiscus",    IF(SUM(IF($D10=KeuzeFiscus,1,0))=1,TRUE,FALSE)),1,0)</f>
        <v>0</v>
      </c>
      <c r="AC10">
        <f t="array" ref="AC10">IF(AND($C10="gezondheid",    IF(SUM(IF($D10=KeuzeGezondheid,1,0))=1,TRUE,FALSE)),1,0)</f>
        <v>0</v>
      </c>
      <c r="AD10">
        <f t="array" ref="AD10">IF(AND($C10="huis",    IF(SUM(IF($D10=KeuzeHuis,1,0))=1,TRUE,FALSE)),1,0)</f>
        <v>0</v>
      </c>
      <c r="AE10">
        <f t="array" ref="AE10">IF(AND($C10="in",    IF(SUM(IF($D10=KeuzeIn,1,0))=1,TRUE,FALSE)),1,0)</f>
        <v>0</v>
      </c>
      <c r="AF10">
        <f t="array" ref="AF10">IF(AND($C10="kledij",    IF(SUM(IF($D10=KeuzeKledij,1,0))=1,TRUE,FALSE)),1,0)</f>
        <v>0</v>
      </c>
      <c r="AG10">
        <f t="array" ref="AG10">IF(AND($C10="lectuur",    IF(SUM(IF($D10=KeuzeLectuur,1,0))=1,TRUE,FALSE)),1,0)</f>
        <v>0</v>
      </c>
      <c r="AH10">
        <f t="array" ref="AH10">IF(AND($C10="lidmaatschap",    IF(SUM(IF($D10=KeuzeLidmaatschap,1,0))=1,TRUE,FALSE)),1,0)</f>
        <v>0</v>
      </c>
      <c r="AI10">
        <f t="array" ref="AI10">IF(AND($C10="lotto",    IF(SUM(IF($D10=KeuzeLotto,1,0))=1,TRUE,FALSE)),1,0)</f>
        <v>0</v>
      </c>
      <c r="AJ10">
        <f t="array" ref="AJ10">IF(AND($C10="nuts",    IF(SUM(IF($D10=KeuzeNuts,1,0))=1,TRUE,FALSE)),1,0)</f>
        <v>0</v>
      </c>
      <c r="AK10">
        <f t="array" ref="AK10">IF(AND($C10="reis_trip_we",    IF(SUM(IF($D10=KeuzeReis_trip_we,1,0))=1,TRUE,FALSE)),1,0)</f>
        <v>0</v>
      </c>
      <c r="AL10">
        <f t="array" ref="AL10">IF(AND($C10="restau",    IF(SUM(IF($D10=KeuzeRestau,1,0))=1,TRUE,FALSE)),1,0)</f>
        <v>0</v>
      </c>
      <c r="AM10">
        <f t="array" ref="AM10">IF(AND($C10="spaar",    IF(SUM(IF($D10=KeuzeSpaar,1,0))=1,TRUE,FALSE)),1,0)</f>
        <v>0</v>
      </c>
      <c r="AN10">
        <f t="array" ref="AN10">IF(AND($C10="verzekering",    IF(SUM(IF($D10=KeuzeVerzekering,1,0))=1,TRUE,FALSE)),1,0)</f>
        <v>0</v>
      </c>
      <c r="AO10">
        <f t="array" ref="AO10">IF(AND($C10="voeding",    IF(SUM(IF($D10=keuzeVoeding,1,0))=1,TRUE,FALSE)),1,0)</f>
        <v>1</v>
      </c>
      <c r="AP10">
        <f t="array" ref="AP10">IF(AND($C10="grote_uitgave",    IF(SUM(IF($D10=KeuzeGrote_uitgave,1,0))=1,TRUE,FALSE)),1,0)</f>
        <v>0</v>
      </c>
      <c r="AQ10">
        <f t="shared" si="7"/>
        <v>1</v>
      </c>
    </row>
    <row r="11" spans="1:43" x14ac:dyDescent="0.25">
      <c r="A11" s="104">
        <v>43831</v>
      </c>
      <c r="B11" s="106">
        <v>0</v>
      </c>
      <c r="C11" s="106" t="s">
        <v>8</v>
      </c>
      <c r="D11" s="97" t="s">
        <v>54</v>
      </c>
      <c r="E11" s="95">
        <v>9.99</v>
      </c>
      <c r="F11" s="82" t="s">
        <v>257</v>
      </c>
      <c r="G11" s="97">
        <v>0</v>
      </c>
      <c r="K11" s="97">
        <f t="shared" si="0"/>
        <v>3</v>
      </c>
      <c r="L11" s="82" t="str">
        <f>VLOOKUP($K11,conversies!$F$2:$G$8,2)</f>
        <v>woensdag</v>
      </c>
      <c r="M11" s="3">
        <f t="array" ref="M11">SUM(IF($A11&gt;=weekbegin,1,0)*IF($A11&lt;=weekeinde,1,0)*weeknummer)</f>
        <v>1</v>
      </c>
      <c r="N11" s="82" t="str">
        <f>VLOOKUP($M11,conversies!$I$2:$L$54,4)</f>
        <v>30/dec/2019 - 05/jan/2020</v>
      </c>
      <c r="O11" s="82">
        <f t="shared" si="1"/>
        <v>2020</v>
      </c>
      <c r="P11" s="82">
        <f t="shared" si="2"/>
        <v>1</v>
      </c>
      <c r="Q11" s="82" t="str">
        <f>VLOOKUP($P11,conversies!$B$2:$C$13,2)</f>
        <v>januari</v>
      </c>
      <c r="R11" s="3">
        <f t="shared" si="3"/>
        <v>1</v>
      </c>
      <c r="S11" s="3">
        <f t="shared" si="4"/>
        <v>1</v>
      </c>
      <c r="T11" s="3">
        <f t="shared" si="5"/>
        <v>1</v>
      </c>
      <c r="U11" s="3">
        <f t="shared" si="6"/>
        <v>1</v>
      </c>
      <c r="V11" s="3">
        <f t="array" aca="1" ref="V11" ca="1">SUM(IF($C11=lijstTypes,1,0)*IF($E11&lt;=0,0,1)*IF(ISNUMBER($E11),1,0)*IF(CELL("notatie",$A11)="D2",1,0))</f>
        <v>1</v>
      </c>
      <c r="W11" s="3">
        <f t="array" ref="W11">SUM(IF($D11=bestaandsubtype,1,0))</f>
        <v>1</v>
      </c>
      <c r="X11">
        <f t="array" ref="X11">IF(AND($C11="allerlei",    IF(SUM(IF($D11=KeuzeAllerlei,1,0))=1,TRUE,FALSE)),1,0)</f>
        <v>1</v>
      </c>
      <c r="Y11">
        <f t="array" ref="Y11">IF(AND($C11="auto",    IF(SUM(IF($D11=KeuzeAuto,1,0))=1,TRUE,FALSE)),1,0)</f>
        <v>0</v>
      </c>
      <c r="Z11">
        <f t="array" ref="Z11">IF(AND($C11="communicatie",    IF(SUM(IF($D11=KeuzeCommunicatie,1,0))=1,TRUE,FALSE)),1,0)</f>
        <v>0</v>
      </c>
      <c r="AA11">
        <f t="array" ref="AA11">IF(AND($C11="drank",    IF(SUM(IF($D11=KeuzeDrank,1,0))=1,TRUE,FALSE)),1,0)</f>
        <v>0</v>
      </c>
      <c r="AB11">
        <f t="array" ref="AB11">IF(AND($C11="fiscus",    IF(SUM(IF($D11=KeuzeFiscus,1,0))=1,TRUE,FALSE)),1,0)</f>
        <v>0</v>
      </c>
      <c r="AC11">
        <f t="array" ref="AC11">IF(AND($C11="gezondheid",    IF(SUM(IF($D11=KeuzeGezondheid,1,0))=1,TRUE,FALSE)),1,0)</f>
        <v>0</v>
      </c>
      <c r="AD11">
        <f t="array" ref="AD11">IF(AND($C11="huis",    IF(SUM(IF($D11=KeuzeHuis,1,0))=1,TRUE,FALSE)),1,0)</f>
        <v>0</v>
      </c>
      <c r="AE11">
        <f t="array" ref="AE11">IF(AND($C11="in",    IF(SUM(IF($D11=KeuzeIn,1,0))=1,TRUE,FALSE)),1,0)</f>
        <v>0</v>
      </c>
      <c r="AF11">
        <f t="array" ref="AF11">IF(AND($C11="kledij",    IF(SUM(IF($D11=KeuzeKledij,1,0))=1,TRUE,FALSE)),1,0)</f>
        <v>0</v>
      </c>
      <c r="AG11">
        <f t="array" ref="AG11">IF(AND($C11="lectuur",    IF(SUM(IF($D11=KeuzeLectuur,1,0))=1,TRUE,FALSE)),1,0)</f>
        <v>0</v>
      </c>
      <c r="AH11">
        <f t="array" ref="AH11">IF(AND($C11="lidmaatschap",    IF(SUM(IF($D11=KeuzeLidmaatschap,1,0))=1,TRUE,FALSE)),1,0)</f>
        <v>0</v>
      </c>
      <c r="AI11">
        <f t="array" ref="AI11">IF(AND($C11="lotto",    IF(SUM(IF($D11=KeuzeLotto,1,0))=1,TRUE,FALSE)),1,0)</f>
        <v>0</v>
      </c>
      <c r="AJ11">
        <f t="array" ref="AJ11">IF(AND($C11="nuts",    IF(SUM(IF($D11=KeuzeNuts,1,0))=1,TRUE,FALSE)),1,0)</f>
        <v>0</v>
      </c>
      <c r="AK11">
        <f t="array" ref="AK11">IF(AND($C11="reis_trip_we",    IF(SUM(IF($D11=KeuzeReis_trip_we,1,0))=1,TRUE,FALSE)),1,0)</f>
        <v>0</v>
      </c>
      <c r="AL11">
        <f t="array" ref="AL11">IF(AND($C11="restau",    IF(SUM(IF($D11=KeuzeRestau,1,0))=1,TRUE,FALSE)),1,0)</f>
        <v>0</v>
      </c>
      <c r="AM11">
        <f t="array" ref="AM11">IF(AND($C11="spaar",    IF(SUM(IF($D11=KeuzeSpaar,1,0))=1,TRUE,FALSE)),1,0)</f>
        <v>0</v>
      </c>
      <c r="AN11">
        <f t="array" ref="AN11">IF(AND($C11="verzekering",    IF(SUM(IF($D11=KeuzeVerzekering,1,0))=1,TRUE,FALSE)),1,0)</f>
        <v>0</v>
      </c>
      <c r="AO11">
        <f t="array" ref="AO11">IF(AND($C11="voeding",    IF(SUM(IF($D11=keuzeVoeding,1,0))=1,TRUE,FALSE)),1,0)</f>
        <v>0</v>
      </c>
      <c r="AP11">
        <f t="array" ref="AP11">IF(AND($C11="grote_uitgave",    IF(SUM(IF($D11=KeuzeGrote_uitgave,1,0))=1,TRUE,FALSE)),1,0)</f>
        <v>0</v>
      </c>
      <c r="AQ11">
        <f t="shared" si="7"/>
        <v>1</v>
      </c>
    </row>
    <row r="12" spans="1:43" x14ac:dyDescent="0.25">
      <c r="A12" s="104">
        <v>43831</v>
      </c>
      <c r="B12" s="106">
        <v>1</v>
      </c>
      <c r="C12" s="106" t="s">
        <v>7</v>
      </c>
      <c r="D12" s="97" t="s">
        <v>49</v>
      </c>
      <c r="E12" s="108">
        <v>4.5</v>
      </c>
      <c r="F12" s="82" t="s">
        <v>259</v>
      </c>
      <c r="G12" s="3">
        <v>0</v>
      </c>
      <c r="H12" s="3" t="s">
        <v>122</v>
      </c>
      <c r="I12" s="3" t="s">
        <v>122</v>
      </c>
      <c r="J12" s="112"/>
      <c r="K12" s="97">
        <f t="shared" si="0"/>
        <v>3</v>
      </c>
      <c r="L12" s="82" t="str">
        <f>VLOOKUP($K12,conversies!$F$2:$G$8,2)</f>
        <v>woensdag</v>
      </c>
      <c r="M12" s="3">
        <f t="array" ref="M12">SUM(IF($A12&gt;=weekbegin,1,0)*IF($A12&lt;=weekeinde,1,0)*weeknummer)</f>
        <v>1</v>
      </c>
      <c r="N12" s="82" t="str">
        <f>VLOOKUP($M12,conversies!$I$2:$L$54,4)</f>
        <v>30/dec/2019 - 05/jan/2020</v>
      </c>
      <c r="O12" s="82">
        <f t="shared" si="1"/>
        <v>2020</v>
      </c>
      <c r="P12" s="82">
        <f t="shared" si="2"/>
        <v>1</v>
      </c>
      <c r="Q12" s="82" t="str">
        <f>VLOOKUP($P12,conversies!$B$2:$C$13,2)</f>
        <v>januari</v>
      </c>
      <c r="R12" s="3">
        <f t="shared" si="3"/>
        <v>1</v>
      </c>
      <c r="S12" s="3">
        <f t="shared" si="4"/>
        <v>1</v>
      </c>
      <c r="T12" s="3">
        <f t="shared" si="5"/>
        <v>1</v>
      </c>
      <c r="U12" s="3">
        <f t="shared" si="6"/>
        <v>1</v>
      </c>
      <c r="V12" s="3">
        <f t="array" aca="1" ref="V12" ca="1">IF($C12=lijstTypes,1,0)*IF($E12&lt;=0,0,1)*IF(ISNUMBER($E12),1,0)*IF(CELL("notatie",$A12)="D2",1,0)</f>
        <v>1</v>
      </c>
      <c r="W12" s="3">
        <f t="array" ref="W12">SUM(IF($D12=bestaandsubtype,1,0))</f>
        <v>2</v>
      </c>
      <c r="X12">
        <f t="array" ref="X12">IF(AND($C12="allerlei",    IF(SUM(IF($D12=KeuzeAllerlei,1,0))=1,TRUE,FALSE)),1,0)</f>
        <v>0</v>
      </c>
      <c r="Y12">
        <f t="array" ref="Y12">IF(AND($C12="auto",    IF(SUM(IF($D12=KeuzeAuto,1,0))=1,TRUE,FALSE)),1,0)</f>
        <v>0</v>
      </c>
      <c r="Z12">
        <f t="array" ref="Z12">IF(AND($C12="communicatie",    IF(SUM(IF($D12=KeuzeCommunicatie,1,0))=1,TRUE,FALSE)),1,0)</f>
        <v>0</v>
      </c>
      <c r="AA12">
        <f t="array" ref="AA12">IF(AND($C12="drank",    IF(SUM(IF($D12=KeuzeDrank,1,0))=1,TRUE,FALSE)),1,0)</f>
        <v>0</v>
      </c>
      <c r="AB12">
        <f t="array" ref="AB12">IF(AND($C12="fiscus",    IF(SUM(IF($D12=KeuzeFiscus,1,0))=1,TRUE,FALSE)),1,0)</f>
        <v>0</v>
      </c>
      <c r="AC12">
        <f t="array" ref="AC12">IF(AND($C12="gezondheid",    IF(SUM(IF($D12=KeuzeGezondheid,1,0))=1,TRUE,FALSE)),1,0)</f>
        <v>0</v>
      </c>
      <c r="AD12">
        <f t="array" ref="AD12">IF(AND($C12="huis",    IF(SUM(IF($D12=KeuzeHuis,1,0))=1,TRUE,FALSE)),1,0)</f>
        <v>0</v>
      </c>
      <c r="AE12">
        <f t="array" ref="AE12">IF(AND($C12="in",    IF(SUM(IF($D12=KeuzeIn,1,0))=1,TRUE,FALSE)),1,0)</f>
        <v>1</v>
      </c>
      <c r="AF12">
        <f t="array" ref="AF12">IF(AND($C12="kledij",    IF(SUM(IF($D12=KeuzeKledij,1,0))=1,TRUE,FALSE)),1,0)</f>
        <v>0</v>
      </c>
      <c r="AG12">
        <f t="array" ref="AG12">IF(AND($C12="lectuur",    IF(SUM(IF($D12=KeuzeLectuur,1,0))=1,TRUE,FALSE)),1,0)</f>
        <v>0</v>
      </c>
      <c r="AH12">
        <f t="array" ref="AH12">IF(AND($C12="lidmaatschap",    IF(SUM(IF($D12=KeuzeLidmaatschap,1,0))=1,TRUE,FALSE)),1,0)</f>
        <v>0</v>
      </c>
      <c r="AI12">
        <f t="array" ref="AI12">IF(AND($C12="lotto",    IF(SUM(IF($D12=KeuzeLotto,1,0))=1,TRUE,FALSE)),1,0)</f>
        <v>0</v>
      </c>
      <c r="AJ12">
        <f t="array" ref="AJ12">IF(AND($C12="nuts",    IF(SUM(IF($D12=KeuzeNuts,1,0))=1,TRUE,FALSE)),1,0)</f>
        <v>0</v>
      </c>
      <c r="AK12">
        <f t="array" ref="AK12">IF(AND($C12="reis_trip_we",    IF(SUM(IF($D12=KeuzeReis_trip_we,1,0))=1,TRUE,FALSE)),1,0)</f>
        <v>0</v>
      </c>
      <c r="AL12">
        <f t="array" ref="AL12">IF(AND($C12="restau",    IF(SUM(IF($D12=KeuzeRestau,1,0))=1,TRUE,FALSE)),1,0)</f>
        <v>0</v>
      </c>
      <c r="AM12">
        <f t="array" ref="AM12">IF(AND($C12="spaar",    IF(SUM(IF($D12=KeuzeSpaar,1,0))=1,TRUE,FALSE)),1,0)</f>
        <v>0</v>
      </c>
      <c r="AN12">
        <f t="array" ref="AN12">IF(AND($C12="verzekering",    IF(SUM(IF($D12=KeuzeVerzekering,1,0))=1,TRUE,FALSE)),1,0)</f>
        <v>0</v>
      </c>
      <c r="AO12">
        <f t="array" ref="AO12">IF(AND($C12="voeding",    IF(SUM(IF($D12=keuzeVoeding,1,0))=1,TRUE,FALSE)),1,0)</f>
        <v>0</v>
      </c>
      <c r="AP12">
        <f t="array" ref="AP12">IF(AND($C12="grote_uitgave",    IF(SUM(IF($D12=KeuzeGrote_uitgave,1,0))=1,TRUE,FALSE)),1,0)</f>
        <v>0</v>
      </c>
      <c r="AQ12">
        <f t="shared" si="7"/>
        <v>1</v>
      </c>
    </row>
    <row r="13" spans="1:43" x14ac:dyDescent="0.25">
      <c r="A13" s="104">
        <v>43831</v>
      </c>
      <c r="B13" s="106">
        <v>0</v>
      </c>
      <c r="C13" s="106" t="s">
        <v>13</v>
      </c>
      <c r="D13" s="97" t="s">
        <v>26</v>
      </c>
      <c r="E13" s="108">
        <v>3.9</v>
      </c>
      <c r="F13" s="82" t="s">
        <v>259</v>
      </c>
      <c r="G13" s="3">
        <v>0</v>
      </c>
      <c r="H13" s="3" t="s">
        <v>122</v>
      </c>
      <c r="K13" s="97">
        <f t="shared" si="0"/>
        <v>3</v>
      </c>
      <c r="L13" s="82" t="str">
        <f>VLOOKUP($K13,conversies!$F$2:$G$8,2)</f>
        <v>woensdag</v>
      </c>
      <c r="M13" s="3">
        <f t="array" ref="M13">SUM(IF($A13&gt;=weekbegin,1,0)*IF($A13&lt;=weekeinde,1,0)*weeknummer)</f>
        <v>1</v>
      </c>
      <c r="N13" s="82" t="str">
        <f>VLOOKUP($M13,conversies!$I$2:$L$54,4)</f>
        <v>30/dec/2019 - 05/jan/2020</v>
      </c>
      <c r="O13" s="82">
        <f t="shared" si="1"/>
        <v>2020</v>
      </c>
      <c r="P13" s="82">
        <f t="shared" si="2"/>
        <v>1</v>
      </c>
      <c r="Q13" s="82" t="str">
        <f>VLOOKUP($P13,conversies!$B$2:$C$13,2)</f>
        <v>januari</v>
      </c>
      <c r="R13" s="3">
        <f t="shared" si="3"/>
        <v>1</v>
      </c>
      <c r="S13" s="3">
        <f t="shared" si="4"/>
        <v>1</v>
      </c>
      <c r="T13" s="3">
        <f t="shared" si="5"/>
        <v>1</v>
      </c>
      <c r="U13" s="3">
        <f t="shared" si="6"/>
        <v>1</v>
      </c>
      <c r="V13" s="3">
        <f t="array" aca="1" ref="V13" ca="1">SUM(IF($C13=lijstTypes,1,0)*IF($E13&lt;=0,0,1)*IF(ISNUMBER($E13),1,0)*IF(CELL("notatie",$A13)="D2",1,0))</f>
        <v>1</v>
      </c>
      <c r="W13" s="3">
        <f t="array" ref="W13">SUM(IF($D13=bestaandsubtype,1,0))</f>
        <v>1</v>
      </c>
      <c r="X13">
        <f t="array" ref="X13">IF(AND($C13="allerlei",    IF(SUM(IF($D13=KeuzeAllerlei,1,0))=1,TRUE,FALSE)),1,0)</f>
        <v>0</v>
      </c>
      <c r="Y13">
        <f t="array" ref="Y13">IF(AND($C13="auto",    IF(SUM(IF($D13=KeuzeAuto,1,0))=1,TRUE,FALSE)),1,0)</f>
        <v>0</v>
      </c>
      <c r="Z13">
        <f t="array" ref="Z13">IF(AND($C13="communicatie",    IF(SUM(IF($D13=KeuzeCommunicatie,1,0))=1,TRUE,FALSE)),1,0)</f>
        <v>0</v>
      </c>
      <c r="AA13">
        <f t="array" ref="AA13">IF(AND($C13="drank",    IF(SUM(IF($D13=KeuzeDrank,1,0))=1,TRUE,FALSE)),1,0)</f>
        <v>1</v>
      </c>
      <c r="AB13">
        <f t="array" ref="AB13">IF(AND($C13="fiscus",    IF(SUM(IF($D13=KeuzeFiscus,1,0))=1,TRUE,FALSE)),1,0)</f>
        <v>0</v>
      </c>
      <c r="AC13">
        <f t="array" ref="AC13">IF(AND($C13="gezondheid",    IF(SUM(IF($D13=KeuzeGezondheid,1,0))=1,TRUE,FALSE)),1,0)</f>
        <v>0</v>
      </c>
      <c r="AD13">
        <f t="array" ref="AD13">IF(AND($C13="huis",    IF(SUM(IF($D13=KeuzeHuis,1,0))=1,TRUE,FALSE)),1,0)</f>
        <v>0</v>
      </c>
      <c r="AE13">
        <f t="array" ref="AE13">IF(AND($C13="in",    IF(SUM(IF($D13=KeuzeIn,1,0))=1,TRUE,FALSE)),1,0)</f>
        <v>0</v>
      </c>
      <c r="AF13">
        <f t="array" ref="AF13">IF(AND($C13="kledij",    IF(SUM(IF($D13=KeuzeKledij,1,0))=1,TRUE,FALSE)),1,0)</f>
        <v>0</v>
      </c>
      <c r="AG13">
        <f t="array" ref="AG13">IF(AND($C13="lectuur",    IF(SUM(IF($D13=KeuzeLectuur,1,0))=1,TRUE,FALSE)),1,0)</f>
        <v>0</v>
      </c>
      <c r="AH13">
        <f t="array" ref="AH13">IF(AND($C13="lidmaatschap",    IF(SUM(IF($D13=KeuzeLidmaatschap,1,0))=1,TRUE,FALSE)),1,0)</f>
        <v>0</v>
      </c>
      <c r="AI13">
        <f t="array" ref="AI13">IF(AND($C13="lotto",    IF(SUM(IF($D13=KeuzeLotto,1,0))=1,TRUE,FALSE)),1,0)</f>
        <v>0</v>
      </c>
      <c r="AJ13">
        <f t="array" ref="AJ13">IF(AND($C13="nuts",    IF(SUM(IF($D13=KeuzeNuts,1,0))=1,TRUE,FALSE)),1,0)</f>
        <v>0</v>
      </c>
      <c r="AK13">
        <f t="array" ref="AK13">IF(AND($C13="reis_trip_we",    IF(SUM(IF($D13=KeuzeReis_trip_we,1,0))=1,TRUE,FALSE)),1,0)</f>
        <v>0</v>
      </c>
      <c r="AL13">
        <f t="array" ref="AL13">IF(AND($C13="restau",    IF(SUM(IF($D13=KeuzeRestau,1,0))=1,TRUE,FALSE)),1,0)</f>
        <v>0</v>
      </c>
      <c r="AM13">
        <f t="array" ref="AM13">IF(AND($C13="spaar",    IF(SUM(IF($D13=KeuzeSpaar,1,0))=1,TRUE,FALSE)),1,0)</f>
        <v>0</v>
      </c>
      <c r="AN13">
        <f t="array" ref="AN13">IF(AND($C13="verzekering",    IF(SUM(IF($D13=KeuzeVerzekering,1,0))=1,TRUE,FALSE)),1,0)</f>
        <v>0</v>
      </c>
      <c r="AO13">
        <f t="array" ref="AO13">IF(AND($C13="voeding",    IF(SUM(IF($D13=keuzeVoeding,1,0))=1,TRUE,FALSE)),1,0)</f>
        <v>0</v>
      </c>
      <c r="AP13">
        <f t="array" ref="AP13">IF(AND($C13="grote_uitgave",    IF(SUM(IF($D13=KeuzeGrote_uitgave,1,0))=1,TRUE,FALSE)),1,0)</f>
        <v>0</v>
      </c>
      <c r="AQ13">
        <f t="shared" si="7"/>
        <v>1</v>
      </c>
    </row>
    <row r="14" spans="1:43" x14ac:dyDescent="0.25">
      <c r="A14" s="104">
        <v>43831</v>
      </c>
      <c r="B14" s="106">
        <v>0</v>
      </c>
      <c r="C14" s="106" t="s">
        <v>13</v>
      </c>
      <c r="D14" s="97" t="s">
        <v>49</v>
      </c>
      <c r="E14" s="108">
        <v>0.3</v>
      </c>
      <c r="F14" s="82" t="s">
        <v>259</v>
      </c>
      <c r="G14" s="3">
        <v>0</v>
      </c>
      <c r="H14" s="3" t="s">
        <v>122</v>
      </c>
      <c r="I14" s="3" t="s">
        <v>122</v>
      </c>
      <c r="K14" s="97">
        <f t="shared" si="0"/>
        <v>3</v>
      </c>
      <c r="L14" s="82" t="str">
        <f>VLOOKUP($K14,conversies!$F$2:$G$8,2)</f>
        <v>woensdag</v>
      </c>
      <c r="M14" s="3">
        <f t="array" ref="M14">SUM(IF($A14&gt;=weekbegin,1,0)*IF($A14&lt;=weekeinde,1,0)*weeknummer)</f>
        <v>1</v>
      </c>
      <c r="N14" s="82" t="str">
        <f>VLOOKUP($M14,conversies!$I$2:$L$54,4)</f>
        <v>30/dec/2019 - 05/jan/2020</v>
      </c>
      <c r="O14" s="82">
        <f t="shared" si="1"/>
        <v>2020</v>
      </c>
      <c r="P14" s="82">
        <f t="shared" si="2"/>
        <v>1</v>
      </c>
      <c r="Q14" s="82" t="str">
        <f>VLOOKUP($P14,conversies!$B$2:$C$13,2)</f>
        <v>januari</v>
      </c>
      <c r="R14" s="3">
        <f t="shared" si="3"/>
        <v>1</v>
      </c>
      <c r="S14" s="3">
        <f t="shared" si="4"/>
        <v>1</v>
      </c>
      <c r="T14" s="3">
        <f t="shared" si="5"/>
        <v>1</v>
      </c>
      <c r="U14" s="3">
        <f t="shared" si="6"/>
        <v>1</v>
      </c>
      <c r="V14" s="3">
        <f t="array" aca="1" ref="V14" ca="1">SUM(IF($C14=lijstTypes,1,0)*IF($E14&lt;=0,0,1)*IF(ISNUMBER($E14),1,0)*IF(CELL("notatie",$A14)="D2",1,0))</f>
        <v>1</v>
      </c>
      <c r="W14" s="3">
        <f t="array" ref="W14">SUM(IF($D14=bestaandsubtype,1,0))</f>
        <v>2</v>
      </c>
      <c r="X14">
        <f t="array" ref="X14">IF(AND($C14="allerlei",    IF(SUM(IF($D14=KeuzeAllerlei,1,0))=1,TRUE,FALSE)),1,0)</f>
        <v>0</v>
      </c>
      <c r="Y14">
        <f t="array" ref="Y14">IF(AND($C14="auto",    IF(SUM(IF($D14=KeuzeAuto,1,0))=1,TRUE,FALSE)),1,0)</f>
        <v>0</v>
      </c>
      <c r="Z14">
        <f t="array" ref="Z14">IF(AND($C14="communicatie",    IF(SUM(IF($D14=KeuzeCommunicatie,1,0))=1,TRUE,FALSE)),1,0)</f>
        <v>0</v>
      </c>
      <c r="AA14">
        <f t="array" ref="AA14">IF(AND($C14="drank",    IF(SUM(IF($D14=KeuzeDrank,1,0))=1,TRUE,FALSE)),1,0)</f>
        <v>1</v>
      </c>
      <c r="AB14">
        <f t="array" ref="AB14">IF(AND($C14="fiscus",    IF(SUM(IF($D14=KeuzeFiscus,1,0))=1,TRUE,FALSE)),1,0)</f>
        <v>0</v>
      </c>
      <c r="AC14">
        <f t="array" ref="AC14">IF(AND($C14="gezondheid",    IF(SUM(IF($D14=KeuzeGezondheid,1,0))=1,TRUE,FALSE)),1,0)</f>
        <v>0</v>
      </c>
      <c r="AD14">
        <f t="array" ref="AD14">IF(AND($C14="huis",    IF(SUM(IF($D14=KeuzeHuis,1,0))=1,TRUE,FALSE)),1,0)</f>
        <v>0</v>
      </c>
      <c r="AE14">
        <f t="array" ref="AE14">IF(AND($C14="in",    IF(SUM(IF($D14=KeuzeIn,1,0))=1,TRUE,FALSE)),1,0)</f>
        <v>0</v>
      </c>
      <c r="AF14">
        <f t="array" ref="AF14">IF(AND($C14="kledij",    IF(SUM(IF($D14=KeuzeKledij,1,0))=1,TRUE,FALSE)),1,0)</f>
        <v>0</v>
      </c>
      <c r="AG14">
        <f t="array" ref="AG14">IF(AND($C14="lectuur",    IF(SUM(IF($D14=KeuzeLectuur,1,0))=1,TRUE,FALSE)),1,0)</f>
        <v>0</v>
      </c>
      <c r="AH14">
        <f t="array" ref="AH14">IF(AND($C14="lidmaatschap",    IF(SUM(IF($D14=KeuzeLidmaatschap,1,0))=1,TRUE,FALSE)),1,0)</f>
        <v>0</v>
      </c>
      <c r="AI14">
        <f t="array" ref="AI14">IF(AND($C14="lotto",    IF(SUM(IF($D14=KeuzeLotto,1,0))=1,TRUE,FALSE)),1,0)</f>
        <v>0</v>
      </c>
      <c r="AJ14">
        <f t="array" ref="AJ14">IF(AND($C14="nuts",    IF(SUM(IF($D14=KeuzeNuts,1,0))=1,TRUE,FALSE)),1,0)</f>
        <v>0</v>
      </c>
      <c r="AK14">
        <f t="array" ref="AK14">IF(AND($C14="reis_trip_we",    IF(SUM(IF($D14=KeuzeReis_trip_we,1,0))=1,TRUE,FALSE)),1,0)</f>
        <v>0</v>
      </c>
      <c r="AL14">
        <f t="array" ref="AL14">IF(AND($C14="restau",    IF(SUM(IF($D14=KeuzeRestau,1,0))=1,TRUE,FALSE)),1,0)</f>
        <v>0</v>
      </c>
      <c r="AM14">
        <f t="array" ref="AM14">IF(AND($C14="spaar",    IF(SUM(IF($D14=KeuzeSpaar,1,0))=1,TRUE,FALSE)),1,0)</f>
        <v>0</v>
      </c>
      <c r="AN14">
        <f t="array" ref="AN14">IF(AND($C14="verzekering",    IF(SUM(IF($D14=KeuzeVerzekering,1,0))=1,TRUE,FALSE)),1,0)</f>
        <v>0</v>
      </c>
      <c r="AO14">
        <f t="array" ref="AO14">IF(AND($C14="voeding",    IF(SUM(IF($D14=keuzeVoeding,1,0))=1,TRUE,FALSE)),1,0)</f>
        <v>0</v>
      </c>
      <c r="AP14">
        <f t="array" ref="AP14">IF(AND($C14="grote_uitgave",    IF(SUM(IF($D14=KeuzeGrote_uitgave,1,0))=1,TRUE,FALSE)),1,0)</f>
        <v>0</v>
      </c>
      <c r="AQ14">
        <f t="shared" si="7"/>
        <v>1</v>
      </c>
    </row>
  </sheetData>
  <autoFilter ref="A1:AQ14" xr:uid="{22F4D6C8-7488-420B-AE02-308A1250578B}">
    <sortState xmlns:xlrd2="http://schemas.microsoft.com/office/spreadsheetml/2017/richdata2" ref="A2:AQ14">
      <sortCondition ref="U1:U14"/>
    </sortState>
  </autoFilter>
  <sortState xmlns:xlrd2="http://schemas.microsoft.com/office/spreadsheetml/2017/richdata2" ref="A2:BC14">
    <sortCondition ref="A2:A14"/>
    <sortCondition ref="F2:F14"/>
    <sortCondition descending="1" ref="B2:B14"/>
    <sortCondition ref="C2:C14"/>
    <sortCondition ref="D2:D14"/>
    <sortCondition descending="1" ref="E2:E14"/>
    <sortCondition ref="H2:H14"/>
  </sortState>
  <dataConsolidate/>
  <phoneticPr fontId="7" type="noConversion"/>
  <conditionalFormatting sqref="AQ1:AQ1048576">
    <cfRule type="cellIs" dxfId="26" priority="3487" operator="equal">
      <formula>0</formula>
    </cfRule>
    <cfRule type="cellIs" dxfId="25" priority="3488" operator="equal">
      <formula>1</formula>
    </cfRule>
  </conditionalFormatting>
  <conditionalFormatting sqref="U2">
    <cfRule type="cellIs" dxfId="24" priority="1073" operator="equal">
      <formula>1</formula>
    </cfRule>
    <cfRule type="cellIs" dxfId="23" priority="1074" operator="equal">
      <formula>0</formula>
    </cfRule>
  </conditionalFormatting>
  <conditionalFormatting sqref="V2">
    <cfRule type="cellIs" dxfId="22" priority="55" operator="equal">
      <formula>0</formula>
    </cfRule>
  </conditionalFormatting>
  <conditionalFormatting sqref="S2">
    <cfRule type="cellIs" dxfId="21" priority="53" operator="equal">
      <formula>0</formula>
    </cfRule>
  </conditionalFormatting>
  <conditionalFormatting sqref="T2">
    <cfRule type="cellIs" dxfId="20" priority="51" operator="equal">
      <formula>0</formula>
    </cfRule>
  </conditionalFormatting>
  <conditionalFormatting sqref="U3:U14">
    <cfRule type="cellIs" dxfId="19" priority="48" operator="equal">
      <formula>1</formula>
    </cfRule>
    <cfRule type="cellIs" dxfId="18" priority="49" operator="equal">
      <formula>0</formula>
    </cfRule>
  </conditionalFormatting>
  <conditionalFormatting sqref="V3:V14">
    <cfRule type="cellIs" dxfId="17" priority="47" operator="equal">
      <formula>0</formula>
    </cfRule>
  </conditionalFormatting>
  <conditionalFormatting sqref="S3:S14">
    <cfRule type="cellIs" dxfId="16" priority="46" operator="equal">
      <formula>0</formula>
    </cfRule>
  </conditionalFormatting>
  <conditionalFormatting sqref="T3:T14">
    <cfRule type="cellIs" dxfId="15" priority="45" operator="equal">
      <formula>0</formula>
    </cfRule>
  </conditionalFormatting>
  <conditionalFormatting sqref="B2:D14">
    <cfRule type="expression" dxfId="14" priority="33">
      <formula>$T2=0</formula>
    </cfRule>
  </conditionalFormatting>
  <conditionalFormatting sqref="E2:E14">
    <cfRule type="expression" dxfId="13" priority="32">
      <formula>$V2=0</formula>
    </cfRule>
  </conditionalFormatting>
  <conditionalFormatting sqref="H2:I14">
    <cfRule type="expression" dxfId="12" priority="31">
      <formula>$S2=0</formula>
    </cfRule>
  </conditionalFormatting>
  <dataValidations count="2">
    <dataValidation type="list" allowBlank="1" showInputMessage="1" showErrorMessage="1" sqref="D1:D1048576" xr:uid="{09760A4B-AA9B-426B-B5C5-51D784BCF226}">
      <formula1>INDIRECT(C1)</formula1>
    </dataValidation>
    <dataValidation type="list" allowBlank="1" showInputMessage="1" showErrorMessage="1" sqref="C1:C1048576" xr:uid="{00000000-0002-0000-0100-000001000000}">
      <formula1>lijstTypes</formula1>
    </dataValidation>
  </dataValidation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allowBlank="1" showInputMessage="1" showErrorMessage="1" xr:uid="{200AA057-84EB-40EE-80A9-B6E54CAB6189}">
          <x14:formula1>
            <xm:f>DATE(jaar,conversies!$B$2,1)</xm:f>
          </x14:formula1>
          <x14:formula2>
            <xm:f>DATE(jaar,conversies!$B$13,31)</xm:f>
          </x14:formula2>
          <xm:sqref>A1:A1048576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6A37C-FE8F-4826-B8F6-22D52941A149}">
  <dimension ref="A1:F51"/>
  <sheetViews>
    <sheetView topLeftCell="A16" workbookViewId="0">
      <selection activeCell="B50" sqref="B50"/>
    </sheetView>
  </sheetViews>
  <sheetFormatPr defaultRowHeight="15" x14ac:dyDescent="0.25"/>
  <cols>
    <col min="2" max="2" width="9.140625" style="88"/>
    <col min="3" max="3" width="16.28515625" bestFit="1" customWidth="1"/>
    <col min="4" max="4" width="28.5703125" bestFit="1" customWidth="1"/>
  </cols>
  <sheetData>
    <row r="1" spans="1:6" x14ac:dyDescent="0.25">
      <c r="A1" s="105">
        <v>43831</v>
      </c>
      <c r="B1" s="88">
        <v>15</v>
      </c>
      <c r="C1" t="s">
        <v>241</v>
      </c>
      <c r="E1" t="s">
        <v>151</v>
      </c>
    </row>
    <row r="2" spans="1:6" x14ac:dyDescent="0.25">
      <c r="A2" s="105">
        <v>43831</v>
      </c>
      <c r="B2" s="88">
        <v>18.7</v>
      </c>
      <c r="C2" t="s">
        <v>242</v>
      </c>
      <c r="E2" t="s">
        <v>151</v>
      </c>
    </row>
    <row r="3" spans="1:6" x14ac:dyDescent="0.25">
      <c r="A3" s="105">
        <v>43831</v>
      </c>
      <c r="B3" s="88">
        <v>28</v>
      </c>
      <c r="C3" t="s">
        <v>246</v>
      </c>
      <c r="E3" t="s">
        <v>151</v>
      </c>
    </row>
    <row r="4" spans="1:6" x14ac:dyDescent="0.25">
      <c r="A4" s="105">
        <v>43831</v>
      </c>
      <c r="B4" s="88">
        <v>39</v>
      </c>
      <c r="C4" t="s">
        <v>247</v>
      </c>
      <c r="E4" t="s">
        <v>151</v>
      </c>
    </row>
    <row r="5" spans="1:6" x14ac:dyDescent="0.25">
      <c r="A5" s="105">
        <v>43831</v>
      </c>
      <c r="B5" s="88">
        <v>24.6</v>
      </c>
      <c r="C5" t="s">
        <v>210</v>
      </c>
      <c r="D5" t="s">
        <v>211</v>
      </c>
      <c r="E5" t="s">
        <v>151</v>
      </c>
    </row>
    <row r="6" spans="1:6" x14ac:dyDescent="0.25">
      <c r="A6" s="105">
        <v>43832</v>
      </c>
      <c r="B6" s="88">
        <v>9</v>
      </c>
      <c r="C6" t="s">
        <v>227</v>
      </c>
      <c r="E6" t="s">
        <v>151</v>
      </c>
    </row>
    <row r="7" spans="1:6" x14ac:dyDescent="0.25">
      <c r="A7" s="105">
        <v>43832</v>
      </c>
      <c r="B7" s="88">
        <v>6</v>
      </c>
      <c r="C7" t="s">
        <v>243</v>
      </c>
      <c r="E7" t="s">
        <v>151</v>
      </c>
    </row>
    <row r="8" spans="1:6" x14ac:dyDescent="0.25">
      <c r="A8" s="105">
        <v>43832</v>
      </c>
      <c r="B8" s="88">
        <v>8</v>
      </c>
      <c r="C8" t="s">
        <v>245</v>
      </c>
      <c r="E8" t="s">
        <v>151</v>
      </c>
    </row>
    <row r="9" spans="1:6" x14ac:dyDescent="0.25">
      <c r="A9" s="105">
        <v>43832</v>
      </c>
      <c r="B9" s="88">
        <v>18.5</v>
      </c>
      <c r="C9" t="s">
        <v>252</v>
      </c>
      <c r="E9" t="s">
        <v>151</v>
      </c>
    </row>
    <row r="10" spans="1:6" x14ac:dyDescent="0.25">
      <c r="A10" s="105">
        <v>43833</v>
      </c>
      <c r="B10" s="88">
        <v>13.8</v>
      </c>
      <c r="C10" t="s">
        <v>212</v>
      </c>
      <c r="D10" t="s">
        <v>218</v>
      </c>
      <c r="E10" t="s">
        <v>151</v>
      </c>
    </row>
    <row r="11" spans="1:6" x14ac:dyDescent="0.25">
      <c r="A11" s="105">
        <v>43833</v>
      </c>
      <c r="B11" s="88">
        <v>23.55</v>
      </c>
      <c r="C11" t="s">
        <v>232</v>
      </c>
      <c r="E11" t="s">
        <v>151</v>
      </c>
      <c r="F11" t="s">
        <v>233</v>
      </c>
    </row>
    <row r="12" spans="1:6" x14ac:dyDescent="0.25">
      <c r="A12" s="105">
        <v>43833</v>
      </c>
      <c r="B12" s="88">
        <v>5</v>
      </c>
      <c r="C12" t="s">
        <v>235</v>
      </c>
      <c r="E12" t="s">
        <v>151</v>
      </c>
    </row>
    <row r="13" spans="1:6" x14ac:dyDescent="0.25">
      <c r="A13" s="105">
        <v>43833</v>
      </c>
      <c r="B13" s="88">
        <v>6</v>
      </c>
      <c r="C13" t="s">
        <v>239</v>
      </c>
      <c r="E13" t="s">
        <v>151</v>
      </c>
    </row>
    <row r="14" spans="1:6" x14ac:dyDescent="0.25">
      <c r="A14" s="105">
        <v>43834</v>
      </c>
      <c r="B14" s="88">
        <v>8</v>
      </c>
      <c r="C14" t="s">
        <v>234</v>
      </c>
      <c r="D14" t="s">
        <v>122</v>
      </c>
      <c r="E14" t="s">
        <v>151</v>
      </c>
    </row>
    <row r="15" spans="1:6" x14ac:dyDescent="0.25">
      <c r="A15" s="105">
        <v>43834</v>
      </c>
      <c r="B15" s="88">
        <v>9</v>
      </c>
      <c r="C15" t="s">
        <v>237</v>
      </c>
      <c r="E15" t="s">
        <v>151</v>
      </c>
    </row>
    <row r="16" spans="1:6" x14ac:dyDescent="0.25">
      <c r="A16" s="105">
        <v>43834</v>
      </c>
      <c r="B16" s="88">
        <v>10</v>
      </c>
      <c r="C16" t="s">
        <v>238</v>
      </c>
      <c r="E16" t="s">
        <v>151</v>
      </c>
    </row>
    <row r="17" spans="1:6" x14ac:dyDescent="0.25">
      <c r="A17" s="105">
        <v>43834</v>
      </c>
      <c r="B17" s="88">
        <v>34.130000000000003</v>
      </c>
      <c r="C17" t="s">
        <v>240</v>
      </c>
      <c r="E17" t="s">
        <v>151</v>
      </c>
    </row>
    <row r="18" spans="1:6" x14ac:dyDescent="0.25">
      <c r="A18" s="105">
        <v>43834</v>
      </c>
      <c r="B18" s="88">
        <v>5.7</v>
      </c>
      <c r="C18" t="s">
        <v>244</v>
      </c>
      <c r="E18" t="s">
        <v>151</v>
      </c>
    </row>
    <row r="19" spans="1:6" x14ac:dyDescent="0.25">
      <c r="A19" s="105">
        <v>43835</v>
      </c>
      <c r="B19" s="88">
        <v>8</v>
      </c>
      <c r="C19" t="s">
        <v>13</v>
      </c>
      <c r="E19" t="s">
        <v>151</v>
      </c>
    </row>
    <row r="20" spans="1:6" x14ac:dyDescent="0.25">
      <c r="A20" s="105">
        <v>43835</v>
      </c>
      <c r="B20" s="88">
        <v>6.48</v>
      </c>
      <c r="C20" t="s">
        <v>230</v>
      </c>
      <c r="E20" t="s">
        <v>151</v>
      </c>
      <c r="F20" t="s">
        <v>231</v>
      </c>
    </row>
    <row r="21" spans="1:6" x14ac:dyDescent="0.25">
      <c r="A21" s="105">
        <v>43836</v>
      </c>
      <c r="B21" s="88">
        <v>12.8</v>
      </c>
      <c r="C21" t="s">
        <v>213</v>
      </c>
      <c r="D21" t="s">
        <v>218</v>
      </c>
      <c r="E21" t="s">
        <v>151</v>
      </c>
    </row>
    <row r="22" spans="1:6" x14ac:dyDescent="0.25">
      <c r="A22" s="105">
        <v>43836</v>
      </c>
      <c r="B22" s="88">
        <v>5</v>
      </c>
      <c r="C22" t="s">
        <v>229</v>
      </c>
      <c r="E22" t="s">
        <v>151</v>
      </c>
    </row>
    <row r="23" spans="1:6" x14ac:dyDescent="0.25">
      <c r="A23" s="105">
        <v>43836</v>
      </c>
      <c r="B23" s="88">
        <v>5</v>
      </c>
      <c r="C23" t="s">
        <v>229</v>
      </c>
      <c r="E23" t="s">
        <v>151</v>
      </c>
    </row>
    <row r="24" spans="1:6" x14ac:dyDescent="0.25">
      <c r="A24" s="105">
        <v>43836</v>
      </c>
      <c r="B24" s="88">
        <v>3.95</v>
      </c>
      <c r="C24" t="s">
        <v>214</v>
      </c>
      <c r="E24" t="s">
        <v>151</v>
      </c>
    </row>
    <row r="25" spans="1:6" x14ac:dyDescent="0.25">
      <c r="A25" s="105">
        <v>43836</v>
      </c>
      <c r="B25" s="88">
        <v>12.8</v>
      </c>
      <c r="C25" t="s">
        <v>236</v>
      </c>
      <c r="E25" t="s">
        <v>151</v>
      </c>
    </row>
    <row r="26" spans="1:6" x14ac:dyDescent="0.25">
      <c r="A26" s="105">
        <v>43836</v>
      </c>
      <c r="B26" s="88">
        <v>26.5</v>
      </c>
      <c r="C26" t="s">
        <v>221</v>
      </c>
      <c r="D26" t="s">
        <v>151</v>
      </c>
      <c r="E26" t="s">
        <v>151</v>
      </c>
    </row>
    <row r="27" spans="1:6" x14ac:dyDescent="0.25">
      <c r="A27" s="105">
        <v>43836</v>
      </c>
      <c r="B27" s="88">
        <v>18</v>
      </c>
      <c r="C27" t="s">
        <v>212</v>
      </c>
      <c r="E27" t="s">
        <v>151</v>
      </c>
    </row>
    <row r="28" spans="1:6" x14ac:dyDescent="0.25">
      <c r="A28" s="105">
        <v>43836</v>
      </c>
      <c r="B28" s="88">
        <v>7.7</v>
      </c>
      <c r="C28" t="s">
        <v>228</v>
      </c>
      <c r="E28" t="s">
        <v>151</v>
      </c>
    </row>
    <row r="29" spans="1:6" x14ac:dyDescent="0.25">
      <c r="A29" s="105">
        <v>43837</v>
      </c>
      <c r="B29" s="88">
        <v>3.95</v>
      </c>
      <c r="C29" t="s">
        <v>215</v>
      </c>
      <c r="E29" t="s">
        <v>151</v>
      </c>
    </row>
    <row r="30" spans="1:6" x14ac:dyDescent="0.25">
      <c r="A30" s="105">
        <v>43837</v>
      </c>
      <c r="B30" s="88">
        <v>17</v>
      </c>
      <c r="C30" t="s">
        <v>216</v>
      </c>
      <c r="E30" t="s">
        <v>151</v>
      </c>
    </row>
    <row r="31" spans="1:6" x14ac:dyDescent="0.25">
      <c r="A31" s="105">
        <v>43837</v>
      </c>
      <c r="B31" s="88">
        <v>1.2</v>
      </c>
      <c r="C31" t="s">
        <v>224</v>
      </c>
      <c r="E31" t="s">
        <v>151</v>
      </c>
    </row>
    <row r="32" spans="1:6" x14ac:dyDescent="0.25">
      <c r="A32" s="105">
        <v>43837</v>
      </c>
      <c r="B32" s="88">
        <v>6.8</v>
      </c>
      <c r="C32" t="s">
        <v>225</v>
      </c>
      <c r="E32" t="s">
        <v>151</v>
      </c>
    </row>
    <row r="33" spans="1:5" x14ac:dyDescent="0.25">
      <c r="A33" s="105">
        <v>43837</v>
      </c>
      <c r="B33" s="88">
        <v>2.9</v>
      </c>
      <c r="C33" t="s">
        <v>226</v>
      </c>
      <c r="E33" t="s">
        <v>151</v>
      </c>
    </row>
    <row r="34" spans="1:5" x14ac:dyDescent="0.25">
      <c r="A34" s="105">
        <v>43837</v>
      </c>
      <c r="B34" s="88">
        <v>20</v>
      </c>
      <c r="C34" t="s">
        <v>248</v>
      </c>
      <c r="E34" t="s">
        <v>151</v>
      </c>
    </row>
    <row r="35" spans="1:5" x14ac:dyDescent="0.25">
      <c r="A35" s="105">
        <v>43837</v>
      </c>
      <c r="B35" s="88">
        <v>10</v>
      </c>
      <c r="C35" t="s">
        <v>249</v>
      </c>
      <c r="E35" t="s">
        <v>151</v>
      </c>
    </row>
    <row r="36" spans="1:5" x14ac:dyDescent="0.25">
      <c r="A36" s="105">
        <v>43837</v>
      </c>
      <c r="B36" s="88">
        <v>10</v>
      </c>
      <c r="C36" t="s">
        <v>250</v>
      </c>
      <c r="E36" t="s">
        <v>122</v>
      </c>
    </row>
    <row r="37" spans="1:5" x14ac:dyDescent="0.25">
      <c r="A37" s="105">
        <v>43837</v>
      </c>
      <c r="B37" s="88">
        <v>10</v>
      </c>
      <c r="C37" t="s">
        <v>251</v>
      </c>
      <c r="E37" t="s">
        <v>122</v>
      </c>
    </row>
    <row r="38" spans="1:5" x14ac:dyDescent="0.25">
      <c r="A38" s="105">
        <v>43838</v>
      </c>
      <c r="B38" s="88">
        <v>20</v>
      </c>
      <c r="C38" t="s">
        <v>217</v>
      </c>
    </row>
    <row r="39" spans="1:5" x14ac:dyDescent="0.25">
      <c r="A39" s="105">
        <v>43838</v>
      </c>
      <c r="B39" s="88">
        <v>12.8</v>
      </c>
      <c r="C39" t="s">
        <v>213</v>
      </c>
      <c r="D39" t="s">
        <v>218</v>
      </c>
      <c r="E39" t="s">
        <v>151</v>
      </c>
    </row>
    <row r="40" spans="1:5" x14ac:dyDescent="0.25">
      <c r="A40" s="105">
        <v>43838</v>
      </c>
      <c r="B40" s="88">
        <v>26</v>
      </c>
      <c r="C40" t="s">
        <v>219</v>
      </c>
      <c r="E40" t="s">
        <v>151</v>
      </c>
    </row>
    <row r="41" spans="1:5" x14ac:dyDescent="0.25">
      <c r="A41" s="105">
        <v>43838</v>
      </c>
      <c r="B41" s="88">
        <v>13.1</v>
      </c>
      <c r="C41" t="s">
        <v>222</v>
      </c>
      <c r="E41" t="s">
        <v>151</v>
      </c>
    </row>
    <row r="42" spans="1:5" x14ac:dyDescent="0.25">
      <c r="A42" s="105">
        <v>43838</v>
      </c>
      <c r="B42" s="88">
        <v>7.05</v>
      </c>
      <c r="C42" t="s">
        <v>223</v>
      </c>
      <c r="E42" t="s">
        <v>151</v>
      </c>
    </row>
    <row r="43" spans="1:5" x14ac:dyDescent="0.25">
      <c r="A43" s="105">
        <v>43838</v>
      </c>
      <c r="B43" s="88">
        <v>24.6</v>
      </c>
      <c r="C43" t="s">
        <v>210</v>
      </c>
      <c r="E43" t="s">
        <v>151</v>
      </c>
    </row>
    <row r="44" spans="1:5" x14ac:dyDescent="0.25">
      <c r="A44" s="105">
        <v>43838</v>
      </c>
      <c r="B44" s="88">
        <v>30.5</v>
      </c>
      <c r="C44" t="s">
        <v>220</v>
      </c>
      <c r="E44" t="s">
        <v>151</v>
      </c>
    </row>
    <row r="45" spans="1:5" x14ac:dyDescent="0.25">
      <c r="A45" s="105">
        <v>43838</v>
      </c>
      <c r="B45" s="88">
        <v>28</v>
      </c>
      <c r="C45" t="s">
        <v>253</v>
      </c>
    </row>
    <row r="46" spans="1:5" x14ac:dyDescent="0.25">
      <c r="A46" s="105">
        <v>43838</v>
      </c>
      <c r="B46" s="88">
        <v>3</v>
      </c>
      <c r="C46" t="s">
        <v>254</v>
      </c>
      <c r="E46" t="s">
        <v>151</v>
      </c>
    </row>
    <row r="48" spans="1:5" x14ac:dyDescent="0.25">
      <c r="B48" s="88">
        <f>SUM(B1:B47)</f>
        <v>635.11</v>
      </c>
    </row>
    <row r="49" spans="2:2" x14ac:dyDescent="0.25">
      <c r="B49" s="88">
        <v>-68</v>
      </c>
    </row>
    <row r="50" spans="2:2" x14ac:dyDescent="0.25">
      <c r="B50" s="88">
        <f>SUM(B48:B49)</f>
        <v>567.11</v>
      </c>
    </row>
    <row r="51" spans="2:2" x14ac:dyDescent="0.25">
      <c r="B51" s="88">
        <f>0.5*B50</f>
        <v>283.55500000000001</v>
      </c>
    </row>
  </sheetData>
  <sortState xmlns:xlrd2="http://schemas.microsoft.com/office/spreadsheetml/2017/richdata2" ref="A1:F46">
    <sortCondition ref="A1:A46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264A0-3CB8-46D8-9B34-5AF11E9F6807}">
  <dimension ref="A2:F31"/>
  <sheetViews>
    <sheetView workbookViewId="0">
      <selection activeCell="D37" sqref="D37"/>
    </sheetView>
  </sheetViews>
  <sheetFormatPr defaultRowHeight="15" x14ac:dyDescent="0.25"/>
  <cols>
    <col min="1" max="1" width="6.5703125" bestFit="1" customWidth="1"/>
    <col min="2" max="2" width="24.7109375" bestFit="1" customWidth="1"/>
  </cols>
  <sheetData>
    <row r="2" spans="1:6" x14ac:dyDescent="0.25">
      <c r="A2" s="105">
        <v>43582</v>
      </c>
      <c r="B2" t="s">
        <v>159</v>
      </c>
      <c r="C2" t="s">
        <v>160</v>
      </c>
      <c r="D2">
        <v>12.7</v>
      </c>
      <c r="E2" t="s">
        <v>151</v>
      </c>
    </row>
    <row r="3" spans="1:6" x14ac:dyDescent="0.25">
      <c r="A3" s="105">
        <v>43583</v>
      </c>
      <c r="B3" t="s">
        <v>172</v>
      </c>
      <c r="D3">
        <v>5.35</v>
      </c>
      <c r="E3" t="s">
        <v>151</v>
      </c>
    </row>
    <row r="4" spans="1:6" x14ac:dyDescent="0.25">
      <c r="A4" s="105">
        <v>43584</v>
      </c>
      <c r="B4" t="s">
        <v>170</v>
      </c>
      <c r="D4">
        <v>5.25</v>
      </c>
      <c r="E4" t="s">
        <v>151</v>
      </c>
      <c r="F4" t="s">
        <v>171</v>
      </c>
    </row>
    <row r="5" spans="1:6" x14ac:dyDescent="0.25">
      <c r="A5" s="105">
        <v>43584</v>
      </c>
      <c r="B5" t="s">
        <v>173</v>
      </c>
      <c r="D5">
        <v>42.75</v>
      </c>
      <c r="E5" t="s">
        <v>151</v>
      </c>
      <c r="F5" t="s">
        <v>174</v>
      </c>
    </row>
    <row r="6" spans="1:6" x14ac:dyDescent="0.25">
      <c r="A6" s="105">
        <v>43586</v>
      </c>
      <c r="B6" t="s">
        <v>150</v>
      </c>
      <c r="C6" t="s">
        <v>142</v>
      </c>
      <c r="D6">
        <v>8.4499999999999993</v>
      </c>
      <c r="E6" t="s">
        <v>151</v>
      </c>
    </row>
    <row r="7" spans="1:6" x14ac:dyDescent="0.25">
      <c r="A7" s="105">
        <v>43586</v>
      </c>
      <c r="B7" t="s">
        <v>152</v>
      </c>
      <c r="C7" t="s">
        <v>142</v>
      </c>
      <c r="D7">
        <v>5</v>
      </c>
      <c r="E7" t="s">
        <v>151</v>
      </c>
    </row>
    <row r="8" spans="1:6" x14ac:dyDescent="0.25">
      <c r="A8" s="105">
        <v>43586</v>
      </c>
      <c r="B8" t="s">
        <v>155</v>
      </c>
      <c r="C8" t="s">
        <v>156</v>
      </c>
      <c r="D8">
        <v>9.5</v>
      </c>
      <c r="E8" t="s">
        <v>151</v>
      </c>
    </row>
    <row r="9" spans="1:6" x14ac:dyDescent="0.25">
      <c r="A9" s="105">
        <v>43586</v>
      </c>
      <c r="B9" t="s">
        <v>179</v>
      </c>
      <c r="C9" t="s">
        <v>158</v>
      </c>
      <c r="D9">
        <v>17.25</v>
      </c>
      <c r="E9" t="s">
        <v>151</v>
      </c>
      <c r="F9" t="s">
        <v>180</v>
      </c>
    </row>
    <row r="10" spans="1:6" x14ac:dyDescent="0.25">
      <c r="A10" s="105">
        <v>43586</v>
      </c>
      <c r="B10" t="s">
        <v>181</v>
      </c>
      <c r="D10">
        <v>7.5</v>
      </c>
      <c r="E10" t="s">
        <v>151</v>
      </c>
    </row>
    <row r="11" spans="1:6" x14ac:dyDescent="0.25">
      <c r="A11" s="105">
        <v>43587</v>
      </c>
      <c r="B11" t="s">
        <v>149</v>
      </c>
      <c r="D11">
        <v>3</v>
      </c>
      <c r="E11" t="s">
        <v>151</v>
      </c>
    </row>
    <row r="12" spans="1:6" x14ac:dyDescent="0.25">
      <c r="A12" s="105">
        <v>43587</v>
      </c>
      <c r="B12" t="s">
        <v>166</v>
      </c>
      <c r="D12">
        <v>8.4</v>
      </c>
      <c r="E12" t="s">
        <v>151</v>
      </c>
      <c r="F12" t="s">
        <v>169</v>
      </c>
    </row>
    <row r="13" spans="1:6" x14ac:dyDescent="0.25">
      <c r="A13" s="105">
        <v>43587</v>
      </c>
      <c r="B13" t="s">
        <v>168</v>
      </c>
      <c r="D13">
        <v>54.4</v>
      </c>
      <c r="E13" t="s">
        <v>151</v>
      </c>
      <c r="F13" t="s">
        <v>189</v>
      </c>
    </row>
    <row r="14" spans="1:6" x14ac:dyDescent="0.25">
      <c r="A14" s="105">
        <v>43587</v>
      </c>
      <c r="B14" t="s">
        <v>169</v>
      </c>
      <c r="C14" t="s">
        <v>73</v>
      </c>
      <c r="D14">
        <v>10.75</v>
      </c>
      <c r="E14" t="s">
        <v>151</v>
      </c>
    </row>
    <row r="15" spans="1:6" x14ac:dyDescent="0.25">
      <c r="A15" s="105">
        <v>43587</v>
      </c>
      <c r="B15" t="s">
        <v>184</v>
      </c>
      <c r="D15">
        <v>12.2</v>
      </c>
      <c r="E15" t="s">
        <v>151</v>
      </c>
    </row>
    <row r="16" spans="1:6" x14ac:dyDescent="0.25">
      <c r="A16" s="105">
        <v>43588</v>
      </c>
      <c r="B16" t="s">
        <v>153</v>
      </c>
      <c r="C16" t="s">
        <v>154</v>
      </c>
      <c r="D16">
        <v>18</v>
      </c>
      <c r="E16" t="s">
        <v>151</v>
      </c>
    </row>
    <row r="17" spans="1:6" x14ac:dyDescent="0.25">
      <c r="A17" s="105">
        <v>43588</v>
      </c>
      <c r="B17" t="s">
        <v>157</v>
      </c>
      <c r="C17" t="s">
        <v>158</v>
      </c>
      <c r="D17">
        <v>18.25</v>
      </c>
      <c r="E17" t="s">
        <v>151</v>
      </c>
    </row>
    <row r="18" spans="1:6" x14ac:dyDescent="0.25">
      <c r="A18" s="105">
        <v>43588</v>
      </c>
      <c r="B18" t="s">
        <v>177</v>
      </c>
      <c r="C18" t="s">
        <v>178</v>
      </c>
      <c r="D18">
        <v>6.7</v>
      </c>
      <c r="E18" t="s">
        <v>151</v>
      </c>
    </row>
    <row r="19" spans="1:6" x14ac:dyDescent="0.25">
      <c r="A19" s="105">
        <v>43589</v>
      </c>
      <c r="B19" t="s">
        <v>164</v>
      </c>
      <c r="C19" t="s">
        <v>142</v>
      </c>
      <c r="D19">
        <v>3.9</v>
      </c>
      <c r="E19" t="s">
        <v>151</v>
      </c>
    </row>
    <row r="20" spans="1:6" x14ac:dyDescent="0.25">
      <c r="A20" s="105">
        <v>43589</v>
      </c>
      <c r="B20" t="s">
        <v>167</v>
      </c>
      <c r="D20">
        <v>7</v>
      </c>
      <c r="E20" t="s">
        <v>151</v>
      </c>
    </row>
    <row r="21" spans="1:6" x14ac:dyDescent="0.25">
      <c r="A21" s="105">
        <v>43587</v>
      </c>
      <c r="B21" t="s">
        <v>187</v>
      </c>
      <c r="D21">
        <v>52</v>
      </c>
      <c r="E21" t="s">
        <v>151</v>
      </c>
      <c r="F21" t="s">
        <v>188</v>
      </c>
    </row>
    <row r="22" spans="1:6" x14ac:dyDescent="0.25">
      <c r="B22" t="s">
        <v>162</v>
      </c>
      <c r="D22">
        <v>13.7</v>
      </c>
      <c r="E22" t="s">
        <v>151</v>
      </c>
    </row>
    <row r="23" spans="1:6" x14ac:dyDescent="0.25">
      <c r="B23" t="s">
        <v>163</v>
      </c>
      <c r="D23">
        <v>45.11</v>
      </c>
      <c r="E23" t="s">
        <v>151</v>
      </c>
      <c r="F23">
        <f>SUM(D2:D23)</f>
        <v>367.16</v>
      </c>
    </row>
    <row r="24" spans="1:6" x14ac:dyDescent="0.25">
      <c r="A24" s="105">
        <v>43582</v>
      </c>
      <c r="B24" t="s">
        <v>159</v>
      </c>
      <c r="C24" t="s">
        <v>161</v>
      </c>
      <c r="D24">
        <v>16.5</v>
      </c>
    </row>
    <row r="25" spans="1:6" x14ac:dyDescent="0.25">
      <c r="A25" s="105">
        <v>43584</v>
      </c>
      <c r="B25" t="s">
        <v>175</v>
      </c>
      <c r="D25">
        <v>18.95</v>
      </c>
    </row>
    <row r="26" spans="1:6" x14ac:dyDescent="0.25">
      <c r="A26" s="105">
        <v>43585</v>
      </c>
      <c r="B26" t="s">
        <v>176</v>
      </c>
      <c r="C26" t="s">
        <v>19</v>
      </c>
      <c r="D26">
        <v>142.96</v>
      </c>
    </row>
    <row r="27" spans="1:6" x14ac:dyDescent="0.25">
      <c r="A27" s="105">
        <v>43586</v>
      </c>
      <c r="B27" t="s">
        <v>182</v>
      </c>
      <c r="D27">
        <v>48</v>
      </c>
    </row>
    <row r="28" spans="1:6" x14ac:dyDescent="0.25">
      <c r="A28" s="105">
        <v>43587</v>
      </c>
      <c r="B28" t="s">
        <v>183</v>
      </c>
      <c r="D28">
        <v>50.89</v>
      </c>
    </row>
    <row r="29" spans="1:6" x14ac:dyDescent="0.25">
      <c r="A29" s="105">
        <v>43587</v>
      </c>
      <c r="B29" t="s">
        <v>185</v>
      </c>
      <c r="C29" t="s">
        <v>186</v>
      </c>
      <c r="D29">
        <v>11.5</v>
      </c>
    </row>
    <row r="30" spans="1:6" x14ac:dyDescent="0.25">
      <c r="B30" t="s">
        <v>165</v>
      </c>
      <c r="D30">
        <v>30</v>
      </c>
      <c r="F30">
        <f>SUM(D24:D30)</f>
        <v>318.8</v>
      </c>
    </row>
    <row r="31" spans="1:6" x14ac:dyDescent="0.25">
      <c r="A31" s="105"/>
    </row>
  </sheetData>
  <sortState xmlns:xlrd2="http://schemas.microsoft.com/office/spreadsheetml/2017/richdata2" ref="A2:F30">
    <sortCondition ref="E2:E3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2"/>
  <dimension ref="A1:L74"/>
  <sheetViews>
    <sheetView workbookViewId="0">
      <selection activeCell="C23" sqref="C23"/>
    </sheetView>
  </sheetViews>
  <sheetFormatPr defaultColWidth="9.140625" defaultRowHeight="12.75" x14ac:dyDescent="0.2"/>
  <cols>
    <col min="1" max="1" width="9.140625" style="4"/>
    <col min="2" max="2" width="8.140625" style="4" bestFit="1" customWidth="1"/>
    <col min="3" max="3" width="12.42578125" style="4" bestFit="1" customWidth="1"/>
    <col min="4" max="4" width="13.140625" style="4" bestFit="1" customWidth="1"/>
    <col min="5" max="5" width="11" style="4" bestFit="1" customWidth="1"/>
    <col min="6" max="6" width="8.28515625" style="4" bestFit="1" customWidth="1"/>
    <col min="7" max="7" width="8.5703125" style="4" bestFit="1" customWidth="1"/>
    <col min="8" max="8" width="14.28515625" style="4" bestFit="1" customWidth="1"/>
    <col min="9" max="9" width="9.140625" style="4"/>
    <col min="10" max="10" width="12.7109375" style="4" customWidth="1"/>
    <col min="11" max="11" width="11.7109375" style="4" customWidth="1"/>
    <col min="12" max="12" width="24.7109375" style="10" bestFit="1" customWidth="1"/>
    <col min="13" max="16384" width="9.140625" style="4"/>
  </cols>
  <sheetData>
    <row r="1" spans="1:12" x14ac:dyDescent="0.2">
      <c r="A1" s="9" t="s">
        <v>81</v>
      </c>
      <c r="B1" s="9" t="s">
        <v>82</v>
      </c>
      <c r="C1" s="9" t="s">
        <v>83</v>
      </c>
      <c r="D1" s="9" t="s">
        <v>84</v>
      </c>
      <c r="E1" s="9" t="s">
        <v>85</v>
      </c>
      <c r="F1" s="9" t="s">
        <v>5</v>
      </c>
      <c r="G1" s="9" t="s">
        <v>86</v>
      </c>
      <c r="H1" s="9" t="s">
        <v>87</v>
      </c>
      <c r="I1" s="9" t="s">
        <v>88</v>
      </c>
      <c r="J1" s="9" t="s">
        <v>89</v>
      </c>
      <c r="K1" s="9" t="s">
        <v>90</v>
      </c>
    </row>
    <row r="2" spans="1:12" x14ac:dyDescent="0.2">
      <c r="A2" s="4">
        <v>2020</v>
      </c>
      <c r="B2" s="4">
        <v>1</v>
      </c>
      <c r="C2" s="7" t="s">
        <v>91</v>
      </c>
      <c r="D2" s="8">
        <v>31</v>
      </c>
      <c r="E2" s="8">
        <v>0</v>
      </c>
      <c r="F2" s="4">
        <v>1</v>
      </c>
      <c r="G2" s="8" t="s">
        <v>92</v>
      </c>
      <c r="H2" s="86">
        <v>43829</v>
      </c>
      <c r="I2" s="4">
        <v>1</v>
      </c>
      <c r="J2" s="87">
        <f>conversies!$H$2</f>
        <v>43829</v>
      </c>
      <c r="K2" s="12">
        <f>J2+6</f>
        <v>43835</v>
      </c>
      <c r="L2" s="5" t="str">
        <f>TEXT(J2,"dd/mmm/JJJJ")&amp;" - "&amp;TEXT(K2,"dd/mmm/jjjj")</f>
        <v>30/dec/2019 - 05/jan/2020</v>
      </c>
    </row>
    <row r="3" spans="1:12" x14ac:dyDescent="0.2">
      <c r="B3" s="4">
        <v>2</v>
      </c>
      <c r="C3" s="7" t="s">
        <v>93</v>
      </c>
      <c r="D3" s="8">
        <f>IF(MOD(A2,4)=0,29,28)</f>
        <v>29</v>
      </c>
      <c r="E3" s="8">
        <f>E2+D2</f>
        <v>31</v>
      </c>
      <c r="F3" s="4">
        <v>2</v>
      </c>
      <c r="G3" s="8" t="s">
        <v>94</v>
      </c>
      <c r="I3" s="4">
        <v>2</v>
      </c>
      <c r="J3" s="12">
        <f>K2+1</f>
        <v>43836</v>
      </c>
      <c r="K3" s="12">
        <f>J3+6</f>
        <v>43842</v>
      </c>
      <c r="L3" s="5" t="str">
        <f t="shared" ref="L3:L54" si="0">TEXT(J3,"dd/mmm/JJJJ")&amp;" - "&amp;TEXT(K3,"dd/mmm/jjjj")</f>
        <v>06/jan/2020 - 12/jan/2020</v>
      </c>
    </row>
    <row r="4" spans="1:12" x14ac:dyDescent="0.2">
      <c r="B4" s="4">
        <v>3</v>
      </c>
      <c r="C4" s="7" t="s">
        <v>95</v>
      </c>
      <c r="D4" s="8">
        <v>31</v>
      </c>
      <c r="E4" s="8">
        <f t="shared" ref="E4:E13" si="1">E3+D3</f>
        <v>60</v>
      </c>
      <c r="F4" s="4">
        <v>3</v>
      </c>
      <c r="G4" s="8" t="s">
        <v>96</v>
      </c>
      <c r="I4" s="4">
        <v>3</v>
      </c>
      <c r="J4" s="12">
        <f t="shared" ref="J4:J54" si="2">K3+1</f>
        <v>43843</v>
      </c>
      <c r="K4" s="12">
        <f t="shared" ref="K4:K54" si="3">J4+6</f>
        <v>43849</v>
      </c>
      <c r="L4" s="5" t="str">
        <f t="shared" si="0"/>
        <v>13/jan/2020 - 19/jan/2020</v>
      </c>
    </row>
    <row r="5" spans="1:12" x14ac:dyDescent="0.2">
      <c r="B5" s="4">
        <v>4</v>
      </c>
      <c r="C5" s="7" t="s">
        <v>97</v>
      </c>
      <c r="D5" s="8">
        <v>30</v>
      </c>
      <c r="E5" s="8">
        <f t="shared" si="1"/>
        <v>91</v>
      </c>
      <c r="F5" s="4">
        <v>4</v>
      </c>
      <c r="G5" s="8" t="s">
        <v>98</v>
      </c>
      <c r="I5" s="4">
        <v>4</v>
      </c>
      <c r="J5" s="12">
        <f t="shared" si="2"/>
        <v>43850</v>
      </c>
      <c r="K5" s="12">
        <f t="shared" si="3"/>
        <v>43856</v>
      </c>
      <c r="L5" s="5" t="str">
        <f t="shared" si="0"/>
        <v>20/jan/2020 - 26/jan/2020</v>
      </c>
    </row>
    <row r="6" spans="1:12" x14ac:dyDescent="0.2">
      <c r="B6" s="4">
        <v>5</v>
      </c>
      <c r="C6" s="7" t="s">
        <v>99</v>
      </c>
      <c r="D6" s="8">
        <v>31</v>
      </c>
      <c r="E6" s="8">
        <f t="shared" si="1"/>
        <v>121</v>
      </c>
      <c r="F6" s="4">
        <v>5</v>
      </c>
      <c r="G6" s="8" t="s">
        <v>100</v>
      </c>
      <c r="I6" s="4">
        <v>5</v>
      </c>
      <c r="J6" s="12">
        <f t="shared" si="2"/>
        <v>43857</v>
      </c>
      <c r="K6" s="12">
        <f t="shared" si="3"/>
        <v>43863</v>
      </c>
      <c r="L6" s="5" t="str">
        <f t="shared" si="0"/>
        <v>27/jan/2020 - 02/feb/2020</v>
      </c>
    </row>
    <row r="7" spans="1:12" x14ac:dyDescent="0.2">
      <c r="B7" s="4">
        <v>6</v>
      </c>
      <c r="C7" s="7" t="s">
        <v>101</v>
      </c>
      <c r="D7" s="8">
        <v>30</v>
      </c>
      <c r="E7" s="8">
        <f t="shared" si="1"/>
        <v>152</v>
      </c>
      <c r="F7" s="4">
        <v>6</v>
      </c>
      <c r="G7" s="8" t="s">
        <v>102</v>
      </c>
      <c r="I7" s="4">
        <v>6</v>
      </c>
      <c r="J7" s="12">
        <f t="shared" si="2"/>
        <v>43864</v>
      </c>
      <c r="K7" s="12">
        <f t="shared" si="3"/>
        <v>43870</v>
      </c>
      <c r="L7" s="5" t="str">
        <f t="shared" si="0"/>
        <v>03/feb/2020 - 09/feb/2020</v>
      </c>
    </row>
    <row r="8" spans="1:12" x14ac:dyDescent="0.2">
      <c r="B8" s="4">
        <v>7</v>
      </c>
      <c r="C8" s="7" t="s">
        <v>103</v>
      </c>
      <c r="D8" s="8">
        <v>31</v>
      </c>
      <c r="E8" s="8">
        <f t="shared" si="1"/>
        <v>182</v>
      </c>
      <c r="F8" s="4">
        <v>7</v>
      </c>
      <c r="G8" s="8" t="s">
        <v>104</v>
      </c>
      <c r="I8" s="4">
        <v>7</v>
      </c>
      <c r="J8" s="12">
        <f t="shared" si="2"/>
        <v>43871</v>
      </c>
      <c r="K8" s="12">
        <f t="shared" si="3"/>
        <v>43877</v>
      </c>
      <c r="L8" s="5" t="str">
        <f t="shared" si="0"/>
        <v>10/feb/2020 - 16/feb/2020</v>
      </c>
    </row>
    <row r="9" spans="1:12" x14ac:dyDescent="0.2">
      <c r="B9" s="4">
        <v>8</v>
      </c>
      <c r="C9" s="7" t="s">
        <v>105</v>
      </c>
      <c r="D9" s="8">
        <v>31</v>
      </c>
      <c r="E9" s="8">
        <f t="shared" si="1"/>
        <v>213</v>
      </c>
      <c r="I9" s="4">
        <v>8</v>
      </c>
      <c r="J9" s="12">
        <f t="shared" si="2"/>
        <v>43878</v>
      </c>
      <c r="K9" s="12">
        <f t="shared" si="3"/>
        <v>43884</v>
      </c>
      <c r="L9" s="5" t="str">
        <f t="shared" si="0"/>
        <v>17/feb/2020 - 23/feb/2020</v>
      </c>
    </row>
    <row r="10" spans="1:12" x14ac:dyDescent="0.2">
      <c r="B10" s="4">
        <v>9</v>
      </c>
      <c r="C10" s="7" t="s">
        <v>106</v>
      </c>
      <c r="D10" s="8">
        <v>30</v>
      </c>
      <c r="E10" s="8">
        <f t="shared" si="1"/>
        <v>244</v>
      </c>
      <c r="I10" s="4">
        <v>9</v>
      </c>
      <c r="J10" s="12">
        <f t="shared" si="2"/>
        <v>43885</v>
      </c>
      <c r="K10" s="12">
        <f t="shared" si="3"/>
        <v>43891</v>
      </c>
      <c r="L10" s="5" t="str">
        <f t="shared" si="0"/>
        <v>24/feb/2020 - 01/mrt/2020</v>
      </c>
    </row>
    <row r="11" spans="1:12" x14ac:dyDescent="0.2">
      <c r="B11" s="4">
        <v>10</v>
      </c>
      <c r="C11" s="7" t="s">
        <v>107</v>
      </c>
      <c r="D11" s="8">
        <v>31</v>
      </c>
      <c r="E11" s="8">
        <f t="shared" si="1"/>
        <v>274</v>
      </c>
      <c r="I11" s="4">
        <v>10</v>
      </c>
      <c r="J11" s="12">
        <f t="shared" si="2"/>
        <v>43892</v>
      </c>
      <c r="K11" s="12">
        <f t="shared" si="3"/>
        <v>43898</v>
      </c>
      <c r="L11" s="5" t="str">
        <f t="shared" si="0"/>
        <v>02/mrt/2020 - 08/mrt/2020</v>
      </c>
    </row>
    <row r="12" spans="1:12" x14ac:dyDescent="0.2">
      <c r="B12" s="4">
        <v>11</v>
      </c>
      <c r="C12" s="7" t="s">
        <v>108</v>
      </c>
      <c r="D12" s="8">
        <v>30</v>
      </c>
      <c r="E12" s="8">
        <f t="shared" si="1"/>
        <v>305</v>
      </c>
      <c r="I12" s="4">
        <v>11</v>
      </c>
      <c r="J12" s="12">
        <f t="shared" si="2"/>
        <v>43899</v>
      </c>
      <c r="K12" s="12">
        <f t="shared" si="3"/>
        <v>43905</v>
      </c>
      <c r="L12" s="5" t="str">
        <f t="shared" si="0"/>
        <v>09/mrt/2020 - 15/mrt/2020</v>
      </c>
    </row>
    <row r="13" spans="1:12" x14ac:dyDescent="0.2">
      <c r="B13" s="4">
        <v>12</v>
      </c>
      <c r="C13" s="7" t="s">
        <v>109</v>
      </c>
      <c r="D13" s="8">
        <v>31</v>
      </c>
      <c r="E13" s="8">
        <f t="shared" si="1"/>
        <v>335</v>
      </c>
      <c r="I13" s="4">
        <v>12</v>
      </c>
      <c r="J13" s="12">
        <f t="shared" si="2"/>
        <v>43906</v>
      </c>
      <c r="K13" s="12">
        <f t="shared" si="3"/>
        <v>43912</v>
      </c>
      <c r="L13" s="5" t="str">
        <f t="shared" si="0"/>
        <v>16/mrt/2020 - 22/mrt/2020</v>
      </c>
    </row>
    <row r="14" spans="1:12" x14ac:dyDescent="0.2">
      <c r="I14" s="4">
        <v>13</v>
      </c>
      <c r="J14" s="11">
        <f t="shared" si="2"/>
        <v>43913</v>
      </c>
      <c r="K14" s="11">
        <f t="shared" si="3"/>
        <v>43919</v>
      </c>
      <c r="L14" s="5" t="str">
        <f t="shared" si="0"/>
        <v>23/mrt/2020 - 29/mrt/2020</v>
      </c>
    </row>
    <row r="15" spans="1:12" x14ac:dyDescent="0.2">
      <c r="I15" s="4">
        <v>14</v>
      </c>
      <c r="J15" s="11">
        <f t="shared" si="2"/>
        <v>43920</v>
      </c>
      <c r="K15" s="11">
        <f t="shared" si="3"/>
        <v>43926</v>
      </c>
      <c r="L15" s="5" t="str">
        <f t="shared" si="0"/>
        <v>30/mrt/2020 - 05/apr/2020</v>
      </c>
    </row>
    <row r="16" spans="1:12" x14ac:dyDescent="0.2">
      <c r="I16" s="4">
        <v>15</v>
      </c>
      <c r="J16" s="11">
        <f t="shared" si="2"/>
        <v>43927</v>
      </c>
      <c r="K16" s="11">
        <f t="shared" si="3"/>
        <v>43933</v>
      </c>
      <c r="L16" s="5" t="str">
        <f t="shared" si="0"/>
        <v>06/apr/2020 - 12/apr/2020</v>
      </c>
    </row>
    <row r="17" spans="3:12" x14ac:dyDescent="0.2">
      <c r="I17" s="4">
        <v>16</v>
      </c>
      <c r="J17" s="11">
        <f t="shared" si="2"/>
        <v>43934</v>
      </c>
      <c r="K17" s="11">
        <f t="shared" si="3"/>
        <v>43940</v>
      </c>
      <c r="L17" s="5" t="str">
        <f t="shared" si="0"/>
        <v>13/apr/2020 - 19/apr/2020</v>
      </c>
    </row>
    <row r="18" spans="3:12" x14ac:dyDescent="0.2">
      <c r="I18" s="4">
        <v>17</v>
      </c>
      <c r="J18" s="11">
        <f t="shared" si="2"/>
        <v>43941</v>
      </c>
      <c r="K18" s="11">
        <f t="shared" si="3"/>
        <v>43947</v>
      </c>
      <c r="L18" s="5" t="str">
        <f t="shared" si="0"/>
        <v>20/apr/2020 - 26/apr/2020</v>
      </c>
    </row>
    <row r="19" spans="3:12" x14ac:dyDescent="0.2">
      <c r="C19" s="11"/>
      <c r="I19" s="4">
        <v>18</v>
      </c>
      <c r="J19" s="11">
        <f t="shared" si="2"/>
        <v>43948</v>
      </c>
      <c r="K19" s="11">
        <f t="shared" si="3"/>
        <v>43954</v>
      </c>
      <c r="L19" s="5" t="str">
        <f t="shared" si="0"/>
        <v>27/apr/2020 - 03/mei/2020</v>
      </c>
    </row>
    <row r="20" spans="3:12" x14ac:dyDescent="0.2">
      <c r="I20" s="4">
        <v>19</v>
      </c>
      <c r="J20" s="11">
        <f t="shared" si="2"/>
        <v>43955</v>
      </c>
      <c r="K20" s="11">
        <f t="shared" si="3"/>
        <v>43961</v>
      </c>
      <c r="L20" s="5" t="str">
        <f t="shared" si="0"/>
        <v>04/mei/2020 - 10/mei/2020</v>
      </c>
    </row>
    <row r="21" spans="3:12" x14ac:dyDescent="0.2">
      <c r="C21" s="11"/>
      <c r="I21" s="4">
        <v>20</v>
      </c>
      <c r="J21" s="11">
        <f t="shared" si="2"/>
        <v>43962</v>
      </c>
      <c r="K21" s="11">
        <f t="shared" si="3"/>
        <v>43968</v>
      </c>
      <c r="L21" s="5" t="str">
        <f t="shared" si="0"/>
        <v>11/mei/2020 - 17/mei/2020</v>
      </c>
    </row>
    <row r="22" spans="3:12" x14ac:dyDescent="0.2">
      <c r="I22" s="4">
        <v>21</v>
      </c>
      <c r="J22" s="11">
        <f t="shared" si="2"/>
        <v>43969</v>
      </c>
      <c r="K22" s="11">
        <f t="shared" si="3"/>
        <v>43975</v>
      </c>
      <c r="L22" s="5" t="str">
        <f t="shared" si="0"/>
        <v>18/mei/2020 - 24/mei/2020</v>
      </c>
    </row>
    <row r="23" spans="3:12" x14ac:dyDescent="0.2">
      <c r="I23" s="4">
        <v>22</v>
      </c>
      <c r="J23" s="11">
        <f t="shared" si="2"/>
        <v>43976</v>
      </c>
      <c r="K23" s="11">
        <f t="shared" si="3"/>
        <v>43982</v>
      </c>
      <c r="L23" s="5" t="str">
        <f t="shared" si="0"/>
        <v>25/mei/2020 - 31/mei/2020</v>
      </c>
    </row>
    <row r="24" spans="3:12" x14ac:dyDescent="0.2">
      <c r="I24" s="4">
        <v>23</v>
      </c>
      <c r="J24" s="11">
        <f t="shared" si="2"/>
        <v>43983</v>
      </c>
      <c r="K24" s="11">
        <f t="shared" si="3"/>
        <v>43989</v>
      </c>
      <c r="L24" s="5" t="str">
        <f t="shared" si="0"/>
        <v>01/jun/2020 - 07/jun/2020</v>
      </c>
    </row>
    <row r="25" spans="3:12" x14ac:dyDescent="0.2">
      <c r="I25" s="4">
        <v>24</v>
      </c>
      <c r="J25" s="11">
        <f t="shared" si="2"/>
        <v>43990</v>
      </c>
      <c r="K25" s="11">
        <f t="shared" si="3"/>
        <v>43996</v>
      </c>
      <c r="L25" s="5" t="str">
        <f t="shared" si="0"/>
        <v>08/jun/2020 - 14/jun/2020</v>
      </c>
    </row>
    <row r="26" spans="3:12" x14ac:dyDescent="0.2">
      <c r="I26" s="4">
        <v>25</v>
      </c>
      <c r="J26" s="11">
        <f t="shared" si="2"/>
        <v>43997</v>
      </c>
      <c r="K26" s="11">
        <f t="shared" si="3"/>
        <v>44003</v>
      </c>
      <c r="L26" s="5" t="str">
        <f t="shared" si="0"/>
        <v>15/jun/2020 - 21/jun/2020</v>
      </c>
    </row>
    <row r="27" spans="3:12" x14ac:dyDescent="0.2">
      <c r="I27" s="4">
        <v>26</v>
      </c>
      <c r="J27" s="11">
        <f t="shared" si="2"/>
        <v>44004</v>
      </c>
      <c r="K27" s="11">
        <f t="shared" si="3"/>
        <v>44010</v>
      </c>
      <c r="L27" s="5" t="str">
        <f t="shared" si="0"/>
        <v>22/jun/2020 - 28/jun/2020</v>
      </c>
    </row>
    <row r="28" spans="3:12" x14ac:dyDescent="0.2">
      <c r="I28" s="4">
        <v>27</v>
      </c>
      <c r="J28" s="11">
        <f t="shared" si="2"/>
        <v>44011</v>
      </c>
      <c r="K28" s="11">
        <f t="shared" si="3"/>
        <v>44017</v>
      </c>
      <c r="L28" s="5" t="str">
        <f t="shared" si="0"/>
        <v>29/jun/2020 - 05/jul/2020</v>
      </c>
    </row>
    <row r="29" spans="3:12" x14ac:dyDescent="0.2">
      <c r="I29" s="4">
        <v>28</v>
      </c>
      <c r="J29" s="11">
        <f t="shared" si="2"/>
        <v>44018</v>
      </c>
      <c r="K29" s="11">
        <f t="shared" si="3"/>
        <v>44024</v>
      </c>
      <c r="L29" s="5" t="str">
        <f t="shared" si="0"/>
        <v>06/jul/2020 - 12/jul/2020</v>
      </c>
    </row>
    <row r="30" spans="3:12" x14ac:dyDescent="0.2">
      <c r="I30" s="4">
        <v>29</v>
      </c>
      <c r="J30" s="11">
        <f t="shared" si="2"/>
        <v>44025</v>
      </c>
      <c r="K30" s="11">
        <f t="shared" si="3"/>
        <v>44031</v>
      </c>
      <c r="L30" s="5" t="str">
        <f t="shared" si="0"/>
        <v>13/jul/2020 - 19/jul/2020</v>
      </c>
    </row>
    <row r="31" spans="3:12" x14ac:dyDescent="0.2">
      <c r="I31" s="4">
        <v>30</v>
      </c>
      <c r="J31" s="11">
        <f t="shared" si="2"/>
        <v>44032</v>
      </c>
      <c r="K31" s="11">
        <f t="shared" si="3"/>
        <v>44038</v>
      </c>
      <c r="L31" s="5" t="str">
        <f t="shared" si="0"/>
        <v>20/jul/2020 - 26/jul/2020</v>
      </c>
    </row>
    <row r="32" spans="3:12" x14ac:dyDescent="0.2">
      <c r="I32" s="4">
        <v>31</v>
      </c>
      <c r="J32" s="11">
        <f t="shared" si="2"/>
        <v>44039</v>
      </c>
      <c r="K32" s="11">
        <f t="shared" si="3"/>
        <v>44045</v>
      </c>
      <c r="L32" s="5" t="str">
        <f t="shared" si="0"/>
        <v>27/jul/2020 - 02/aug/2020</v>
      </c>
    </row>
    <row r="33" spans="9:12" x14ac:dyDescent="0.2">
      <c r="I33" s="4">
        <v>32</v>
      </c>
      <c r="J33" s="11">
        <f t="shared" si="2"/>
        <v>44046</v>
      </c>
      <c r="K33" s="11">
        <f t="shared" si="3"/>
        <v>44052</v>
      </c>
      <c r="L33" s="5" t="str">
        <f t="shared" si="0"/>
        <v>03/aug/2020 - 09/aug/2020</v>
      </c>
    </row>
    <row r="34" spans="9:12" x14ac:dyDescent="0.2">
      <c r="I34" s="4">
        <v>33</v>
      </c>
      <c r="J34" s="11">
        <f t="shared" si="2"/>
        <v>44053</v>
      </c>
      <c r="K34" s="11">
        <f t="shared" si="3"/>
        <v>44059</v>
      </c>
      <c r="L34" s="5" t="str">
        <f t="shared" si="0"/>
        <v>10/aug/2020 - 16/aug/2020</v>
      </c>
    </row>
    <row r="35" spans="9:12" x14ac:dyDescent="0.2">
      <c r="I35" s="4">
        <v>34</v>
      </c>
      <c r="J35" s="11">
        <f t="shared" si="2"/>
        <v>44060</v>
      </c>
      <c r="K35" s="11">
        <f t="shared" si="3"/>
        <v>44066</v>
      </c>
      <c r="L35" s="5" t="str">
        <f t="shared" si="0"/>
        <v>17/aug/2020 - 23/aug/2020</v>
      </c>
    </row>
    <row r="36" spans="9:12" x14ac:dyDescent="0.2">
      <c r="I36" s="4">
        <v>35</v>
      </c>
      <c r="J36" s="11">
        <f t="shared" si="2"/>
        <v>44067</v>
      </c>
      <c r="K36" s="11">
        <f t="shared" si="3"/>
        <v>44073</v>
      </c>
      <c r="L36" s="5" t="str">
        <f t="shared" si="0"/>
        <v>24/aug/2020 - 30/aug/2020</v>
      </c>
    </row>
    <row r="37" spans="9:12" x14ac:dyDescent="0.2">
      <c r="I37" s="4">
        <v>36</v>
      </c>
      <c r="J37" s="11">
        <f t="shared" si="2"/>
        <v>44074</v>
      </c>
      <c r="K37" s="11">
        <f t="shared" si="3"/>
        <v>44080</v>
      </c>
      <c r="L37" s="5" t="str">
        <f t="shared" si="0"/>
        <v>31/aug/2020 - 06/sep/2020</v>
      </c>
    </row>
    <row r="38" spans="9:12" x14ac:dyDescent="0.2">
      <c r="I38" s="4">
        <v>37</v>
      </c>
      <c r="J38" s="11">
        <f t="shared" si="2"/>
        <v>44081</v>
      </c>
      <c r="K38" s="11">
        <f t="shared" si="3"/>
        <v>44087</v>
      </c>
      <c r="L38" s="5" t="str">
        <f t="shared" si="0"/>
        <v>07/sep/2020 - 13/sep/2020</v>
      </c>
    </row>
    <row r="39" spans="9:12" x14ac:dyDescent="0.2">
      <c r="I39" s="4">
        <v>38</v>
      </c>
      <c r="J39" s="11">
        <f t="shared" si="2"/>
        <v>44088</v>
      </c>
      <c r="K39" s="11">
        <f t="shared" si="3"/>
        <v>44094</v>
      </c>
      <c r="L39" s="5" t="str">
        <f t="shared" si="0"/>
        <v>14/sep/2020 - 20/sep/2020</v>
      </c>
    </row>
    <row r="40" spans="9:12" x14ac:dyDescent="0.2">
      <c r="I40" s="4">
        <v>39</v>
      </c>
      <c r="J40" s="11">
        <f t="shared" si="2"/>
        <v>44095</v>
      </c>
      <c r="K40" s="11">
        <f t="shared" si="3"/>
        <v>44101</v>
      </c>
      <c r="L40" s="5" t="str">
        <f t="shared" si="0"/>
        <v>21/sep/2020 - 27/sep/2020</v>
      </c>
    </row>
    <row r="41" spans="9:12" x14ac:dyDescent="0.2">
      <c r="I41" s="4">
        <v>40</v>
      </c>
      <c r="J41" s="11">
        <f t="shared" si="2"/>
        <v>44102</v>
      </c>
      <c r="K41" s="11">
        <f t="shared" si="3"/>
        <v>44108</v>
      </c>
      <c r="L41" s="5" t="str">
        <f t="shared" si="0"/>
        <v>28/sep/2020 - 04/okt/2020</v>
      </c>
    </row>
    <row r="42" spans="9:12" x14ac:dyDescent="0.2">
      <c r="I42" s="4">
        <v>41</v>
      </c>
      <c r="J42" s="11">
        <f t="shared" si="2"/>
        <v>44109</v>
      </c>
      <c r="K42" s="11">
        <f t="shared" si="3"/>
        <v>44115</v>
      </c>
      <c r="L42" s="5" t="str">
        <f t="shared" si="0"/>
        <v>05/okt/2020 - 11/okt/2020</v>
      </c>
    </row>
    <row r="43" spans="9:12" x14ac:dyDescent="0.2">
      <c r="I43" s="4">
        <v>42</v>
      </c>
      <c r="J43" s="11">
        <f t="shared" si="2"/>
        <v>44116</v>
      </c>
      <c r="K43" s="11">
        <f t="shared" si="3"/>
        <v>44122</v>
      </c>
      <c r="L43" s="5" t="str">
        <f t="shared" si="0"/>
        <v>12/okt/2020 - 18/okt/2020</v>
      </c>
    </row>
    <row r="44" spans="9:12" x14ac:dyDescent="0.2">
      <c r="I44" s="4">
        <v>43</v>
      </c>
      <c r="J44" s="11">
        <f t="shared" si="2"/>
        <v>44123</v>
      </c>
      <c r="K44" s="11">
        <f t="shared" si="3"/>
        <v>44129</v>
      </c>
      <c r="L44" s="5" t="str">
        <f t="shared" si="0"/>
        <v>19/okt/2020 - 25/okt/2020</v>
      </c>
    </row>
    <row r="45" spans="9:12" x14ac:dyDescent="0.2">
      <c r="I45" s="4">
        <v>44</v>
      </c>
      <c r="J45" s="11">
        <f t="shared" si="2"/>
        <v>44130</v>
      </c>
      <c r="K45" s="11">
        <f t="shared" si="3"/>
        <v>44136</v>
      </c>
      <c r="L45" s="5" t="str">
        <f t="shared" si="0"/>
        <v>26/okt/2020 - 01/nov/2020</v>
      </c>
    </row>
    <row r="46" spans="9:12" x14ac:dyDescent="0.2">
      <c r="I46" s="4">
        <v>45</v>
      </c>
      <c r="J46" s="11">
        <f t="shared" si="2"/>
        <v>44137</v>
      </c>
      <c r="K46" s="11">
        <f t="shared" si="3"/>
        <v>44143</v>
      </c>
      <c r="L46" s="5" t="str">
        <f t="shared" si="0"/>
        <v>02/nov/2020 - 08/nov/2020</v>
      </c>
    </row>
    <row r="47" spans="9:12" x14ac:dyDescent="0.2">
      <c r="I47" s="4">
        <v>46</v>
      </c>
      <c r="J47" s="11">
        <f t="shared" si="2"/>
        <v>44144</v>
      </c>
      <c r="K47" s="11">
        <f t="shared" si="3"/>
        <v>44150</v>
      </c>
      <c r="L47" s="5" t="str">
        <f t="shared" si="0"/>
        <v>09/nov/2020 - 15/nov/2020</v>
      </c>
    </row>
    <row r="48" spans="9:12" x14ac:dyDescent="0.2">
      <c r="I48" s="4">
        <v>47</v>
      </c>
      <c r="J48" s="11">
        <f t="shared" si="2"/>
        <v>44151</v>
      </c>
      <c r="K48" s="11">
        <f t="shared" si="3"/>
        <v>44157</v>
      </c>
      <c r="L48" s="5" t="str">
        <f t="shared" si="0"/>
        <v>16/nov/2020 - 22/nov/2020</v>
      </c>
    </row>
    <row r="49" spans="7:12" x14ac:dyDescent="0.2">
      <c r="I49" s="4">
        <v>48</v>
      </c>
      <c r="J49" s="11">
        <f t="shared" si="2"/>
        <v>44158</v>
      </c>
      <c r="K49" s="11">
        <f t="shared" si="3"/>
        <v>44164</v>
      </c>
      <c r="L49" s="5" t="str">
        <f t="shared" si="0"/>
        <v>23/nov/2020 - 29/nov/2020</v>
      </c>
    </row>
    <row r="50" spans="7:12" x14ac:dyDescent="0.2">
      <c r="I50" s="4">
        <v>49</v>
      </c>
      <c r="J50" s="11">
        <f t="shared" si="2"/>
        <v>44165</v>
      </c>
      <c r="K50" s="11">
        <f t="shared" si="3"/>
        <v>44171</v>
      </c>
      <c r="L50" s="5" t="str">
        <f t="shared" si="0"/>
        <v>30/nov/2020 - 06/dec/2020</v>
      </c>
    </row>
    <row r="51" spans="7:12" x14ac:dyDescent="0.2">
      <c r="I51" s="4">
        <v>50</v>
      </c>
      <c r="J51" s="11">
        <f t="shared" si="2"/>
        <v>44172</v>
      </c>
      <c r="K51" s="11">
        <f t="shared" si="3"/>
        <v>44178</v>
      </c>
      <c r="L51" s="5" t="str">
        <f t="shared" si="0"/>
        <v>07/dec/2020 - 13/dec/2020</v>
      </c>
    </row>
    <row r="52" spans="7:12" x14ac:dyDescent="0.2">
      <c r="I52" s="4">
        <v>51</v>
      </c>
      <c r="J52" s="11">
        <f t="shared" si="2"/>
        <v>44179</v>
      </c>
      <c r="K52" s="11">
        <f t="shared" si="3"/>
        <v>44185</v>
      </c>
      <c r="L52" s="5" t="str">
        <f t="shared" si="0"/>
        <v>14/dec/2020 - 20/dec/2020</v>
      </c>
    </row>
    <row r="53" spans="7:12" x14ac:dyDescent="0.2">
      <c r="I53" s="4">
        <v>52</v>
      </c>
      <c r="J53" s="11">
        <f t="shared" si="2"/>
        <v>44186</v>
      </c>
      <c r="K53" s="11">
        <f t="shared" si="3"/>
        <v>44192</v>
      </c>
      <c r="L53" s="5" t="str">
        <f t="shared" si="0"/>
        <v>21/dec/2020 - 27/dec/2020</v>
      </c>
    </row>
    <row r="54" spans="7:12" x14ac:dyDescent="0.2">
      <c r="I54" s="4">
        <v>53</v>
      </c>
      <c r="J54" s="11">
        <f t="shared" si="2"/>
        <v>44193</v>
      </c>
      <c r="K54" s="11">
        <f t="shared" si="3"/>
        <v>44199</v>
      </c>
      <c r="L54" s="5" t="str">
        <f t="shared" si="0"/>
        <v>28/dec/2020 - 03/jan/2021</v>
      </c>
    </row>
    <row r="55" spans="7:12" x14ac:dyDescent="0.2">
      <c r="J55" s="11"/>
      <c r="K55" s="11"/>
      <c r="L55" s="5"/>
    </row>
    <row r="56" spans="7:12" x14ac:dyDescent="0.2">
      <c r="G56" s="10"/>
      <c r="L56" s="4"/>
    </row>
    <row r="57" spans="7:12" x14ac:dyDescent="0.2">
      <c r="G57" s="10"/>
      <c r="L57" s="4"/>
    </row>
    <row r="58" spans="7:12" x14ac:dyDescent="0.2">
      <c r="G58" s="10"/>
      <c r="L58" s="4"/>
    </row>
    <row r="59" spans="7:12" x14ac:dyDescent="0.2">
      <c r="G59" s="10"/>
      <c r="L59" s="4"/>
    </row>
    <row r="60" spans="7:12" x14ac:dyDescent="0.2">
      <c r="G60" s="10"/>
      <c r="L60" s="4"/>
    </row>
    <row r="61" spans="7:12" x14ac:dyDescent="0.2">
      <c r="G61" s="10"/>
      <c r="L61" s="4"/>
    </row>
    <row r="62" spans="7:12" x14ac:dyDescent="0.2">
      <c r="G62" s="10"/>
      <c r="L62" s="4"/>
    </row>
    <row r="63" spans="7:12" x14ac:dyDescent="0.2">
      <c r="G63" s="10"/>
      <c r="L63" s="4"/>
    </row>
    <row r="64" spans="7:12" x14ac:dyDescent="0.2">
      <c r="G64" s="10"/>
      <c r="L64" s="4"/>
    </row>
    <row r="65" spans="7:12" x14ac:dyDescent="0.2">
      <c r="G65" s="10"/>
      <c r="L65" s="4"/>
    </row>
    <row r="66" spans="7:12" x14ac:dyDescent="0.2">
      <c r="G66" s="10"/>
      <c r="L66" s="4"/>
    </row>
    <row r="67" spans="7:12" x14ac:dyDescent="0.2">
      <c r="G67" s="10"/>
      <c r="L67" s="4"/>
    </row>
    <row r="68" spans="7:12" x14ac:dyDescent="0.2">
      <c r="G68" s="10"/>
      <c r="L68" s="4"/>
    </row>
    <row r="69" spans="7:12" x14ac:dyDescent="0.2">
      <c r="G69" s="10"/>
      <c r="L69" s="4"/>
    </row>
    <row r="70" spans="7:12" x14ac:dyDescent="0.2">
      <c r="G70" s="10"/>
      <c r="L70" s="4"/>
    </row>
    <row r="71" spans="7:12" x14ac:dyDescent="0.2">
      <c r="G71" s="10"/>
      <c r="L71" s="4"/>
    </row>
    <row r="72" spans="7:12" x14ac:dyDescent="0.2">
      <c r="G72" s="10"/>
      <c r="L72" s="4"/>
    </row>
    <row r="73" spans="7:12" x14ac:dyDescent="0.2">
      <c r="G73" s="10"/>
      <c r="L73" s="4"/>
    </row>
    <row r="74" spans="7:12" x14ac:dyDescent="0.2">
      <c r="G74" s="10"/>
      <c r="L74" s="4"/>
    </row>
  </sheetData>
  <conditionalFormatting sqref="H2">
    <cfRule type="expression" dxfId="11" priority="1">
      <formula>AND(NOW()&gt;=$B2,NOW()&lt;=$C2)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B0B5-089D-4773-8DE7-BDAA37EEE128}">
  <dimension ref="A1:S19"/>
  <sheetViews>
    <sheetView workbookViewId="0">
      <selection activeCell="B5" sqref="B5"/>
    </sheetView>
  </sheetViews>
  <sheetFormatPr defaultRowHeight="15" x14ac:dyDescent="0.25"/>
  <cols>
    <col min="2" max="2" width="17.85546875" bestFit="1" customWidth="1"/>
    <col min="3" max="3" width="10.85546875" bestFit="1" customWidth="1"/>
    <col min="4" max="4" width="15.7109375" customWidth="1"/>
    <col min="5" max="5" width="9.28515625" bestFit="1" customWidth="1"/>
    <col min="6" max="6" width="10.140625" bestFit="1" customWidth="1"/>
    <col min="7" max="7" width="13.5703125" customWidth="1"/>
    <col min="8" max="9" width="10.85546875" bestFit="1" customWidth="1"/>
    <col min="10" max="10" width="12.42578125" bestFit="1" customWidth="1"/>
    <col min="11" max="11" width="14.85546875" customWidth="1"/>
    <col min="12" max="12" width="7.42578125" customWidth="1"/>
    <col min="13" max="13" width="11.28515625" bestFit="1" customWidth="1"/>
    <col min="14" max="14" width="14.28515625" customWidth="1"/>
    <col min="15" max="15" width="8.7109375" customWidth="1"/>
    <col min="16" max="16" width="7.85546875" customWidth="1"/>
    <col min="17" max="17" width="15" bestFit="1" customWidth="1"/>
    <col min="18" max="18" width="11.5703125" bestFit="1" customWidth="1"/>
    <col min="19" max="19" width="15.42578125" customWidth="1"/>
  </cols>
  <sheetData>
    <row r="1" spans="1:19" x14ac:dyDescent="0.25">
      <c r="A1" s="109" t="s">
        <v>7</v>
      </c>
      <c r="B1" s="110" t="s">
        <v>8</v>
      </c>
      <c r="C1" s="110" t="s">
        <v>10</v>
      </c>
      <c r="D1" s="110" t="s">
        <v>12</v>
      </c>
      <c r="E1" s="110" t="s">
        <v>13</v>
      </c>
      <c r="F1" s="110" t="s">
        <v>14</v>
      </c>
      <c r="G1" s="110" t="s">
        <v>16</v>
      </c>
      <c r="H1" s="110" t="s">
        <v>18</v>
      </c>
      <c r="I1" s="110" t="s">
        <v>19</v>
      </c>
      <c r="J1" s="110" t="s">
        <v>30</v>
      </c>
      <c r="K1" s="110" t="s">
        <v>21</v>
      </c>
      <c r="L1" s="110" t="s">
        <v>31</v>
      </c>
      <c r="M1" s="110" t="s">
        <v>22</v>
      </c>
      <c r="N1" s="110" t="s">
        <v>136</v>
      </c>
      <c r="O1" s="110" t="s">
        <v>34</v>
      </c>
      <c r="P1" s="110" t="s">
        <v>37</v>
      </c>
      <c r="Q1" s="110" t="s">
        <v>25</v>
      </c>
      <c r="R1" s="110" t="s">
        <v>27</v>
      </c>
      <c r="S1" s="110" t="s">
        <v>192</v>
      </c>
    </row>
    <row r="2" spans="1:19" x14ac:dyDescent="0.25">
      <c r="A2" s="4" t="s">
        <v>15</v>
      </c>
      <c r="B2" t="s">
        <v>15</v>
      </c>
      <c r="C2" t="s">
        <v>9</v>
      </c>
      <c r="D2" t="s">
        <v>56</v>
      </c>
      <c r="E2" t="s">
        <v>26</v>
      </c>
      <c r="F2" t="s">
        <v>29</v>
      </c>
      <c r="G2" t="s">
        <v>15</v>
      </c>
      <c r="H2" t="s">
        <v>15</v>
      </c>
      <c r="I2" t="s">
        <v>51</v>
      </c>
      <c r="J2" t="s">
        <v>122</v>
      </c>
      <c r="K2" t="s">
        <v>38</v>
      </c>
      <c r="L2" t="s">
        <v>75</v>
      </c>
      <c r="M2" t="s">
        <v>40</v>
      </c>
      <c r="N2" t="s">
        <v>36</v>
      </c>
      <c r="O2" t="s">
        <v>35</v>
      </c>
      <c r="P2" t="s">
        <v>120</v>
      </c>
      <c r="Q2" t="s">
        <v>127</v>
      </c>
      <c r="R2" t="s">
        <v>15</v>
      </c>
      <c r="S2" t="s">
        <v>191</v>
      </c>
    </row>
    <row r="3" spans="1:19" x14ac:dyDescent="0.25">
      <c r="A3" s="4" t="s">
        <v>17</v>
      </c>
      <c r="B3" t="s">
        <v>24</v>
      </c>
      <c r="C3" t="s">
        <v>15</v>
      </c>
      <c r="D3" t="s">
        <v>64</v>
      </c>
      <c r="E3" t="s">
        <v>49</v>
      </c>
      <c r="F3" t="s">
        <v>41</v>
      </c>
      <c r="G3" t="s">
        <v>20</v>
      </c>
      <c r="H3" t="s">
        <v>14</v>
      </c>
      <c r="I3" t="s">
        <v>125</v>
      </c>
      <c r="J3" t="s">
        <v>11</v>
      </c>
      <c r="K3" t="s">
        <v>147</v>
      </c>
      <c r="M3" t="s">
        <v>190</v>
      </c>
      <c r="N3" t="s">
        <v>79</v>
      </c>
      <c r="O3" t="s">
        <v>71</v>
      </c>
      <c r="Q3" t="s">
        <v>10</v>
      </c>
      <c r="R3" t="s">
        <v>23</v>
      </c>
      <c r="S3" t="s">
        <v>10</v>
      </c>
    </row>
    <row r="4" spans="1:19" x14ac:dyDescent="0.25">
      <c r="A4" s="8" t="s">
        <v>209</v>
      </c>
      <c r="B4" t="s">
        <v>28</v>
      </c>
      <c r="C4" t="s">
        <v>32</v>
      </c>
      <c r="E4" t="s">
        <v>59</v>
      </c>
      <c r="F4" t="s">
        <v>44</v>
      </c>
      <c r="G4" t="s">
        <v>46</v>
      </c>
      <c r="H4" t="s">
        <v>50</v>
      </c>
      <c r="I4" t="s">
        <v>53</v>
      </c>
      <c r="J4" t="s">
        <v>126</v>
      </c>
      <c r="K4" t="s">
        <v>138</v>
      </c>
      <c r="M4" t="s">
        <v>72</v>
      </c>
      <c r="N4" t="s">
        <v>80</v>
      </c>
      <c r="Q4" t="s">
        <v>124</v>
      </c>
      <c r="R4" t="s">
        <v>43</v>
      </c>
      <c r="S4" t="s">
        <v>18</v>
      </c>
    </row>
    <row r="5" spans="1:19" x14ac:dyDescent="0.25">
      <c r="A5" s="4" t="s">
        <v>10</v>
      </c>
      <c r="B5" t="s">
        <v>42</v>
      </c>
      <c r="C5" t="s">
        <v>33</v>
      </c>
      <c r="E5" t="s">
        <v>61</v>
      </c>
      <c r="F5" t="s">
        <v>76</v>
      </c>
      <c r="G5" t="s">
        <v>47</v>
      </c>
      <c r="H5" t="s">
        <v>53</v>
      </c>
      <c r="I5" t="s">
        <v>15</v>
      </c>
      <c r="N5" t="s">
        <v>77</v>
      </c>
      <c r="Q5" t="s">
        <v>45</v>
      </c>
      <c r="R5" t="s">
        <v>58</v>
      </c>
      <c r="S5" t="s">
        <v>79</v>
      </c>
    </row>
    <row r="6" spans="1:19" x14ac:dyDescent="0.25">
      <c r="A6" s="4" t="s">
        <v>38</v>
      </c>
      <c r="B6" t="s">
        <v>78</v>
      </c>
      <c r="C6" t="s">
        <v>14</v>
      </c>
      <c r="E6" t="s">
        <v>73</v>
      </c>
      <c r="F6" t="s">
        <v>72</v>
      </c>
      <c r="G6" t="s">
        <v>143</v>
      </c>
      <c r="H6" t="s">
        <v>68</v>
      </c>
      <c r="Q6" t="s">
        <v>50</v>
      </c>
      <c r="R6" t="s">
        <v>70</v>
      </c>
    </row>
    <row r="7" spans="1:19" x14ac:dyDescent="0.25">
      <c r="A7" s="4" t="s">
        <v>39</v>
      </c>
      <c r="B7" t="s">
        <v>51</v>
      </c>
      <c r="C7" t="s">
        <v>50</v>
      </c>
      <c r="G7" t="s">
        <v>48</v>
      </c>
      <c r="R7" t="s">
        <v>74</v>
      </c>
    </row>
    <row r="8" spans="1:19" x14ac:dyDescent="0.25">
      <c r="A8" s="4" t="s">
        <v>42</v>
      </c>
      <c r="B8" t="s">
        <v>52</v>
      </c>
      <c r="C8" t="s">
        <v>53</v>
      </c>
      <c r="G8" t="s">
        <v>123</v>
      </c>
    </row>
    <row r="9" spans="1:19" x14ac:dyDescent="0.25">
      <c r="A9" s="4" t="s">
        <v>46</v>
      </c>
      <c r="B9" t="s">
        <v>54</v>
      </c>
      <c r="C9" t="s">
        <v>55</v>
      </c>
      <c r="G9" t="s">
        <v>60</v>
      </c>
    </row>
    <row r="10" spans="1:19" x14ac:dyDescent="0.25">
      <c r="A10" s="4" t="s">
        <v>49</v>
      </c>
      <c r="B10" t="s">
        <v>57</v>
      </c>
      <c r="C10" t="s">
        <v>66</v>
      </c>
      <c r="G10" t="s">
        <v>63</v>
      </c>
    </row>
    <row r="11" spans="1:19" x14ac:dyDescent="0.25">
      <c r="A11" s="4" t="s">
        <v>21</v>
      </c>
      <c r="B11" t="s">
        <v>62</v>
      </c>
      <c r="G11" t="s">
        <v>69</v>
      </c>
    </row>
    <row r="12" spans="1:19" x14ac:dyDescent="0.25">
      <c r="A12" s="4" t="s">
        <v>121</v>
      </c>
      <c r="B12" t="s">
        <v>65</v>
      </c>
    </row>
    <row r="13" spans="1:19" x14ac:dyDescent="0.25">
      <c r="A13" s="4" t="s">
        <v>31</v>
      </c>
      <c r="B13" t="s">
        <v>67</v>
      </c>
    </row>
    <row r="14" spans="1:19" x14ac:dyDescent="0.25">
      <c r="A14" s="4" t="s">
        <v>125</v>
      </c>
      <c r="B14" t="s">
        <v>68</v>
      </c>
    </row>
    <row r="15" spans="1:19" x14ac:dyDescent="0.25">
      <c r="A15" s="4" t="s">
        <v>37</v>
      </c>
    </row>
    <row r="16" spans="1:19" x14ac:dyDescent="0.25">
      <c r="A16" s="4" t="s">
        <v>60</v>
      </c>
    </row>
    <row r="17" spans="1:1" x14ac:dyDescent="0.25">
      <c r="A17" s="4" t="s">
        <v>63</v>
      </c>
    </row>
    <row r="18" spans="1:1" x14ac:dyDescent="0.25">
      <c r="A18" s="4" t="s">
        <v>65</v>
      </c>
    </row>
    <row r="19" spans="1:1" x14ac:dyDescent="0.25">
      <c r="A19" s="4" t="s">
        <v>25</v>
      </c>
    </row>
  </sheetData>
  <sortState xmlns:xlrd2="http://schemas.microsoft.com/office/spreadsheetml/2017/richdata2" ref="A2:A19">
    <sortCondition ref="A2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81FB-03AC-4C2F-BCAD-47939CB07100}">
  <dimension ref="A1:O39"/>
  <sheetViews>
    <sheetView workbookViewId="0">
      <selection activeCell="A31" sqref="A31"/>
    </sheetView>
  </sheetViews>
  <sheetFormatPr defaultRowHeight="15" x14ac:dyDescent="0.25"/>
  <cols>
    <col min="1" max="1" width="4.140625" style="89" bestFit="1" customWidth="1"/>
    <col min="2" max="2" width="14.7109375" bestFit="1" customWidth="1"/>
    <col min="3" max="3" width="14.7109375" customWidth="1"/>
    <col min="4" max="4" width="10.85546875" style="94" bestFit="1" customWidth="1"/>
    <col min="5" max="5" width="10.85546875" style="94" customWidth="1"/>
    <col min="6" max="6" width="33.42578125" customWidth="1"/>
    <col min="7" max="7" width="14.7109375" bestFit="1" customWidth="1"/>
    <col min="12" max="12" width="39.140625" bestFit="1" customWidth="1"/>
  </cols>
  <sheetData>
    <row r="1" spans="1:13" x14ac:dyDescent="0.25">
      <c r="B1" t="s">
        <v>144</v>
      </c>
      <c r="D1">
        <v>12</v>
      </c>
      <c r="E1"/>
    </row>
    <row r="2" spans="1:13" ht="18.75" x14ac:dyDescent="0.3">
      <c r="A2" s="90" t="s">
        <v>146</v>
      </c>
      <c r="B2" s="101" t="s">
        <v>145</v>
      </c>
      <c r="C2" s="101"/>
      <c r="D2" s="102" t="s">
        <v>125</v>
      </c>
      <c r="E2" s="102"/>
      <c r="F2" s="91" t="str">
        <f ca="1">IF((C4+B4/2)-(E4+D4/2)&lt;0,"luc moet betalen aan niek","Niek moet betalen aan luc")</f>
        <v>Niek moet betalen aan luc</v>
      </c>
      <c r="G2" s="92">
        <f ca="1">ABS((C4+B4/2)-(E4+D4/2))</f>
        <v>0</v>
      </c>
    </row>
    <row r="3" spans="1:13" x14ac:dyDescent="0.25">
      <c r="B3" s="83" t="s">
        <v>3</v>
      </c>
      <c r="C3" s="83" t="s">
        <v>195</v>
      </c>
      <c r="D3" s="93" t="s">
        <v>3</v>
      </c>
      <c r="E3" s="93" t="s">
        <v>196</v>
      </c>
      <c r="K3" t="s">
        <v>198</v>
      </c>
      <c r="L3" t="s">
        <v>199</v>
      </c>
    </row>
    <row r="4" spans="1:13" x14ac:dyDescent="0.25">
      <c r="B4" s="95">
        <f ca="1">SUM(B5:B35)</f>
        <v>0</v>
      </c>
      <c r="C4" s="95">
        <f ca="1">SUM(C5:C40)</f>
        <v>0</v>
      </c>
      <c r="D4" s="95">
        <f ca="1">SUM(D5:D35)</f>
        <v>0</v>
      </c>
      <c r="E4" s="95">
        <f ca="1">SUM(E5:E35)</f>
        <v>0</v>
      </c>
      <c r="K4" t="s">
        <v>197</v>
      </c>
      <c r="L4" t="s">
        <v>200</v>
      </c>
    </row>
    <row r="5" spans="1:13" x14ac:dyDescent="0.25">
      <c r="A5" s="103">
        <v>1</v>
      </c>
      <c r="B5" s="88">
        <f t="array" aca="1" ref="B5" ca="1">SUM(IF(MONTH(dagen)=$D$1,1,0)*IF(DAY(dagen)=$A5,1,0)*IF(niekOfLuc="L",1,0)*bedragen)</f>
        <v>0</v>
      </c>
      <c r="C5" s="88">
        <f t="array" aca="1" ref="C5" ca="1">SUM(IF(MONTH(dagen)=$D$1,1,0)*IF(DAY(dagen)=$A5,1,0)*IF(VS="L",1,0)*bedragen)</f>
        <v>0</v>
      </c>
      <c r="D5" s="88">
        <f t="array" aca="1" ref="D5" ca="1">SUM(IF(MONTH(dagen)=$D$1,1,0)*IF(DAY(dagen)=$A5,1,0)*IF(niekOfLuc="N",1,0)*bedragen)</f>
        <v>0</v>
      </c>
      <c r="E5" s="88">
        <f t="array" aca="1" ref="E5" ca="1">SUM(IF(MONTH(dagen)=$D$1,1,0)*IF(DAY(dagen)=$A5,1,0)*IF(VS="N",1,0)*bedragen)</f>
        <v>0</v>
      </c>
    </row>
    <row r="6" spans="1:13" s="88" customFormat="1" x14ac:dyDescent="0.25">
      <c r="A6" s="103">
        <v>2</v>
      </c>
      <c r="B6" s="88">
        <f t="array" aca="1" ref="B6" ca="1">SUM(IF(MONTH(dagen)=$D$1,1,0)*IF(DAY(dagen)=$A6,1,0)*IF(niekOfLuc="L",1,0)*bedragen)</f>
        <v>0</v>
      </c>
      <c r="C6" s="88">
        <f t="array" aca="1" ref="C6" ca="1">SUM(IF(MONTH(dagen)=$D$1,1,0)*IF(DAY(dagen)=$A6,1,0)*IF(VS="L",1,0)*bedragen)</f>
        <v>0</v>
      </c>
      <c r="D6" s="88">
        <f t="array" aca="1" ref="D6" ca="1">SUM(IF(MONTH(dagen)=$D$1,1,0)*IF(DAY(dagen)=$A6,1,0)*IF(niekOfLuc="N",1,0)*bedragen)</f>
        <v>0</v>
      </c>
      <c r="E6" s="88">
        <f t="array" aca="1" ref="E6" ca="1">SUM(IF(MONTH(dagen)=$D$1,1,0)*IF(DAY(dagen)=$A6,1,0)*IF(VS="N",1,0)*bedragen)</f>
        <v>0</v>
      </c>
      <c r="K6"/>
      <c r="L6"/>
      <c r="M6"/>
    </row>
    <row r="7" spans="1:13" x14ac:dyDescent="0.25">
      <c r="A7" s="103">
        <v>3</v>
      </c>
      <c r="B7" s="88">
        <f t="array" aca="1" ref="B7" ca="1">SUM(IF(MONTH(dagen)=$D$1,1,0)*IF(DAY(dagen)=$A7,1,0)*IF(niekOfLuc="L",1,0)*bedragen)</f>
        <v>0</v>
      </c>
      <c r="C7" s="88">
        <f t="array" aca="1" ref="C7" ca="1">SUM(IF(MONTH(dagen)=$D$1,1,0)*IF(DAY(dagen)=$A7,1,0)*IF(VS="L",1,0)*bedragen)</f>
        <v>0</v>
      </c>
      <c r="D7" s="88">
        <f t="array" aca="1" ref="D7" ca="1">SUM(IF(MONTH(dagen)=$D$1,1,0)*IF(DAY(dagen)=$A7,1,0)*IF(niekOfLuc="N",1,0)*bedragen)</f>
        <v>0</v>
      </c>
      <c r="E7" s="88">
        <f t="array" aca="1" ref="E7" ca="1">SUM(IF(MONTH(dagen)=$D$1,1,0)*IF(DAY(dagen)=$A7,1,0)*IF(VS="N",1,0)*bedragen)</f>
        <v>0</v>
      </c>
    </row>
    <row r="8" spans="1:13" s="88" customFormat="1" x14ac:dyDescent="0.25">
      <c r="A8" s="103">
        <v>4</v>
      </c>
      <c r="B8" s="88">
        <f t="array" aca="1" ref="B8" ca="1">SUM(IF(MONTH(dagen)=$D$1,1,0)*IF(DAY(dagen)=$A8,1,0)*IF(niekOfLuc="L",1,0)*bedragen)</f>
        <v>0</v>
      </c>
      <c r="C8" s="88">
        <f t="array" aca="1" ref="C8" ca="1">SUM(IF(MONTH(dagen)=$D$1,1,0)*IF(DAY(dagen)=$A8,1,0)*IF(VS="L",1,0)*bedragen)</f>
        <v>0</v>
      </c>
      <c r="D8" s="88">
        <f t="array" aca="1" ref="D8" ca="1">SUM(IF(MONTH(dagen)=$D$1,1,0)*IF(DAY(dagen)=$A8,1,0)*IF(niekOfLuc="N",1,0)*bedragen)</f>
        <v>0</v>
      </c>
      <c r="E8" s="88">
        <f t="array" aca="1" ref="E8" ca="1">SUM(IF(MONTH(dagen)=$D$1,1,0)*IF(DAY(dagen)=$A8,1,0)*IF(VS="N",1,0)*bedragen)</f>
        <v>0</v>
      </c>
    </row>
    <row r="9" spans="1:13" x14ac:dyDescent="0.25">
      <c r="A9" s="103">
        <v>5</v>
      </c>
      <c r="B9" s="88">
        <f t="array" aca="1" ref="B9" ca="1">SUM(IF(MONTH(dagen)=$D$1,1,0)*IF(DAY(dagen)=$A9,1,0)*IF(niekOfLuc="L",1,0)*bedragen)</f>
        <v>0</v>
      </c>
      <c r="C9" s="88">
        <f t="array" aca="1" ref="C9" ca="1">SUM(IF(MONTH(dagen)=$D$1,1,0)*IF(DAY(dagen)=$A9,1,0)*IF(VS="L",1,0)*bedragen)</f>
        <v>0</v>
      </c>
      <c r="D9" s="88">
        <f t="array" aca="1" ref="D9" ca="1">SUM(IF(MONTH(dagen)=$D$1,1,0)*IF(DAY(dagen)=$A9,1,0)*IF(niekOfLuc="N",1,0)*bedragen)</f>
        <v>0</v>
      </c>
      <c r="E9" s="88">
        <f t="array" aca="1" ref="E9" ca="1">SUM(IF(MONTH(dagen)=$D$1,1,0)*IF(DAY(dagen)=$A9,1,0)*IF(VS="N",1,0)*bedragen)</f>
        <v>0</v>
      </c>
    </row>
    <row r="10" spans="1:13" x14ac:dyDescent="0.25">
      <c r="A10" s="103">
        <v>6</v>
      </c>
      <c r="B10" s="88">
        <f t="array" aca="1" ref="B10" ca="1">SUM(IF(MONTH(dagen)=$D$1,1,0)*IF(DAY(dagen)=$A10,1,0)*IF(niekOfLuc="L",1,0)*bedragen)</f>
        <v>0</v>
      </c>
      <c r="C10" s="88">
        <f t="array" aca="1" ref="C10" ca="1">SUM(IF(MONTH(dagen)=$D$1,1,0)*IF(DAY(dagen)=$A10,1,0)*IF(VS="L",1,0)*bedragen)</f>
        <v>0</v>
      </c>
      <c r="D10" s="88">
        <f t="array" aca="1" ref="D10" ca="1">SUM(IF(MONTH(dagen)=$D$1,1,0)*IF(DAY(dagen)=$A10,1,0)*IF(niekOfLuc="N",1,0)*bedragen)</f>
        <v>0</v>
      </c>
      <c r="E10" s="88">
        <f t="array" aca="1" ref="E10" ca="1">SUM(IF(MONTH(dagen)=$D$1,1,0)*IF(DAY(dagen)=$A10,1,0)*IF(VS="N",1,0)*bedragen)</f>
        <v>0</v>
      </c>
    </row>
    <row r="11" spans="1:13" x14ac:dyDescent="0.25">
      <c r="A11" s="103">
        <v>7</v>
      </c>
      <c r="B11" s="88">
        <f t="array" aca="1" ref="B11" ca="1">SUM(IF(MONTH(dagen)=$D$1,1,0)*IF(DAY(dagen)=$A11,1,0)*IF(niekOfLuc="L",1,0)*bedragen)</f>
        <v>0</v>
      </c>
      <c r="C11" s="88">
        <f t="array" aca="1" ref="C11" ca="1">SUM(IF(MONTH(dagen)=$D$1,1,0)*IF(DAY(dagen)=$A11,1,0)*IF(VS="L",1,0)*bedragen)</f>
        <v>0</v>
      </c>
      <c r="D11" s="88">
        <f t="array" aca="1" ref="D11" ca="1">SUM(IF(MONTH(dagen)=$D$1,1,0)*IF(DAY(dagen)=$A11,1,0)*IF(niekOfLuc="N",1,0)*bedragen)</f>
        <v>0</v>
      </c>
      <c r="E11" s="88">
        <f t="array" aca="1" ref="E11" ca="1">SUM(IF(MONTH(dagen)=$D$1,1,0)*IF(DAY(dagen)=$A11,1,0)*IF(VS="N",1,0)*bedragen)</f>
        <v>0</v>
      </c>
    </row>
    <row r="12" spans="1:13" x14ac:dyDescent="0.25">
      <c r="A12" s="103">
        <v>8</v>
      </c>
      <c r="B12" s="88">
        <f t="array" aca="1" ref="B12" ca="1">SUM(IF(MONTH(dagen)=$D$1,1,0)*IF(DAY(dagen)=$A12,1,0)*IF(niekOfLuc="L",1,0)*bedragen)</f>
        <v>0</v>
      </c>
      <c r="C12" s="88">
        <f t="array" aca="1" ref="C12" ca="1">SUM(IF(MONTH(dagen)=$D$1,1,0)*IF(DAY(dagen)=$A12,1,0)*IF(VS="L",1,0)*bedragen)</f>
        <v>0</v>
      </c>
      <c r="D12" s="88">
        <f t="array" aca="1" ref="D12" ca="1">SUM(IF(MONTH(dagen)=$D$1,1,0)*IF(DAY(dagen)=$A12,1,0)*IF(niekOfLuc="N",1,0)*bedragen)</f>
        <v>0</v>
      </c>
      <c r="E12" s="88">
        <f t="array" aca="1" ref="E12" ca="1">SUM(IF(MONTH(dagen)=$D$1,1,0)*IF(DAY(dagen)=$A12,1,0)*IF(VS="N",1,0)*bedragen)</f>
        <v>0</v>
      </c>
    </row>
    <row r="13" spans="1:13" x14ac:dyDescent="0.25">
      <c r="A13" s="103">
        <v>9</v>
      </c>
      <c r="B13" s="88">
        <f t="array" aca="1" ref="B13" ca="1">SUM(IF(MONTH(dagen)=$D$1,1,0)*IF(DAY(dagen)=$A13,1,0)*IF(niekOfLuc="L",1,0)*bedragen)</f>
        <v>0</v>
      </c>
      <c r="C13" s="88">
        <f t="array" aca="1" ref="C13" ca="1">SUM(IF(MONTH(dagen)=$D$1,1,0)*IF(DAY(dagen)=$A13,1,0)*IF(VS="L",1,0)*bedragen)</f>
        <v>0</v>
      </c>
      <c r="D13" s="88">
        <f t="array" aca="1" ref="D13" ca="1">SUM(IF(MONTH(dagen)=$D$1,1,0)*IF(DAY(dagen)=$A13,1,0)*IF(niekOfLuc="N",1,0)*bedragen)</f>
        <v>0</v>
      </c>
      <c r="E13" s="88">
        <f t="array" aca="1" ref="E13" ca="1">SUM(IF(MONTH(dagen)=$D$1,1,0)*IF(DAY(dagen)=$A13,1,0)*IF(VS="N",1,0)*bedragen)</f>
        <v>0</v>
      </c>
    </row>
    <row r="14" spans="1:13" x14ac:dyDescent="0.25">
      <c r="A14" s="103">
        <v>10</v>
      </c>
      <c r="B14" s="88">
        <f t="array" aca="1" ref="B14" ca="1">SUM(IF(MONTH(dagen)=$D$1,1,0)*IF(DAY(dagen)=$A14,1,0)*IF(niekOfLuc="L",1,0)*bedragen)</f>
        <v>0</v>
      </c>
      <c r="C14" s="88">
        <f t="array" aca="1" ref="C14" ca="1">SUM(IF(MONTH(dagen)=$D$1,1,0)*IF(DAY(dagen)=$A14,1,0)*IF(VS="L",1,0)*bedragen)</f>
        <v>0</v>
      </c>
      <c r="D14" s="88">
        <f t="array" aca="1" ref="D14" ca="1">SUM(IF(MONTH(dagen)=$D$1,1,0)*IF(DAY(dagen)=$A14,1,0)*IF(niekOfLuc="N",1,0)*bedragen)</f>
        <v>0</v>
      </c>
      <c r="E14" s="88">
        <f t="array" aca="1" ref="E14" ca="1">SUM(IF(MONTH(dagen)=$D$1,1,0)*IF(DAY(dagen)=$A14,1,0)*IF(VS="N",1,0)*bedragen)</f>
        <v>0</v>
      </c>
      <c r="F14" s="88"/>
      <c r="G14" s="88"/>
    </row>
    <row r="15" spans="1:13" x14ac:dyDescent="0.25">
      <c r="A15" s="103">
        <v>11</v>
      </c>
      <c r="B15" s="88">
        <f t="array" aca="1" ref="B15" ca="1">SUM(IF(MONTH(dagen)=$D$1,1,0)*IF(DAY(dagen)=$A15,1,0)*IF(niekOfLuc="L",1,0)*bedragen)</f>
        <v>0</v>
      </c>
      <c r="C15" s="88">
        <f t="array" aca="1" ref="C15" ca="1">SUM(IF(MONTH(dagen)=$D$1,1,0)*IF(DAY(dagen)=$A15,1,0)*IF(VS="L",1,0)*bedragen)</f>
        <v>0</v>
      </c>
      <c r="D15" s="88">
        <f t="array" aca="1" ref="D15" ca="1">SUM(IF(MONTH(dagen)=$D$1,1,0)*IF(DAY(dagen)=$A15,1,0)*IF(niekOfLuc="N",1,0)*bedragen)</f>
        <v>0</v>
      </c>
      <c r="E15" s="88">
        <f t="array" aca="1" ref="E15" ca="1">SUM(IF(MONTH(dagen)=$D$1,1,0)*IF(DAY(dagen)=$A15,1,0)*IF(VS="N",1,0)*bedragen)</f>
        <v>0</v>
      </c>
    </row>
    <row r="16" spans="1:13" x14ac:dyDescent="0.25">
      <c r="A16" s="103">
        <v>12</v>
      </c>
      <c r="B16" s="88">
        <f t="array" aca="1" ref="B16" ca="1">SUM(IF(MONTH(dagen)=$D$1,1,0)*IF(DAY(dagen)=$A16,1,0)*IF(niekOfLuc="L",1,0)*bedragen)</f>
        <v>0</v>
      </c>
      <c r="C16" s="88">
        <f t="array" aca="1" ref="C16" ca="1">SUM(IF(MONTH(dagen)=$D$1,1,0)*IF(DAY(dagen)=$A16,1,0)*IF(VS="L",1,0)*bedragen)</f>
        <v>0</v>
      </c>
      <c r="D16" s="88">
        <f t="array" aca="1" ref="D16" ca="1">SUM(IF(MONTH(dagen)=$D$1,1,0)*IF(DAY(dagen)=$A16,1,0)*IF(niekOfLuc="N",1,0)*bedragen)</f>
        <v>0</v>
      </c>
      <c r="E16" s="88">
        <f t="array" aca="1" ref="E16" ca="1">SUM(IF(MONTH(dagen)=$D$1,1,0)*IF(DAY(dagen)=$A16,1,0)*IF(VS="N",1,0)*bedragen)</f>
        <v>0</v>
      </c>
    </row>
    <row r="17" spans="1:15" x14ac:dyDescent="0.25">
      <c r="A17" s="103">
        <v>13</v>
      </c>
      <c r="B17" s="88">
        <f t="array" aca="1" ref="B17" ca="1">SUM(IF(MONTH(dagen)=$D$1,1,0)*IF(DAY(dagen)=$A17,1,0)*IF(niekOfLuc="L",1,0)*bedragen)</f>
        <v>0</v>
      </c>
      <c r="C17" s="88">
        <f t="array" aca="1" ref="C17" ca="1">SUM(IF(MONTH(dagen)=$D$1,1,0)*IF(DAY(dagen)=$A17,1,0)*IF(VS="L",1,0)*bedragen)</f>
        <v>0</v>
      </c>
      <c r="D17" s="88">
        <f t="array" aca="1" ref="D17" ca="1">SUM(IF(MONTH(dagen)=$D$1,1,0)*IF(DAY(dagen)=$A17,1,0)*IF(niekOfLuc="N",1,0)*bedragen)</f>
        <v>0</v>
      </c>
      <c r="E17" s="88">
        <f t="array" aca="1" ref="E17" ca="1">SUM(IF(MONTH(dagen)=$D$1,1,0)*IF(DAY(dagen)=$A17,1,0)*IF(VS="N",1,0)*bedragen)</f>
        <v>0</v>
      </c>
    </row>
    <row r="18" spans="1:15" x14ac:dyDescent="0.25">
      <c r="A18" s="103">
        <v>14</v>
      </c>
      <c r="B18" s="88">
        <f t="array" aca="1" ref="B18" ca="1">SUM(IF(MONTH(dagen)=$D$1,1,0)*IF(DAY(dagen)=$A18,1,0)*IF(niekOfLuc="L",1,0)*bedragen)</f>
        <v>0</v>
      </c>
      <c r="C18" s="88">
        <f t="array" aca="1" ref="C18" ca="1">SUM(IF(MONTH(dagen)=$D$1,1,0)*IF(DAY(dagen)=$A18,1,0)*IF(VS="L",1,0)*bedragen)</f>
        <v>0</v>
      </c>
      <c r="D18" s="88">
        <f t="array" aca="1" ref="D18" ca="1">SUM(IF(MONTH(dagen)=$D$1,1,0)*IF(DAY(dagen)=$A18,1,0)*IF(niekOfLuc="N",1,0)*bedragen)</f>
        <v>0</v>
      </c>
      <c r="E18" s="88">
        <f t="array" aca="1" ref="E18" ca="1">SUM(IF(MONTH(dagen)=$D$1,1,0)*IF(DAY(dagen)=$A18,1,0)*IF(VS="N",1,0)*bedragen)</f>
        <v>0</v>
      </c>
    </row>
    <row r="19" spans="1:15" x14ac:dyDescent="0.25">
      <c r="A19" s="103">
        <v>15</v>
      </c>
      <c r="B19" s="88">
        <f t="array" aca="1" ref="B19" ca="1">SUM(IF(MONTH(dagen)=$D$1,1,0)*IF(DAY(dagen)=$A19,1,0)*IF(niekOfLuc="L",1,0)*bedragen)</f>
        <v>0</v>
      </c>
      <c r="C19" s="88">
        <f t="array" aca="1" ref="C19" ca="1">SUM(IF(MONTH(dagen)=$D$1,1,0)*IF(DAY(dagen)=$A19,1,0)*IF(VS="L",1,0)*bedragen)</f>
        <v>0</v>
      </c>
      <c r="D19" s="88">
        <f t="array" aca="1" ref="D19" ca="1">SUM(IF(MONTH(dagen)=$D$1,1,0)*IF(DAY(dagen)=$A19,1,0)*IF(niekOfLuc="N",1,0)*bedragen)</f>
        <v>0</v>
      </c>
      <c r="E19" s="88">
        <f t="array" aca="1" ref="E19" ca="1">SUM(IF(MONTH(dagen)=$D$1,1,0)*IF(DAY(dagen)=$A19,1,0)*IF(VS="N",1,0)*bedragen)</f>
        <v>0</v>
      </c>
    </row>
    <row r="20" spans="1:15" x14ac:dyDescent="0.25">
      <c r="A20" s="103">
        <v>16</v>
      </c>
      <c r="B20" s="88">
        <f t="array" aca="1" ref="B20" ca="1">SUM(IF(MONTH(dagen)=$D$1,1,0)*IF(DAY(dagen)=$A20,1,0)*IF(niekOfLuc="L",1,0)*bedragen)</f>
        <v>0</v>
      </c>
      <c r="C20" s="88">
        <f t="array" aca="1" ref="C20" ca="1">SUM(IF(MONTH(dagen)=$D$1,1,0)*IF(DAY(dagen)=$A20,1,0)*IF(VS="L",1,0)*bedragen)</f>
        <v>0</v>
      </c>
      <c r="D20" s="88">
        <f t="array" aca="1" ref="D20" ca="1">SUM(IF(MONTH(dagen)=$D$1,1,0)*IF(DAY(dagen)=$A20,1,0)*IF(niekOfLuc="N",1,0)*bedragen)</f>
        <v>0</v>
      </c>
      <c r="E20" s="88">
        <f t="array" aca="1" ref="E20" ca="1">SUM(IF(MONTH(dagen)=$D$1,1,0)*IF(DAY(dagen)=$A20,1,0)*IF(VS="N",1,0)*bedragen)</f>
        <v>0</v>
      </c>
    </row>
    <row r="21" spans="1:15" x14ac:dyDescent="0.25">
      <c r="A21" s="103">
        <v>17</v>
      </c>
      <c r="B21" s="88">
        <f t="array" aca="1" ref="B21" ca="1">SUM(IF(MONTH(dagen)=$D$1,1,0)*IF(DAY(dagen)=$A21,1,0)*IF(niekOfLuc="L",1,0)*bedragen)</f>
        <v>0</v>
      </c>
      <c r="C21" s="88">
        <f t="array" aca="1" ref="C21" ca="1">SUM(IF(MONTH(dagen)=$D$1,1,0)*IF(DAY(dagen)=$A21,1,0)*IF(VS="L",1,0)*bedragen)</f>
        <v>0</v>
      </c>
      <c r="D21" s="88">
        <f t="array" aca="1" ref="D21" ca="1">SUM(IF(MONTH(dagen)=$D$1,1,0)*IF(DAY(dagen)=$A21,1,0)*IF(niekOfLuc="N",1,0)*bedragen)</f>
        <v>0</v>
      </c>
      <c r="E21" s="88">
        <f t="array" aca="1" ref="E21" ca="1">SUM(IF(MONTH(dagen)=$D$1,1,0)*IF(DAY(dagen)=$A21,1,0)*IF(VS="N",1,0)*bedragen)</f>
        <v>0</v>
      </c>
    </row>
    <row r="22" spans="1:15" x14ac:dyDescent="0.25">
      <c r="A22" s="103">
        <v>18</v>
      </c>
      <c r="B22" s="88">
        <f t="array" aca="1" ref="B22" ca="1">SUM(IF(MONTH(dagen)=$D$1,1,0)*IF(DAY(dagen)=$A22,1,0)*IF(niekOfLuc="L",1,0)*bedragen)</f>
        <v>0</v>
      </c>
      <c r="C22" s="88">
        <f t="array" aca="1" ref="C22" ca="1">SUM(IF(MONTH(dagen)=$D$1,1,0)*IF(DAY(dagen)=$A22,1,0)*IF(VS="L",1,0)*bedragen)</f>
        <v>0</v>
      </c>
      <c r="D22" s="88">
        <f t="array" aca="1" ref="D22" ca="1">SUM(IF(MONTH(dagen)=$D$1,1,0)*IF(DAY(dagen)=$A22,1,0)*IF(niekOfLuc="N",1,0)*bedragen)</f>
        <v>0</v>
      </c>
      <c r="E22" s="88">
        <f t="array" aca="1" ref="E22" ca="1">SUM(IF(MONTH(dagen)=$D$1,1,0)*IF(DAY(dagen)=$A22,1,0)*IF(VS="N",1,0)*bedragen)</f>
        <v>0</v>
      </c>
    </row>
    <row r="23" spans="1:15" x14ac:dyDescent="0.25">
      <c r="A23" s="103">
        <v>19</v>
      </c>
      <c r="B23" s="88">
        <f t="array" aca="1" ref="B23" ca="1">SUM(IF(MONTH(dagen)=$D$1,1,0)*IF(DAY(dagen)=$A23,1,0)*IF(niekOfLuc="L",1,0)*bedragen)</f>
        <v>0</v>
      </c>
      <c r="C23" s="88">
        <f t="array" aca="1" ref="C23" ca="1">SUM(IF(MONTH(dagen)=$D$1,1,0)*IF(DAY(dagen)=$A23,1,0)*IF(VS="L",1,0)*bedragen)</f>
        <v>0</v>
      </c>
      <c r="D23" s="88">
        <f t="array" aca="1" ref="D23" ca="1">SUM(IF(MONTH(dagen)=$D$1,1,0)*IF(DAY(dagen)=$A23,1,0)*IF(niekOfLuc="N",1,0)*bedragen)</f>
        <v>0</v>
      </c>
      <c r="E23" s="88">
        <f t="array" aca="1" ref="E23" ca="1">SUM(IF(MONTH(dagen)=$D$1,1,0)*IF(DAY(dagen)=$A23,1,0)*IF(VS="N",1,0)*bedragen)</f>
        <v>0</v>
      </c>
    </row>
    <row r="24" spans="1:15" x14ac:dyDescent="0.25">
      <c r="A24" s="103">
        <v>20</v>
      </c>
      <c r="B24" s="88">
        <f t="array" aca="1" ref="B24" ca="1">SUM(IF(MONTH(dagen)=$D$1,1,0)*IF(DAY(dagen)=$A24,1,0)*IF(niekOfLuc="L",1,0)*bedragen)</f>
        <v>0</v>
      </c>
      <c r="C24" s="88">
        <f t="array" aca="1" ref="C24" ca="1">SUM(IF(MONTH(dagen)=$D$1,1,0)*IF(DAY(dagen)=$A24,1,0)*IF(VS="L",1,0)*bedragen)</f>
        <v>0</v>
      </c>
      <c r="D24" s="88">
        <f t="array" aca="1" ref="D24" ca="1">SUM(IF(MONTH(dagen)=$D$1,1,0)*IF(DAY(dagen)=$A24,1,0)*IF(niekOfLuc="N",1,0)*bedragen)</f>
        <v>0</v>
      </c>
      <c r="E24" s="88">
        <f t="array" aca="1" ref="E24" ca="1">SUM(IF(MONTH(dagen)=$D$1,1,0)*IF(DAY(dagen)=$A24,1,0)*IF(VS="N",1,0)*bedragen)</f>
        <v>0</v>
      </c>
    </row>
    <row r="25" spans="1:15" x14ac:dyDescent="0.25">
      <c r="A25" s="103">
        <v>21</v>
      </c>
      <c r="B25" s="88">
        <f t="array" aca="1" ref="B25" ca="1">SUM(IF(MONTH(dagen)=$D$1,1,0)*IF(DAY(dagen)=$A25,1,0)*IF(niekOfLuc="L",1,0)*bedragen)</f>
        <v>0</v>
      </c>
      <c r="C25" s="88">
        <f t="array" aca="1" ref="C25" ca="1">SUM(IF(MONTH(dagen)=$D$1,1,0)*IF(DAY(dagen)=$A25,1,0)*IF(VS="L",1,0)*bedragen)</f>
        <v>0</v>
      </c>
      <c r="D25" s="88">
        <f t="array" aca="1" ref="D25" ca="1">SUM(IF(MONTH(dagen)=$D$1,1,0)*IF(DAY(dagen)=$A25,1,0)*IF(niekOfLuc="N",1,0)*bedragen)</f>
        <v>0</v>
      </c>
      <c r="E25" s="88">
        <f t="array" aca="1" ref="E25" ca="1">SUM(IF(MONTH(dagen)=$D$1,1,0)*IF(DAY(dagen)=$A25,1,0)*IF(VS="N",1,0)*bedragen)</f>
        <v>0</v>
      </c>
      <c r="F25" s="88"/>
      <c r="G25" s="88"/>
      <c r="H25" s="88"/>
      <c r="I25" s="88"/>
      <c r="J25" s="88"/>
      <c r="K25" s="88"/>
      <c r="L25" s="88"/>
      <c r="M25" s="88"/>
      <c r="N25" s="88"/>
      <c r="O25" s="88"/>
    </row>
    <row r="26" spans="1:15" x14ac:dyDescent="0.25">
      <c r="A26" s="103">
        <v>22</v>
      </c>
      <c r="B26" s="88">
        <f t="array" aca="1" ref="B26" ca="1">SUM(IF(MONTH(dagen)=$D$1,1,0)*IF(DAY(dagen)=$A26,1,0)*IF(niekOfLuc="L",1,0)*bedragen)</f>
        <v>0</v>
      </c>
      <c r="C26" s="88">
        <f t="array" aca="1" ref="C26" ca="1">SUM(IF(MONTH(dagen)=$D$1,1,0)*IF(DAY(dagen)=$A26,1,0)*IF(VS="L",1,0)*bedragen)</f>
        <v>0</v>
      </c>
      <c r="D26" s="88">
        <f t="array" aca="1" ref="D26" ca="1">SUM(IF(MONTH(dagen)=$D$1,1,0)*IF(DAY(dagen)=$A26,1,0)*IF(niekOfLuc="N",1,0)*bedragen)</f>
        <v>0</v>
      </c>
      <c r="E26" s="88">
        <f t="array" aca="1" ref="E26" ca="1">SUM(IF(MONTH(dagen)=$D$1,1,0)*IF(DAY(dagen)=$A26,1,0)*IF(VS="N",1,0)*bedragen)</f>
        <v>0</v>
      </c>
    </row>
    <row r="27" spans="1:15" x14ac:dyDescent="0.25">
      <c r="A27" s="103">
        <v>23</v>
      </c>
      <c r="B27" s="88">
        <f t="array" aca="1" ref="B27" ca="1">SUM(IF(MONTH(dagen)=$D$1,1,0)*IF(DAY(dagen)=$A27,1,0)*IF(niekOfLuc="L",1,0)*bedragen)</f>
        <v>0</v>
      </c>
      <c r="C27" s="88">
        <f t="array" aca="1" ref="C27" ca="1">SUM(IF(MONTH(dagen)=$D$1,1,0)*IF(DAY(dagen)=$A27,1,0)*IF(VS="L",1,0)*bedragen)</f>
        <v>0</v>
      </c>
      <c r="D27" s="88">
        <f t="array" aca="1" ref="D27" ca="1">SUM(IF(MONTH(dagen)=$D$1,1,0)*IF(DAY(dagen)=$A27,1,0)*IF(niekOfLuc="N",1,0)*bedragen)</f>
        <v>0</v>
      </c>
      <c r="E27" s="88">
        <f t="array" aca="1" ref="E27" ca="1">SUM(IF(MONTH(dagen)=$D$1,1,0)*IF(DAY(dagen)=$A27,1,0)*IF(VS="N",1,0)*bedragen)</f>
        <v>0</v>
      </c>
    </row>
    <row r="28" spans="1:15" x14ac:dyDescent="0.25">
      <c r="A28" s="103">
        <v>24</v>
      </c>
      <c r="B28" s="88">
        <f t="array" aca="1" ref="B28" ca="1">SUM(IF(MONTH(dagen)=$D$1,1,0)*IF(DAY(dagen)=$A28,1,0)*IF(niekOfLuc="L",1,0)*bedragen)</f>
        <v>0</v>
      </c>
      <c r="C28" s="88">
        <f t="array" aca="1" ref="C28" ca="1">SUM(IF(MONTH(dagen)=$D$1,1,0)*IF(DAY(dagen)=$A28,1,0)*IF(VS="L",1,0)*bedragen)</f>
        <v>0</v>
      </c>
      <c r="D28" s="88">
        <f t="array" aca="1" ref="D28" ca="1">SUM(IF(MONTH(dagen)=$D$1,1,0)*IF(DAY(dagen)=$A28,1,0)*IF(niekOfLuc="N",1,0)*bedragen)</f>
        <v>0</v>
      </c>
      <c r="E28" s="88">
        <f t="array" aca="1" ref="E28" ca="1">SUM(IF(MONTH(dagen)=$D$1,1,0)*IF(DAY(dagen)=$A28,1,0)*IF(VS="N",1,0)*bedragen)</f>
        <v>0</v>
      </c>
    </row>
    <row r="29" spans="1:15" x14ac:dyDescent="0.25">
      <c r="A29" s="103">
        <v>25</v>
      </c>
      <c r="B29" s="88">
        <f t="array" aca="1" ref="B29" ca="1">SUM(IF(MONTH(dagen)=$D$1,1,0)*IF(DAY(dagen)=$A29,1,0)*IF(niekOfLuc="L",1,0)*bedragen)</f>
        <v>0</v>
      </c>
      <c r="C29" s="88">
        <f t="array" aca="1" ref="C29" ca="1">SUM(IF(MONTH(dagen)=$D$1,1,0)*IF(DAY(dagen)=$A29,1,0)*IF(VS="L",1,0)*bedragen)</f>
        <v>0</v>
      </c>
      <c r="D29" s="88">
        <f t="array" aca="1" ref="D29" ca="1">SUM(IF(MONTH(dagen)=$D$1,1,0)*IF(DAY(dagen)=$A29,1,0)*IF(niekOfLuc="N",1,0)*bedragen)</f>
        <v>0</v>
      </c>
      <c r="E29" s="88">
        <f t="array" aca="1" ref="E29" ca="1">SUM(IF(MONTH(dagen)=$D$1,1,0)*IF(DAY(dagen)=$A29,1,0)*IF(VS="N",1,0)*bedragen)</f>
        <v>0</v>
      </c>
    </row>
    <row r="30" spans="1:15" x14ac:dyDescent="0.25">
      <c r="A30" s="103">
        <v>26</v>
      </c>
      <c r="B30" s="88">
        <f t="array" aca="1" ref="B30" ca="1">SUM(IF(MONTH(dagen)=$D$1,1,0)*IF(DAY(dagen)=$A30,1,0)*IF(niekOfLuc="L",1,0)*bedragen)</f>
        <v>0</v>
      </c>
      <c r="C30" s="88">
        <f t="array" aca="1" ref="C30" ca="1">SUM(IF(MONTH(dagen)=$D$1,1,0)*IF(DAY(dagen)=$A30,1,0)*IF(VS="L",1,0)*bedragen)</f>
        <v>0</v>
      </c>
      <c r="D30" s="88">
        <f t="array" aca="1" ref="D30" ca="1">SUM(IF(MONTH(dagen)=$D$1,1,0)*IF(DAY(dagen)=$A30,1,0)*IF(niekOfLuc="N",1,0)*bedragen)</f>
        <v>0</v>
      </c>
      <c r="E30" s="88">
        <f t="array" aca="1" ref="E30" ca="1">SUM(IF(MONTH(dagen)=$D$1,1,0)*IF(DAY(dagen)=$A30,1,0)*IF(VS="N",1,0)*bedragen)</f>
        <v>0</v>
      </c>
    </row>
    <row r="31" spans="1:15" x14ac:dyDescent="0.25">
      <c r="A31" s="103">
        <v>27</v>
      </c>
      <c r="B31" s="88">
        <f t="array" aca="1" ref="B31" ca="1">SUM(IF(MONTH(dagen)=$D$1,1,0)*IF(DAY(dagen)=$A31,1,0)*IF(niekOfLuc="L",1,0)*bedragen)</f>
        <v>0</v>
      </c>
      <c r="C31" s="88">
        <f t="array" aca="1" ref="C31" ca="1">SUM(IF(MONTH(dagen)=$D$1,1,0)*IF(DAY(dagen)=$A31,1,0)*IF(VS="L",1,0)*bedragen)</f>
        <v>0</v>
      </c>
      <c r="D31" s="88">
        <f t="array" aca="1" ref="D31" ca="1">SUM(IF(MONTH(dagen)=$D$1,1,0)*IF(DAY(dagen)=$A31,1,0)*IF(niekOfLuc="N",1,0)*bedragen)</f>
        <v>0</v>
      </c>
      <c r="E31" s="88">
        <f t="array" aca="1" ref="E31" ca="1">SUM(IF(MONTH(dagen)=$D$1,1,0)*IF(DAY(dagen)=$A31,1,0)*IF(VS="N",1,0)*bedragen)</f>
        <v>0</v>
      </c>
    </row>
    <row r="32" spans="1:15" x14ac:dyDescent="0.25">
      <c r="A32" s="103">
        <v>28</v>
      </c>
      <c r="B32" s="88">
        <f t="array" aca="1" ref="B32" ca="1">SUM(IF(MONTH(dagen)=$D$1,1,0)*IF(DAY(dagen)=$A32,1,0)*IF(niekOfLuc="L",1,0)*bedragen)</f>
        <v>0</v>
      </c>
      <c r="C32" s="88">
        <f t="array" aca="1" ref="C32" ca="1">SUM(IF(MONTH(dagen)=$D$1,1,0)*IF(DAY(dagen)=$A32,1,0)*IF(VS="L",1,0)*bedragen)</f>
        <v>0</v>
      </c>
      <c r="D32" s="88">
        <f t="array" aca="1" ref="D32" ca="1">SUM(IF(MONTH(dagen)=$D$1,1,0)*IF(DAY(dagen)=$A32,1,0)*IF(niekOfLuc="N",1,0)*bedragen)</f>
        <v>0</v>
      </c>
      <c r="E32" s="88">
        <f t="array" aca="1" ref="E32" ca="1">SUM(IF(MONTH(dagen)=$D$1,1,0)*IF(DAY(dagen)=$A32,1,0)*IF(VS="N",1,0)*bedragen)</f>
        <v>0</v>
      </c>
    </row>
    <row r="33" spans="1:6" x14ac:dyDescent="0.25">
      <c r="A33" s="103">
        <v>29</v>
      </c>
      <c r="B33" s="88">
        <f t="array" aca="1" ref="B33" ca="1">SUM(IF(MONTH(dagen)=$D$1,1,0)*IF(DAY(dagen)=$A33,1,0)*IF(niekOfLuc="L",1,0)*bedragen)</f>
        <v>0</v>
      </c>
      <c r="C33" s="88">
        <f t="array" aca="1" ref="C33" ca="1">SUM(IF(MONTH(dagen)=$D$1,1,0)*IF(DAY(dagen)=$A33,1,0)*IF(VS="L",1,0)*bedragen)</f>
        <v>0</v>
      </c>
      <c r="D33" s="88">
        <f t="array" aca="1" ref="D33" ca="1">SUM(IF(MONTH(dagen)=$D$1,1,0)*IF(DAY(dagen)=$A33,1,0)*IF(niekOfLuc="N",1,0)*bedragen)</f>
        <v>0</v>
      </c>
      <c r="E33" s="88">
        <f t="array" aca="1" ref="E33" ca="1">SUM(IF(MONTH(dagen)=$D$1,1,0)*IF(DAY(dagen)=$A33,1,0)*IF(VS="N",1,0)*bedragen)</f>
        <v>0</v>
      </c>
    </row>
    <row r="34" spans="1:6" x14ac:dyDescent="0.25">
      <c r="A34" s="103">
        <v>30</v>
      </c>
      <c r="B34" s="88">
        <f t="array" aca="1" ref="B34" ca="1">SUM(IF(MONTH(dagen)=$D$1,1,0)*IF(DAY(dagen)=$A34,1,0)*IF(niekOfLuc="L",1,0)*bedragen)</f>
        <v>0</v>
      </c>
      <c r="C34" s="88">
        <f t="array" aca="1" ref="C34" ca="1">SUM(IF(MONTH(dagen)=$D$1,1,0)*IF(DAY(dagen)=$A34,1,0)*IF(VS="L",1,0)*bedragen)</f>
        <v>0</v>
      </c>
      <c r="D34" s="88">
        <f t="array" aca="1" ref="D34" ca="1">SUM(IF(MONTH(dagen)=$D$1,1,0)*IF(DAY(dagen)=$A34,1,0)*IF(niekOfLuc="N",1,0)*bedragen)</f>
        <v>0</v>
      </c>
      <c r="E34" s="88">
        <f t="array" aca="1" ref="E34" ca="1">SUM(IF(MONTH(dagen)=$D$1,1,0)*IF(DAY(dagen)=$A34,1,0)*IF(VS="N",1,0)*bedragen)</f>
        <v>0</v>
      </c>
    </row>
    <row r="35" spans="1:6" x14ac:dyDescent="0.25">
      <c r="A35" s="103">
        <v>31</v>
      </c>
      <c r="B35" s="88">
        <f t="array" aca="1" ref="B35" ca="1">SUM(IF(MONTH(dagen)=$D$1,1,0)*IF(DAY(dagen)=$A35,1,0)*IF(niekOfLuc="L",1,0)*bedragen)</f>
        <v>0</v>
      </c>
      <c r="C35" s="88">
        <f t="array" aca="1" ref="C35" ca="1">SUM(IF(MONTH(dagen)=$D$1,1,0)*IF(DAY(dagen)=$A35,1,0)*IF(VS="L",1,0)*bedragen)</f>
        <v>0</v>
      </c>
      <c r="D35" s="88">
        <f t="array" aca="1" ref="D35" ca="1">SUM(IF(MONTH(dagen)=$D$1,1,0)*IF(DAY(dagen)=$A35,1,0)*IF(niekOfLuc="N",1,0)*bedragen)</f>
        <v>0</v>
      </c>
      <c r="E35" s="88">
        <f t="array" aca="1" ref="E35" ca="1">SUM(IF(MONTH(dagen)=$D$1,1,0)*IF(DAY(dagen)=$A35,1,0)*IF(VS="N",1,0)*bedragen)</f>
        <v>0</v>
      </c>
      <c r="F35" t="s">
        <v>148</v>
      </c>
    </row>
    <row r="37" spans="1:6" x14ac:dyDescent="0.25">
      <c r="B37" s="88"/>
    </row>
    <row r="39" spans="1:6" x14ac:dyDescent="0.25">
      <c r="B39" s="88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6"/>
  <dimension ref="A1:AD307"/>
  <sheetViews>
    <sheetView topLeftCell="A29" zoomScaleNormal="100" workbookViewId="0">
      <selection activeCell="I113" sqref="I113"/>
    </sheetView>
  </sheetViews>
  <sheetFormatPr defaultColWidth="9.140625" defaultRowHeight="12.75" x14ac:dyDescent="0.2"/>
  <cols>
    <col min="1" max="1" width="5.140625" style="4" bestFit="1" customWidth="1"/>
    <col min="2" max="2" width="3" style="4" bestFit="1" customWidth="1"/>
    <col min="3" max="3" width="12.28515625" style="4" bestFit="1" customWidth="1"/>
    <col min="4" max="6" width="15.140625" style="4" customWidth="1"/>
    <col min="7" max="7" width="19.5703125" style="5" customWidth="1"/>
    <col min="8" max="9" width="15.28515625" style="4" customWidth="1"/>
    <col min="10" max="10" width="11.5703125" style="4" customWidth="1"/>
    <col min="11" max="11" width="15.7109375" style="4" customWidth="1"/>
    <col min="12" max="12" width="11.28515625" style="4" customWidth="1"/>
    <col min="13" max="13" width="13.28515625" style="4" bestFit="1" customWidth="1"/>
    <col min="14" max="14" width="11.28515625" style="4" bestFit="1" customWidth="1"/>
    <col min="15" max="16" width="14" style="4" bestFit="1" customWidth="1"/>
    <col min="17" max="17" width="11.7109375" style="4" bestFit="1" customWidth="1"/>
    <col min="18" max="18" width="10.28515625" style="4" bestFit="1" customWidth="1"/>
    <col min="19" max="19" width="11.28515625" style="4" bestFit="1" customWidth="1"/>
    <col min="20" max="20" width="10.28515625" style="4" bestFit="1" customWidth="1"/>
    <col min="21" max="21" width="12" style="4" bestFit="1" customWidth="1"/>
    <col min="22" max="22" width="13.7109375" style="4" customWidth="1"/>
    <col min="23" max="23" width="15.5703125" style="4" bestFit="1" customWidth="1"/>
    <col min="24" max="24" width="10.28515625" style="4" bestFit="1" customWidth="1"/>
    <col min="25" max="25" width="11.7109375" style="4" bestFit="1" customWidth="1"/>
    <col min="26" max="26" width="16.85546875" style="4" bestFit="1" customWidth="1"/>
    <col min="27" max="27" width="11.7109375" style="4" customWidth="1"/>
    <col min="28" max="29" width="10.28515625" style="4" bestFit="1" customWidth="1"/>
    <col min="30" max="30" width="11.7109375" style="4" customWidth="1"/>
    <col min="31" max="16384" width="9.140625" style="4"/>
  </cols>
  <sheetData>
    <row r="1" spans="1:27" x14ac:dyDescent="0.2">
      <c r="G1" s="13">
        <f ca="1">I2-H2</f>
        <v>16.690000000000001</v>
      </c>
      <c r="H1" s="5" t="s">
        <v>110</v>
      </c>
      <c r="I1" s="5" t="s">
        <v>111</v>
      </c>
    </row>
    <row r="2" spans="1:27" s="5" customFormat="1" x14ac:dyDescent="0.2">
      <c r="A2" s="5" t="s">
        <v>112</v>
      </c>
      <c r="C2" s="14">
        <f t="array" aca="1" ref="C2" ca="1">SUM(IF(InUit=1,1,0)*bedragen)</f>
        <v>4.5</v>
      </c>
      <c r="D2" s="14">
        <f t="array" aca="1" ref="D2" ca="1">SUM(IF(InUit=1,0,1)*bedragen)</f>
        <v>112.54</v>
      </c>
      <c r="E2" s="13">
        <f ca="1">D2-I2</f>
        <v>95.850000000000009</v>
      </c>
      <c r="F2" s="13"/>
      <c r="G2" s="13">
        <f ca="1">SUM(I2:Z2)</f>
        <v>112.54</v>
      </c>
      <c r="H2" s="14">
        <f t="array" aca="1" ref="H2" ca="1">SUM(IF(H$4=subtypes,1,0)*bedragen)</f>
        <v>0</v>
      </c>
      <c r="I2" s="14">
        <f t="array" aca="1" ref="I2" ca="1">SUM(IF(I$4=types,1,0)*bedragen)</f>
        <v>16.690000000000001</v>
      </c>
      <c r="J2" s="15">
        <f t="array" aca="1" ref="J2" ca="1">SUM(IF(J$4=types,1,0)*IF(InUit=0,1,0)*bedragen)</f>
        <v>0</v>
      </c>
      <c r="K2" s="15">
        <f t="array" aca="1" ref="K2" ca="1">SUM(IF(K$4=types,1,0)*IF(InUit=0,1,0)*bedragen)</f>
        <v>0</v>
      </c>
      <c r="L2" s="15">
        <f t="array" aca="1" ref="L2" ca="1">SUM(IF(L$4=types,1,0)*IF(InUit=0,1,0)*bedragen)</f>
        <v>9.2900000000000009</v>
      </c>
      <c r="M2" s="15">
        <f t="array" aca="1" ref="M2" ca="1">SUM(IF(M$4=types,1,0)*IF(InUit=0,1,0)*bedragen)</f>
        <v>0</v>
      </c>
      <c r="N2" s="15">
        <f t="array" aca="1" ref="N2" ca="1">SUM(IF(N$4=types,1,0)*IF(InUit=0,1,0)*bedragen)</f>
        <v>1.75</v>
      </c>
      <c r="O2" s="15">
        <f t="array" aca="1" ref="O2" ca="1">SUM(IF(O$4=types,1,0)*IF(InUit=0,1,0)*bedragen)</f>
        <v>0</v>
      </c>
      <c r="P2" s="15">
        <f t="array" aca="1" ref="P2" ca="1">SUM(IF(P$4=types,1,0)*IF(InUit=0,1,0)*bedragen)</f>
        <v>0</v>
      </c>
      <c r="Q2" s="15">
        <f t="array" aca="1" ref="Q2" ca="1">SUM(IF(Q$4=types,1,0)*IF(InUit=0,1,0)*bedragen)</f>
        <v>0</v>
      </c>
      <c r="R2" s="15">
        <f t="array" aca="1" ref="R2" ca="1">SUM(IF(R$4=types,1,0)*IF(InUit=0,1,0)*bedragen)</f>
        <v>0</v>
      </c>
      <c r="S2" s="15">
        <f t="array" aca="1" ref="S2" ca="1">SUM(IF(S$4=types,1,0)*IF(InUit=0,1,0)*bedragen)</f>
        <v>0</v>
      </c>
      <c r="T2" s="15">
        <f t="array" aca="1" ref="T2" ca="1">SUM(IF(T$4=types,1,0)*IF(InUit=0,1,0)*bedragen)</f>
        <v>0</v>
      </c>
      <c r="U2" s="15">
        <f t="array" aca="1" ref="U2" ca="1">SUM(IF(U$4=types,1,0)*IF(InUit=0,1,0)*bedragen)</f>
        <v>0</v>
      </c>
      <c r="V2" s="15">
        <f t="array" aca="1" ref="V2" ca="1">SUM(IF(V$4=types,1,0)*IF(InUit=0,1,0)*bedragen)</f>
        <v>0</v>
      </c>
      <c r="W2" s="15">
        <f t="array" aca="1" ref="W2" ca="1">SUM(IF(W$4=types,1,0)*IF(InUit=0,1,0)*bedragen)</f>
        <v>0</v>
      </c>
      <c r="X2" s="15">
        <f t="array" aca="1" ref="X2" ca="1">SUM(IF(X$4=types,1,0)*IF(InUit=0,1,0)*bedragen)</f>
        <v>0</v>
      </c>
      <c r="Y2" s="15">
        <f t="array" aca="1" ref="Y2" ca="1">SUM(IF(Y$4=types,1,0)*IF(InUit=0,1,0)*bedragen)</f>
        <v>84.81</v>
      </c>
      <c r="Z2" s="15">
        <f t="array" aca="1" ref="Z2" ca="1">SUM(IF(Z$4=types,1,0)*IF(InUit=0,1,0)*bedragen)</f>
        <v>0</v>
      </c>
    </row>
    <row r="3" spans="1:27" s="5" customFormat="1" ht="13.5" thickBot="1" x14ac:dyDescent="0.25"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7" ht="14.25" thickTop="1" thickBot="1" x14ac:dyDescent="0.25">
      <c r="A4" s="16"/>
      <c r="B4" s="16"/>
      <c r="C4" s="17" t="s">
        <v>0</v>
      </c>
      <c r="D4" s="18" t="s">
        <v>113</v>
      </c>
      <c r="E4" s="18" t="s">
        <v>114</v>
      </c>
      <c r="F4" s="18" t="s">
        <v>193</v>
      </c>
      <c r="G4" s="18" t="s">
        <v>115</v>
      </c>
      <c r="H4" s="18" t="s">
        <v>37</v>
      </c>
      <c r="I4" s="18" t="str" cm="1">
        <f t="array" aca="1" ref="I4:Z4" ca="1">titelLijnType</f>
        <v>allerlei</v>
      </c>
      <c r="J4" s="18" t="str">
        <f ca="1"/>
        <v>auto</v>
      </c>
      <c r="K4" s="18" t="str">
        <f ca="1"/>
        <v>communicatie</v>
      </c>
      <c r="L4" s="18" t="str">
        <f ca="1"/>
        <v>drank</v>
      </c>
      <c r="M4" s="19" t="str">
        <f ca="1"/>
        <v>fiscus</v>
      </c>
      <c r="N4" s="20" t="str">
        <f ca="1"/>
        <v>gezondheid</v>
      </c>
      <c r="O4" s="20" t="str">
        <f ca="1"/>
        <v>huis</v>
      </c>
      <c r="P4" s="18" t="str">
        <f ca="1"/>
        <v>kledij</v>
      </c>
      <c r="Q4" s="18" t="str">
        <f ca="1"/>
        <v>lectuur</v>
      </c>
      <c r="R4" s="18" t="str">
        <f ca="1"/>
        <v>lidmaatschap</v>
      </c>
      <c r="S4" s="21" t="str">
        <f ca="1"/>
        <v>lotto</v>
      </c>
      <c r="T4" s="21" t="str">
        <f ca="1"/>
        <v>nuts</v>
      </c>
      <c r="U4" s="18" t="str">
        <f ca="1"/>
        <v>reis_trip_we</v>
      </c>
      <c r="V4" s="18" t="str">
        <f ca="1"/>
        <v>restau</v>
      </c>
      <c r="W4" s="18" t="str">
        <f ca="1"/>
        <v>spaar</v>
      </c>
      <c r="X4" s="18" t="str">
        <f ca="1"/>
        <v>verzekering</v>
      </c>
      <c r="Y4" s="21" t="str">
        <f ca="1"/>
        <v>voeding</v>
      </c>
      <c r="Z4" s="21" t="str">
        <f ca="1"/>
        <v>grote_uitgave</v>
      </c>
    </row>
    <row r="5" spans="1:27" ht="13.5" thickTop="1" x14ac:dyDescent="0.2">
      <c r="A5" s="22">
        <f>jaar</f>
        <v>2020</v>
      </c>
      <c r="B5" s="22">
        <v>1</v>
      </c>
      <c r="C5" s="23" cm="1">
        <f t="array" aca="1" ref="C5" ca="1">SUM(IF(MONTH(dagen)=$B5,1,0)*IF(InUit=1,1,0)*bedragen)</f>
        <v>4.5</v>
      </c>
      <c r="D5" s="15">
        <f t="array" aca="1" ref="D5" ca="1">SUM(IF(MONTH(dagen)=$B5,1,0)*IF(InUit=1,0,1)*bedragen)</f>
        <v>112.54</v>
      </c>
      <c r="E5" s="13">
        <f t="array" aca="1" ref="E5" ca="1">D5-SUM(IF(MONTH(dagen)=$B5,1,0)*IF(W$4=types,1,0)*IF(InUit=0,1,0)*bedragen)</f>
        <v>112.54</v>
      </c>
      <c r="F5" s="13">
        <f ca="1">G5-Z5</f>
        <v>112.54</v>
      </c>
      <c r="G5" s="13">
        <f ca="1">SUM(I5:Z5)</f>
        <v>112.54</v>
      </c>
      <c r="H5" s="14">
        <f t="array" aca="1" ref="H5" ca="1">SUM(IF(MONTH(dagen)=$B5,1,0)*IF(H$4=subtypes,1,0)*bedragen)</f>
        <v>0</v>
      </c>
      <c r="I5" s="14">
        <f t="array" aca="1" ref="I5" ca="1">SUM(IF(MONTH(dagen)=$B5,1,0)*IF(I$4=types,1,0)*bedragen)</f>
        <v>16.690000000000001</v>
      </c>
      <c r="J5" s="23">
        <f t="array" aca="1" ref="J5" ca="1">SUM(IF(MONTH(dagen)=$B5,1,0)*IF(J$4=types,1,0)*IF(InUit=0,1,0)*bedragen)</f>
        <v>0</v>
      </c>
      <c r="K5" s="23">
        <f t="array" aca="1" ref="K5" ca="1">SUM(IF(MONTH(dagen)=$B5,1,0)*IF(K$4=types,1,0)*IF(InUit=0,1,0)*bedragen)</f>
        <v>0</v>
      </c>
      <c r="L5" s="23">
        <f t="array" aca="1" ref="L5" ca="1">SUM(IF(MONTH(dagen)=$B5,1,0)*IF(L$4=types,1,0)*IF(InUit=0,1,0)*bedragen)</f>
        <v>9.2900000000000009</v>
      </c>
      <c r="M5" s="23">
        <f t="array" aca="1" ref="M5" ca="1">SUM(IF(MONTH(dagen)=$B5,1,0)*IF(M$4=types,1,0)*IF(InUit=0,1,0)*bedragen)</f>
        <v>0</v>
      </c>
      <c r="N5" s="23">
        <f t="array" aca="1" ref="N5" ca="1">SUM(IF(MONTH(dagen)=$B5,1,0)*IF(N$4=types,1,0)*IF(InUit=0,1,0)*bedragen)</f>
        <v>1.75</v>
      </c>
      <c r="O5" s="23">
        <f t="array" aca="1" ref="O5" ca="1">SUM(IF(MONTH(dagen)=$B5,1,0)*IF(O$4=types,1,0)*IF(InUit=0,1,0)*bedragen)</f>
        <v>0</v>
      </c>
      <c r="P5" s="23">
        <f t="array" aca="1" ref="P5" ca="1">SUM(IF(MONTH(dagen)=$B5,1,0)*IF(P$4=types,1,0)*IF(InUit=0,1,0)*bedragen)</f>
        <v>0</v>
      </c>
      <c r="Q5" s="23">
        <f t="array" aca="1" ref="Q5" ca="1">SUM(IF(MONTH(dagen)=$B5,1,0)*IF(Q$4=types,1,0)*IF(InUit=0,1,0)*bedragen)</f>
        <v>0</v>
      </c>
      <c r="R5" s="23">
        <f t="array" aca="1" ref="R5" ca="1">SUM(IF(MONTH(dagen)=$B5,1,0)*IF(R$4=types,1,0)*IF(InUit=0,1,0)*bedragen)</f>
        <v>0</v>
      </c>
      <c r="S5" s="23">
        <f t="array" aca="1" ref="S5" ca="1">SUM(IF(MONTH(dagen)=$B5,1,0)*IF(S$4=types,1,0)*IF(InUit=0,1,0)*bedragen)</f>
        <v>0</v>
      </c>
      <c r="T5" s="23">
        <f t="array" aca="1" ref="T5" ca="1">SUM(IF(MONTH(dagen)=$B5,1,0)*IF(T$4=types,1,0)*IF(InUit=0,1,0)*bedragen)</f>
        <v>0</v>
      </c>
      <c r="U5" s="23">
        <f t="array" aca="1" ref="U5" ca="1">SUM(IF(MONTH(dagen)=$B5,1,0)*IF(U$4=types,1,0)*IF(InUit=0,1,0)*bedragen)</f>
        <v>0</v>
      </c>
      <c r="V5" s="23">
        <f t="array" aca="1" ref="V5" ca="1">SUM(IF(MONTH(dagen)=$B5,1,0)*IF(V$4=types,1,0)*IF(InUit=0,1,0)*bedragen)</f>
        <v>0</v>
      </c>
      <c r="W5" s="23">
        <f t="array" aca="1" ref="W5" ca="1">SUM(IF(MONTH(dagen)=$B5,1,0)*IF(W$4=types,1,0)*IF(InUit=0,1,0)*bedragen)</f>
        <v>0</v>
      </c>
      <c r="X5" s="23">
        <f t="array" aca="1" ref="X5" ca="1">SUM(IF(MONTH(dagen)=$B5,1,0)*IF(X$4=types,1,0)*IF(InUit=0,1,0)*bedragen)</f>
        <v>0</v>
      </c>
      <c r="Y5" s="23">
        <f t="array" aca="1" ref="Y5" ca="1">SUM(IF(MONTH(dagen)=$B5,1,0)*IF(Y$4=types,1,0)*IF(InUit=0,1,0)*bedragen)</f>
        <v>84.81</v>
      </c>
      <c r="Z5" s="23">
        <f t="array" aca="1" ref="Z5" ca="1">SUM(IF(MONTH(dagen)=$B5,1,0)*IF(Z$4=types,1,0)*IF(InUit=0,1,0)*bedragen)</f>
        <v>0</v>
      </c>
      <c r="AA5" s="23">
        <f t="array" aca="1" ref="AA5" ca="1">SUM(IF(MONTH(dagen)=$B5,1,0)*IF(AA$4=types,1,0)*IF(InUit=0,1,0)*bedragen)</f>
        <v>0</v>
      </c>
    </row>
    <row r="6" spans="1:27" x14ac:dyDescent="0.2">
      <c r="A6" s="22">
        <f>IF(B5=12,A5+1,A5)</f>
        <v>2020</v>
      </c>
      <c r="B6" s="22">
        <f>IF(B5=12,1,B5+1)</f>
        <v>2</v>
      </c>
      <c r="C6" s="23">
        <f t="array" aca="1" ref="C6" ca="1">SUM(IF(MONTH(dagen)=$B6,1,0)*IF(InUit=1,1,0)*bedragen)</f>
        <v>0</v>
      </c>
      <c r="D6" s="15">
        <f t="array" aca="1" ref="D6" ca="1">SUM(IF(MONTH(dagen)=$B6,1,0)*IF(InUit=1,0,1)*bedragen)</f>
        <v>0</v>
      </c>
      <c r="E6" s="13">
        <f t="array" aca="1" ref="E6" ca="1">D6-SUM(IF(MONTH(dagen)=$B6,1,0)*IF(W$4=types,1,0)*IF(InUit=0,1,0)*bedragen)</f>
        <v>0</v>
      </c>
      <c r="F6" s="13">
        <f t="shared" ref="F6:F16" ca="1" si="0">G6-Z6</f>
        <v>0</v>
      </c>
      <c r="G6" s="13">
        <f t="shared" ref="G6:G16" ca="1" si="1">SUM(I6:Z6)</f>
        <v>0</v>
      </c>
      <c r="H6" s="14">
        <f t="array" aca="1" ref="H6" ca="1">SUM(IF(MONTH(dagen)=$B6,1,0)*IF(H$4=subtypes,1,0)*bedragen)</f>
        <v>0</v>
      </c>
      <c r="I6" s="14">
        <f t="array" aca="1" ref="I6" ca="1">SUM(IF(MONTH(dagen)=$B6,1,0)*IF(I$4=types,1,0)*bedragen)</f>
        <v>0</v>
      </c>
      <c r="J6" s="23">
        <f t="array" aca="1" ref="J6" ca="1">SUM(IF(MONTH(dagen)=$B6,1,0)*IF(J$4=types,1,0)*IF(InUit=0,1,0)*bedragen)</f>
        <v>0</v>
      </c>
      <c r="K6" s="23">
        <f t="array" aca="1" ref="K6" ca="1">SUM(IF(MONTH(dagen)=$B6,1,0)*IF(K$4=types,1,0)*IF(InUit=0,1,0)*bedragen)</f>
        <v>0</v>
      </c>
      <c r="L6" s="23">
        <f t="array" aca="1" ref="L6" ca="1">SUM(IF(MONTH(dagen)=$B6,1,0)*IF(L$4=types,1,0)*IF(InUit=0,1,0)*bedragen)</f>
        <v>0</v>
      </c>
      <c r="M6" s="23">
        <f t="array" aca="1" ref="M6" ca="1">SUM(IF(MONTH(dagen)=$B6,1,0)*IF(M$4=types,1,0)*IF(InUit=0,1,0)*bedragen)</f>
        <v>0</v>
      </c>
      <c r="N6" s="23">
        <f t="array" aca="1" ref="N6" ca="1">SUM(IF(MONTH(dagen)=$B6,1,0)*IF(N$4=types,1,0)*IF(InUit=0,1,0)*bedragen)</f>
        <v>0</v>
      </c>
      <c r="O6" s="23">
        <f t="array" aca="1" ref="O6" ca="1">SUM(IF(MONTH(dagen)=$B6,1,0)*IF(O$4=types,1,0)*IF(InUit=0,1,0)*bedragen)</f>
        <v>0</v>
      </c>
      <c r="P6" s="23">
        <f t="array" aca="1" ref="P6" ca="1">SUM(IF(MONTH(dagen)=$B6,1,0)*IF(P$4=types,1,0)*IF(InUit=0,1,0)*bedragen)</f>
        <v>0</v>
      </c>
      <c r="Q6" s="23">
        <f t="array" aca="1" ref="Q6" ca="1">SUM(IF(MONTH(dagen)=$B6,1,0)*IF(Q$4=types,1,0)*IF(InUit=0,1,0)*bedragen)</f>
        <v>0</v>
      </c>
      <c r="R6" s="23">
        <f t="array" aca="1" ref="R6" ca="1">SUM(IF(MONTH(dagen)=$B6,1,0)*IF(R$4=types,1,0)*IF(InUit=0,1,0)*bedragen)</f>
        <v>0</v>
      </c>
      <c r="S6" s="23">
        <f t="array" aca="1" ref="S6" ca="1">SUM(IF(MONTH(dagen)=$B6,1,0)*IF(S$4=types,1,0)*IF(InUit=0,1,0)*bedragen)</f>
        <v>0</v>
      </c>
      <c r="T6" s="23">
        <f t="array" aca="1" ref="T6" ca="1">SUM(IF(MONTH(dagen)=$B6,1,0)*IF(T$4=types,1,0)*IF(InUit=0,1,0)*bedragen)</f>
        <v>0</v>
      </c>
      <c r="U6" s="23">
        <f t="array" aca="1" ref="U6" ca="1">SUM(IF(MONTH(dagen)=$B6,1,0)*IF(U$4=types,1,0)*IF(InUit=0,1,0)*bedragen)</f>
        <v>0</v>
      </c>
      <c r="V6" s="23">
        <f t="array" aca="1" ref="V6" ca="1">SUM(IF(MONTH(dagen)=$B6,1,0)*IF(V$4=types,1,0)*IF(InUit=0,1,0)*bedragen)</f>
        <v>0</v>
      </c>
      <c r="W6" s="23">
        <f t="array" aca="1" ref="W6" ca="1">SUM(IF(MONTH(dagen)=$B6,1,0)*IF(W$4=types,1,0)*IF(InUit=0,1,0)*bedragen)</f>
        <v>0</v>
      </c>
      <c r="X6" s="23">
        <f t="array" aca="1" ref="X6" ca="1">SUM(IF(MONTH(dagen)=$B6,1,0)*IF(X$4=types,1,0)*IF(InUit=0,1,0)*bedragen)</f>
        <v>0</v>
      </c>
      <c r="Y6" s="23">
        <f t="array" aca="1" ref="Y6" ca="1">SUM(IF(MONTH(dagen)=$B6,1,0)*IF(Y$4=types,1,0)*IF(InUit=0,1,0)*bedragen)</f>
        <v>0</v>
      </c>
      <c r="Z6" s="23">
        <f t="array" aca="1" ref="Z6" ca="1">SUM(IF(MONTH(dagen)=$B6,1,0)*IF(Z$4=types,1,0)*IF(InUit=0,1,0)*bedragen)</f>
        <v>0</v>
      </c>
      <c r="AA6" s="23">
        <f t="array" aca="1" ref="AA6" ca="1">SUM(IF(MONTH(dagen)=$B6,1,0)*IF(AA$4=types,1,0)*IF(InUit=0,1,0)*bedragen)</f>
        <v>0</v>
      </c>
    </row>
    <row r="7" spans="1:27" x14ac:dyDescent="0.2">
      <c r="A7" s="22">
        <f>IF(B6=12,A6+1,A6)</f>
        <v>2020</v>
      </c>
      <c r="B7" s="22">
        <f>IF(B6=12,1,B6+1)</f>
        <v>3</v>
      </c>
      <c r="C7" s="23">
        <f t="array" aca="1" ref="C7" ca="1">SUM(IF(MONTH(dagen)=$B7,1,0)*IF(InUit=1,1,0)*bedragen)</f>
        <v>0</v>
      </c>
      <c r="D7" s="15">
        <f t="array" aca="1" ref="D7" ca="1">SUM(IF(MONTH(dagen)=$B7,1,0)*IF(InUit=1,0,1)*bedragen)</f>
        <v>0</v>
      </c>
      <c r="E7" s="13">
        <f t="array" aca="1" ref="E7" ca="1">D7-SUM(IF(MONTH(dagen)=$B7,1,0)*IF(W$4=types,1,0)*IF(InUit=0,1,0)*bedragen)</f>
        <v>0</v>
      </c>
      <c r="F7" s="13">
        <f t="shared" ca="1" si="0"/>
        <v>0</v>
      </c>
      <c r="G7" s="13">
        <f t="shared" ca="1" si="1"/>
        <v>0</v>
      </c>
      <c r="H7" s="14">
        <f t="array" aca="1" ref="H7" ca="1">SUM(IF(MONTH(dagen)=$B7,1,0)*IF(H$4=subtypes,1,0)*bedragen)</f>
        <v>0</v>
      </c>
      <c r="I7" s="14">
        <f t="array" aca="1" ref="I7" ca="1">SUM(IF(MONTH(dagen)=$B7,1,0)*IF(I$4=types,1,0)*bedragen)</f>
        <v>0</v>
      </c>
      <c r="J7" s="23">
        <f t="array" aca="1" ref="J7" ca="1">SUM(IF(MONTH(dagen)=$B7,1,0)*IF(J$4=types,1,0)*IF(InUit=0,1,0)*bedragen)</f>
        <v>0</v>
      </c>
      <c r="K7" s="23">
        <f t="array" aca="1" ref="K7" ca="1">SUM(IF(MONTH(dagen)=$B7,1,0)*IF(K$4=types,1,0)*IF(InUit=0,1,0)*bedragen)</f>
        <v>0</v>
      </c>
      <c r="L7" s="23">
        <f t="array" aca="1" ref="L7" ca="1">SUM(IF(MONTH(dagen)=$B7,1,0)*IF(L$4=types,1,0)*IF(InUit=0,1,0)*bedragen)</f>
        <v>0</v>
      </c>
      <c r="M7" s="23">
        <f t="array" aca="1" ref="M7" ca="1">SUM(IF(MONTH(dagen)=$B7,1,0)*IF(M$4=types,1,0)*IF(InUit=0,1,0)*bedragen)</f>
        <v>0</v>
      </c>
      <c r="N7" s="23">
        <f t="array" aca="1" ref="N7" ca="1">SUM(IF(MONTH(dagen)=$B7,1,0)*IF(N$4=types,1,0)*IF(InUit=0,1,0)*bedragen)</f>
        <v>0</v>
      </c>
      <c r="O7" s="23">
        <f t="array" aca="1" ref="O7" ca="1">SUM(IF(MONTH(dagen)=$B7,1,0)*IF(O$4=types,1,0)*IF(InUit=0,1,0)*bedragen)</f>
        <v>0</v>
      </c>
      <c r="P7" s="23">
        <f t="array" aca="1" ref="P7" ca="1">SUM(IF(MONTH(dagen)=$B7,1,0)*IF(P$4=types,1,0)*IF(InUit=0,1,0)*bedragen)</f>
        <v>0</v>
      </c>
      <c r="Q7" s="23">
        <f t="array" aca="1" ref="Q7" ca="1">SUM(IF(MONTH(dagen)=$B7,1,0)*IF(Q$4=types,1,0)*IF(InUit=0,1,0)*bedragen)</f>
        <v>0</v>
      </c>
      <c r="R7" s="23">
        <f t="array" aca="1" ref="R7" ca="1">SUM(IF(MONTH(dagen)=$B7,1,0)*IF(R$4=types,1,0)*IF(InUit=0,1,0)*bedragen)</f>
        <v>0</v>
      </c>
      <c r="S7" s="23">
        <f t="array" aca="1" ref="S7" ca="1">SUM(IF(MONTH(dagen)=$B7,1,0)*IF(S$4=types,1,0)*IF(InUit=0,1,0)*bedragen)</f>
        <v>0</v>
      </c>
      <c r="T7" s="23">
        <f t="array" aca="1" ref="T7" ca="1">SUM(IF(MONTH(dagen)=$B7,1,0)*IF(T$4=types,1,0)*IF(InUit=0,1,0)*bedragen)</f>
        <v>0</v>
      </c>
      <c r="U7" s="23">
        <f t="array" aca="1" ref="U7" ca="1">SUM(IF(MONTH(dagen)=$B7,1,0)*IF(U$4=types,1,0)*IF(InUit=0,1,0)*bedragen)</f>
        <v>0</v>
      </c>
      <c r="V7" s="23">
        <f t="array" aca="1" ref="V7" ca="1">SUM(IF(MONTH(dagen)=$B7,1,0)*IF(V$4=types,1,0)*IF(InUit=0,1,0)*bedragen)</f>
        <v>0</v>
      </c>
      <c r="W7" s="23">
        <f t="array" aca="1" ref="W7" ca="1">SUM(IF(MONTH(dagen)=$B7,1,0)*IF(W$4=types,1,0)*IF(InUit=0,1,0)*bedragen)</f>
        <v>0</v>
      </c>
      <c r="X7" s="23">
        <f t="array" aca="1" ref="X7" ca="1">SUM(IF(MONTH(dagen)=$B7,1,0)*IF(X$4=types,1,0)*IF(InUit=0,1,0)*bedragen)</f>
        <v>0</v>
      </c>
      <c r="Y7" s="23">
        <f t="array" aca="1" ref="Y7" ca="1">SUM(IF(MONTH(dagen)=$B7,1,0)*IF(Y$4=types,1,0)*IF(InUit=0,1,0)*bedragen)</f>
        <v>0</v>
      </c>
      <c r="Z7" s="23">
        <f t="array" aca="1" ref="Z7" ca="1">SUM(IF(MONTH(dagen)=$B7,1,0)*IF(Z$4=types,1,0)*IF(InUit=0,1,0)*bedragen)</f>
        <v>0</v>
      </c>
      <c r="AA7" s="23">
        <f t="array" aca="1" ref="AA7" ca="1">SUM(IF(MONTH(dagen)=$B7,1,0)*IF(AA$4=types,1,0)*IF(InUit=0,1,0)*bedragen)</f>
        <v>0</v>
      </c>
    </row>
    <row r="8" spans="1:27" x14ac:dyDescent="0.2">
      <c r="A8" s="22">
        <f t="shared" ref="A8:A16" si="2">IF(B7=12,A7+1,A7)</f>
        <v>2020</v>
      </c>
      <c r="B8" s="22">
        <f t="shared" ref="B8:B16" si="3">IF(B7=12,1,B7+1)</f>
        <v>4</v>
      </c>
      <c r="C8" s="23">
        <f t="array" aca="1" ref="C8" ca="1">SUM(IF(MONTH(dagen)=$B8,1,0)*IF(InUit=1,1,0)*bedragen)</f>
        <v>0</v>
      </c>
      <c r="D8" s="15">
        <f t="array" aca="1" ref="D8" ca="1">SUM(IF(MONTH(dagen)=$B8,1,0)*IF(InUit=1,0,1)*bedragen)</f>
        <v>0</v>
      </c>
      <c r="E8" s="13">
        <f t="array" aca="1" ref="E8" ca="1">D8-SUM(IF(MONTH(dagen)=$B8,1,0)*IF(W$4=types,1,0)*IF(InUit=0,1,0)*bedragen)</f>
        <v>0</v>
      </c>
      <c r="F8" s="13">
        <f t="shared" ca="1" si="0"/>
        <v>0</v>
      </c>
      <c r="G8" s="13">
        <f t="shared" ca="1" si="1"/>
        <v>0</v>
      </c>
      <c r="H8" s="14">
        <f t="array" aca="1" ref="H8" ca="1">SUM(IF(MONTH(dagen)=$B8,1,0)*IF(H$4=subtypes,1,0)*bedragen)</f>
        <v>0</v>
      </c>
      <c r="I8" s="14">
        <f t="array" aca="1" ref="I8" ca="1">SUM(IF(MONTH(dagen)=$B8,1,0)*IF(I$4=types,1,0)*bedragen)</f>
        <v>0</v>
      </c>
      <c r="J8" s="23">
        <f t="array" aca="1" ref="J8" ca="1">SUM(IF(MONTH(dagen)=$B8,1,0)*IF(J$4=types,1,0)*IF(InUit=0,1,0)*bedragen)</f>
        <v>0</v>
      </c>
      <c r="K8" s="23">
        <f t="array" aca="1" ref="K8" ca="1">SUM(IF(MONTH(dagen)=$B8,1,0)*IF(K$4=types,1,0)*IF(InUit=0,1,0)*bedragen)</f>
        <v>0</v>
      </c>
      <c r="L8" s="23">
        <f t="array" aca="1" ref="L8" ca="1">SUM(IF(MONTH(dagen)=$B8,1,0)*IF(L$4=types,1,0)*IF(InUit=0,1,0)*bedragen)</f>
        <v>0</v>
      </c>
      <c r="M8" s="23">
        <f t="array" aca="1" ref="M8" ca="1">SUM(IF(MONTH(dagen)=$B8,1,0)*IF(M$4=types,1,0)*IF(InUit=0,1,0)*bedragen)</f>
        <v>0</v>
      </c>
      <c r="N8" s="23">
        <f t="array" aca="1" ref="N8" ca="1">SUM(IF(MONTH(dagen)=$B8,1,0)*IF(N$4=types,1,0)*IF(InUit=0,1,0)*bedragen)</f>
        <v>0</v>
      </c>
      <c r="O8" s="23">
        <f t="array" aca="1" ref="O8" ca="1">SUM(IF(MONTH(dagen)=$B8,1,0)*IF(O$4=types,1,0)*IF(InUit=0,1,0)*bedragen)</f>
        <v>0</v>
      </c>
      <c r="P8" s="23">
        <f t="array" aca="1" ref="P8" ca="1">SUM(IF(MONTH(dagen)=$B8,1,0)*IF(P$4=types,1,0)*IF(InUit=0,1,0)*bedragen)</f>
        <v>0</v>
      </c>
      <c r="Q8" s="23">
        <f t="array" aca="1" ref="Q8" ca="1">SUM(IF(MONTH(dagen)=$B8,1,0)*IF(Q$4=types,1,0)*IF(InUit=0,1,0)*bedragen)</f>
        <v>0</v>
      </c>
      <c r="R8" s="23">
        <f t="array" aca="1" ref="R8" ca="1">SUM(IF(MONTH(dagen)=$B8,1,0)*IF(R$4=types,1,0)*IF(InUit=0,1,0)*bedragen)</f>
        <v>0</v>
      </c>
      <c r="S8" s="23">
        <f t="array" aca="1" ref="S8" ca="1">SUM(IF(MONTH(dagen)=$B8,1,0)*IF(S$4=types,1,0)*IF(InUit=0,1,0)*bedragen)</f>
        <v>0</v>
      </c>
      <c r="T8" s="23">
        <f t="array" aca="1" ref="T8" ca="1">SUM(IF(MONTH(dagen)=$B8,1,0)*IF(T$4=types,1,0)*IF(InUit=0,1,0)*bedragen)</f>
        <v>0</v>
      </c>
      <c r="U8" s="23">
        <f t="array" aca="1" ref="U8" ca="1">SUM(IF(MONTH(dagen)=$B8,1,0)*IF(U$4=types,1,0)*IF(InUit=0,1,0)*bedragen)</f>
        <v>0</v>
      </c>
      <c r="V8" s="23">
        <f t="array" aca="1" ref="V8" ca="1">SUM(IF(MONTH(dagen)=$B8,1,0)*IF(V$4=types,1,0)*IF(InUit=0,1,0)*bedragen)</f>
        <v>0</v>
      </c>
      <c r="W8" s="23">
        <f t="array" aca="1" ref="W8" ca="1">SUM(IF(MONTH(dagen)=$B8,1,0)*IF(W$4=types,1,0)*IF(InUit=0,1,0)*bedragen)</f>
        <v>0</v>
      </c>
      <c r="X8" s="23">
        <f t="array" aca="1" ref="X8" ca="1">SUM(IF(MONTH(dagen)=$B8,1,0)*IF(X$4=types,1,0)*IF(InUit=0,1,0)*bedragen)</f>
        <v>0</v>
      </c>
      <c r="Y8" s="23">
        <f t="array" aca="1" ref="Y8" ca="1">SUM(IF(MONTH(dagen)=$B8,1,0)*IF(Y$4=types,1,0)*IF(InUit=0,1,0)*bedragen)</f>
        <v>0</v>
      </c>
      <c r="Z8" s="23">
        <f t="array" aca="1" ref="Z8" ca="1">SUM(IF(MONTH(dagen)=$B8,1,0)*IF(Z$4=types,1,0)*IF(InUit=0,1,0)*bedragen)</f>
        <v>0</v>
      </c>
      <c r="AA8" s="23">
        <f t="array" aca="1" ref="AA8" ca="1">SUM(IF(MONTH(dagen)=$B8,1,0)*IF(AA$4=types,1,0)*IF(InUit=0,1,0)*bedragen)</f>
        <v>0</v>
      </c>
    </row>
    <row r="9" spans="1:27" x14ac:dyDescent="0.2">
      <c r="A9" s="22">
        <f t="shared" si="2"/>
        <v>2020</v>
      </c>
      <c r="B9" s="22">
        <f t="shared" si="3"/>
        <v>5</v>
      </c>
      <c r="C9" s="23">
        <f t="array" aca="1" ref="C9" ca="1">SUM(IF(MONTH(dagen)=$B9,1,0)*IF(InUit=1,1,0)*bedragen)</f>
        <v>0</v>
      </c>
      <c r="D9" s="15">
        <f t="array" aca="1" ref="D9" ca="1">SUM(IF(MONTH(dagen)=$B9,1,0)*IF(InUit=1,0,1)*bedragen)</f>
        <v>0</v>
      </c>
      <c r="E9" s="13">
        <f t="array" aca="1" ref="E9" ca="1">D9-SUM(IF(MONTH(dagen)=$B9,1,0)*IF(W$4=types,1,0)*IF(InUit=0,1,0)*bedragen)</f>
        <v>0</v>
      </c>
      <c r="F9" s="13">
        <f t="shared" ca="1" si="0"/>
        <v>0</v>
      </c>
      <c r="G9" s="13">
        <f t="shared" ca="1" si="1"/>
        <v>0</v>
      </c>
      <c r="H9" s="14">
        <f t="array" aca="1" ref="H9" ca="1">SUM(IF(MONTH(dagen)=$B9,1,0)*IF(H$4=subtypes,1,0)*bedragen)</f>
        <v>0</v>
      </c>
      <c r="I9" s="14">
        <f t="array" aca="1" ref="I9" ca="1">SUM(IF(MONTH(dagen)=$B9,1,0)*IF(I$4=types,1,0)*bedragen)</f>
        <v>0</v>
      </c>
      <c r="J9" s="23">
        <f t="array" aca="1" ref="J9" ca="1">SUM(IF(MONTH(dagen)=$B9,1,0)*IF(J$4=types,1,0)*IF(InUit=0,1,0)*bedragen)</f>
        <v>0</v>
      </c>
      <c r="K9" s="23">
        <f t="array" aca="1" ref="K9" ca="1">SUM(IF(MONTH(dagen)=$B9,1,0)*IF(K$4=types,1,0)*IF(InUit=0,1,0)*bedragen)</f>
        <v>0</v>
      </c>
      <c r="L9" s="23">
        <f t="array" aca="1" ref="L9" ca="1">SUM(IF(MONTH(dagen)=$B9,1,0)*IF(L$4=types,1,0)*IF(InUit=0,1,0)*bedragen)</f>
        <v>0</v>
      </c>
      <c r="M9" s="23">
        <f t="array" aca="1" ref="M9" ca="1">SUM(IF(MONTH(dagen)=$B9,1,0)*IF(M$4=types,1,0)*IF(InUit=0,1,0)*bedragen)</f>
        <v>0</v>
      </c>
      <c r="N9" s="23">
        <f t="array" aca="1" ref="N9" ca="1">SUM(IF(MONTH(dagen)=$B9,1,0)*IF(N$4=types,1,0)*IF(InUit=0,1,0)*bedragen)</f>
        <v>0</v>
      </c>
      <c r="O9" s="23">
        <f t="array" aca="1" ref="O9" ca="1">SUM(IF(MONTH(dagen)=$B9,1,0)*IF(O$4=types,1,0)*IF(InUit=0,1,0)*bedragen)</f>
        <v>0</v>
      </c>
      <c r="P9" s="23">
        <f t="array" aca="1" ref="P9" ca="1">SUM(IF(MONTH(dagen)=$B9,1,0)*IF(P$4=types,1,0)*IF(InUit=0,1,0)*bedragen)</f>
        <v>0</v>
      </c>
      <c r="Q9" s="23">
        <f t="array" aca="1" ref="Q9" ca="1">SUM(IF(MONTH(dagen)=$B9,1,0)*IF(Q$4=types,1,0)*IF(InUit=0,1,0)*bedragen)</f>
        <v>0</v>
      </c>
      <c r="R9" s="23">
        <f t="array" aca="1" ref="R9" ca="1">SUM(IF(MONTH(dagen)=$B9,1,0)*IF(R$4=types,1,0)*IF(InUit=0,1,0)*bedragen)</f>
        <v>0</v>
      </c>
      <c r="S9" s="23">
        <f t="array" aca="1" ref="S9" ca="1">SUM(IF(MONTH(dagen)=$B9,1,0)*IF(S$4=types,1,0)*IF(InUit=0,1,0)*bedragen)</f>
        <v>0</v>
      </c>
      <c r="T9" s="23">
        <f t="array" aca="1" ref="T9" ca="1">SUM(IF(MONTH(dagen)=$B9,1,0)*IF(T$4=types,1,0)*IF(InUit=0,1,0)*bedragen)</f>
        <v>0</v>
      </c>
      <c r="U9" s="23">
        <f t="array" aca="1" ref="U9" ca="1">SUM(IF(MONTH(dagen)=$B9,1,0)*IF(U$4=types,1,0)*IF(InUit=0,1,0)*bedragen)</f>
        <v>0</v>
      </c>
      <c r="V9" s="23">
        <f t="array" aca="1" ref="V9" ca="1">SUM(IF(MONTH(dagen)=$B9,1,0)*IF(V$4=types,1,0)*IF(InUit=0,1,0)*bedragen)</f>
        <v>0</v>
      </c>
      <c r="W9" s="23">
        <f t="array" aca="1" ref="W9" ca="1">SUM(IF(MONTH(dagen)=$B9,1,0)*IF(W$4=types,1,0)*IF(InUit=0,1,0)*bedragen)</f>
        <v>0</v>
      </c>
      <c r="X9" s="23">
        <f t="array" aca="1" ref="X9" ca="1">SUM(IF(MONTH(dagen)=$B9,1,0)*IF(X$4=types,1,0)*IF(InUit=0,1,0)*bedragen)</f>
        <v>0</v>
      </c>
      <c r="Y9" s="23">
        <f t="array" aca="1" ref="Y9" ca="1">SUM(IF(MONTH(dagen)=$B9,1,0)*IF(Y$4=types,1,0)*IF(InUit=0,1,0)*bedragen)</f>
        <v>0</v>
      </c>
      <c r="Z9" s="23">
        <f t="array" aca="1" ref="Z9" ca="1">SUM(IF(MONTH(dagen)=$B9,1,0)*IF(Z$4=types,1,0)*IF(InUit=0,1,0)*bedragen)</f>
        <v>0</v>
      </c>
      <c r="AA9" s="23">
        <f t="array" aca="1" ref="AA9" ca="1">SUM(IF(MONTH(dagen)=$B9,1,0)*IF(AA$4=types,1,0)*IF(InUit=0,1,0)*bedragen)</f>
        <v>0</v>
      </c>
    </row>
    <row r="10" spans="1:27" x14ac:dyDescent="0.2">
      <c r="A10" s="22">
        <f t="shared" si="2"/>
        <v>2020</v>
      </c>
      <c r="B10" s="22">
        <f t="shared" si="3"/>
        <v>6</v>
      </c>
      <c r="C10" s="23">
        <f t="array" aca="1" ref="C10" ca="1">SUM(IF(MONTH(dagen)=$B10,1,0)*IF(InUit=1,1,0)*bedragen)</f>
        <v>0</v>
      </c>
      <c r="D10" s="15">
        <f t="array" aca="1" ref="D10" ca="1">SUM(IF(MONTH(dagen)=$B10,1,0)*IF(InUit=1,0,1)*bedragen)</f>
        <v>0</v>
      </c>
      <c r="E10" s="13">
        <f t="array" aca="1" ref="E10" ca="1">D10-SUM(IF(MONTH(dagen)=$B10,1,0)*IF(W$4=types,1,0)*IF(InUit=0,1,0)*bedragen)</f>
        <v>0</v>
      </c>
      <c r="F10" s="13">
        <f t="shared" ca="1" si="0"/>
        <v>0</v>
      </c>
      <c r="G10" s="13">
        <f t="shared" ca="1" si="1"/>
        <v>0</v>
      </c>
      <c r="H10" s="14">
        <f t="array" aca="1" ref="H10" ca="1">SUM(IF(MONTH(dagen)=$B10,1,0)*IF(H$4=subtypes,1,0)*bedragen)</f>
        <v>0</v>
      </c>
      <c r="I10" s="14">
        <f t="array" aca="1" ref="I10" ca="1">SUM(IF(MONTH(dagen)=$B10,1,0)*IF(I$4=types,1,0)*bedragen)</f>
        <v>0</v>
      </c>
      <c r="J10" s="23">
        <f t="array" aca="1" ref="J10" ca="1">SUM(IF(MONTH(dagen)=$B10,1,0)*IF(J$4=types,1,0)*IF(InUit=0,1,0)*bedragen)</f>
        <v>0</v>
      </c>
      <c r="K10" s="23">
        <f t="array" aca="1" ref="K10" ca="1">SUM(IF(MONTH(dagen)=$B10,1,0)*IF(K$4=types,1,0)*IF(InUit=0,1,0)*bedragen)</f>
        <v>0</v>
      </c>
      <c r="L10" s="23">
        <f t="array" aca="1" ref="L10" ca="1">SUM(IF(MONTH(dagen)=$B10,1,0)*IF(L$4=types,1,0)*IF(InUit=0,1,0)*bedragen)</f>
        <v>0</v>
      </c>
      <c r="M10" s="23">
        <f t="array" aca="1" ref="M10" ca="1">SUM(IF(MONTH(dagen)=$B10,1,0)*IF(M$4=types,1,0)*IF(InUit=0,1,0)*bedragen)</f>
        <v>0</v>
      </c>
      <c r="N10" s="23">
        <f t="array" aca="1" ref="N10" ca="1">SUM(IF(MONTH(dagen)=$B10,1,0)*IF(N$4=types,1,0)*IF(InUit=0,1,0)*bedragen)</f>
        <v>0</v>
      </c>
      <c r="O10" s="23">
        <f t="array" aca="1" ref="O10" ca="1">SUM(IF(MONTH(dagen)=$B10,1,0)*IF(O$4=types,1,0)*IF(InUit=0,1,0)*bedragen)</f>
        <v>0</v>
      </c>
      <c r="P10" s="23">
        <f t="array" aca="1" ref="P10" ca="1">SUM(IF(MONTH(dagen)=$B10,1,0)*IF(P$4=types,1,0)*IF(InUit=0,1,0)*bedragen)</f>
        <v>0</v>
      </c>
      <c r="Q10" s="23">
        <f t="array" aca="1" ref="Q10" ca="1">SUM(IF(MONTH(dagen)=$B10,1,0)*IF(Q$4=types,1,0)*IF(InUit=0,1,0)*bedragen)</f>
        <v>0</v>
      </c>
      <c r="R10" s="23">
        <f t="array" aca="1" ref="R10" ca="1">SUM(IF(MONTH(dagen)=$B10,1,0)*IF(R$4=types,1,0)*IF(InUit=0,1,0)*bedragen)</f>
        <v>0</v>
      </c>
      <c r="S10" s="23">
        <f t="array" aca="1" ref="S10" ca="1">SUM(IF(MONTH(dagen)=$B10,1,0)*IF(S$4=types,1,0)*IF(InUit=0,1,0)*bedragen)</f>
        <v>0</v>
      </c>
      <c r="T10" s="23">
        <f t="array" aca="1" ref="T10" ca="1">SUM(IF(MONTH(dagen)=$B10,1,0)*IF(T$4=types,1,0)*IF(InUit=0,1,0)*bedragen)</f>
        <v>0</v>
      </c>
      <c r="U10" s="23">
        <f t="array" aca="1" ref="U10" ca="1">SUM(IF(MONTH(dagen)=$B10,1,0)*IF(U$4=types,1,0)*IF(InUit=0,1,0)*bedragen)</f>
        <v>0</v>
      </c>
      <c r="V10" s="23">
        <f t="array" aca="1" ref="V10" ca="1">SUM(IF(MONTH(dagen)=$B10,1,0)*IF(V$4=types,1,0)*IF(InUit=0,1,0)*bedragen)</f>
        <v>0</v>
      </c>
      <c r="W10" s="23">
        <f t="array" aca="1" ref="W10" ca="1">SUM(IF(MONTH(dagen)=$B10,1,0)*IF(W$4=types,1,0)*IF(InUit=0,1,0)*bedragen)</f>
        <v>0</v>
      </c>
      <c r="X10" s="23">
        <f t="array" aca="1" ref="X10" ca="1">SUM(IF(MONTH(dagen)=$B10,1,0)*IF(X$4=types,1,0)*IF(InUit=0,1,0)*bedragen)</f>
        <v>0</v>
      </c>
      <c r="Y10" s="23">
        <f t="array" aca="1" ref="Y10" ca="1">SUM(IF(MONTH(dagen)=$B10,1,0)*IF(Y$4=types,1,0)*IF(InUit=0,1,0)*bedragen)</f>
        <v>0</v>
      </c>
      <c r="Z10" s="23">
        <f t="array" aca="1" ref="Z10" ca="1">SUM(IF(MONTH(dagen)=$B10,1,0)*IF(Z$4=types,1,0)*IF(InUit=0,1,0)*bedragen)</f>
        <v>0</v>
      </c>
      <c r="AA10" s="23">
        <f t="array" aca="1" ref="AA10" ca="1">SUM(IF(MONTH(dagen)=$B10,1,0)*IF(AA$4=types,1,0)*IF(InUit=0,1,0)*bedragen)</f>
        <v>0</v>
      </c>
    </row>
    <row r="11" spans="1:27" x14ac:dyDescent="0.2">
      <c r="A11" s="22">
        <f t="shared" si="2"/>
        <v>2020</v>
      </c>
      <c r="B11" s="22">
        <f t="shared" si="3"/>
        <v>7</v>
      </c>
      <c r="C11" s="23">
        <f t="array" aca="1" ref="C11" ca="1">SUM(IF(MONTH(dagen)=$B11,1,0)*IF(InUit=1,1,0)*bedragen)</f>
        <v>0</v>
      </c>
      <c r="D11" s="15">
        <f t="array" aca="1" ref="D11" ca="1">SUM(IF(MONTH(dagen)=$B11,1,0)*IF(InUit=1,0,1)*bedragen)</f>
        <v>0</v>
      </c>
      <c r="E11" s="13">
        <f t="array" aca="1" ref="E11" ca="1">D11-SUM(IF(MONTH(dagen)=$B11,1,0)*IF(W$4=types,1,0)*IF(InUit=0,1,0)*bedragen)</f>
        <v>0</v>
      </c>
      <c r="F11" s="13">
        <f t="shared" ca="1" si="0"/>
        <v>0</v>
      </c>
      <c r="G11" s="13">
        <f t="shared" ca="1" si="1"/>
        <v>0</v>
      </c>
      <c r="H11" s="14">
        <f t="array" aca="1" ref="H11" ca="1">SUM(IF(MONTH(dagen)=$B11,1,0)*IF(H$4=subtypes,1,0)*bedragen)</f>
        <v>0</v>
      </c>
      <c r="I11" s="14">
        <f t="array" aca="1" ref="I11" ca="1">SUM(IF(MONTH(dagen)=$B11,1,0)*IF(I$4=types,1,0)*bedragen)</f>
        <v>0</v>
      </c>
      <c r="J11" s="23">
        <f t="array" aca="1" ref="J11" ca="1">SUM(IF(MONTH(dagen)=$B11,1,0)*IF(J$4=types,1,0)*IF(InUit=0,1,0)*bedragen)</f>
        <v>0</v>
      </c>
      <c r="K11" s="23">
        <f t="array" aca="1" ref="K11" ca="1">SUM(IF(MONTH(dagen)=$B11,1,0)*IF(K$4=types,1,0)*IF(InUit=0,1,0)*bedragen)</f>
        <v>0</v>
      </c>
      <c r="L11" s="23">
        <f t="array" aca="1" ref="L11" ca="1">SUM(IF(MONTH(dagen)=$B11,1,0)*IF(L$4=types,1,0)*IF(InUit=0,1,0)*bedragen)</f>
        <v>0</v>
      </c>
      <c r="M11" s="23">
        <f t="array" aca="1" ref="M11" ca="1">SUM(IF(MONTH(dagen)=$B11,1,0)*IF(M$4=types,1,0)*IF(InUit=0,1,0)*bedragen)</f>
        <v>0</v>
      </c>
      <c r="N11" s="23">
        <f t="array" aca="1" ref="N11" ca="1">SUM(IF(MONTH(dagen)=$B11,1,0)*IF(N$4=types,1,0)*IF(InUit=0,1,0)*bedragen)</f>
        <v>0</v>
      </c>
      <c r="O11" s="23">
        <f t="array" aca="1" ref="O11" ca="1">SUM(IF(MONTH(dagen)=$B11,1,0)*IF(O$4=types,1,0)*IF(InUit=0,1,0)*bedragen)</f>
        <v>0</v>
      </c>
      <c r="P11" s="23">
        <f t="array" aca="1" ref="P11" ca="1">SUM(IF(MONTH(dagen)=$B11,1,0)*IF(P$4=types,1,0)*IF(InUit=0,1,0)*bedragen)</f>
        <v>0</v>
      </c>
      <c r="Q11" s="23">
        <f t="array" aca="1" ref="Q11" ca="1">SUM(IF(MONTH(dagen)=$B11,1,0)*IF(Q$4=types,1,0)*IF(InUit=0,1,0)*bedragen)</f>
        <v>0</v>
      </c>
      <c r="R11" s="23">
        <f t="array" aca="1" ref="R11" ca="1">SUM(IF(MONTH(dagen)=$B11,1,0)*IF(R$4=types,1,0)*IF(InUit=0,1,0)*bedragen)</f>
        <v>0</v>
      </c>
      <c r="S11" s="23">
        <f t="array" aca="1" ref="S11" ca="1">SUM(IF(MONTH(dagen)=$B11,1,0)*IF(S$4=types,1,0)*IF(InUit=0,1,0)*bedragen)</f>
        <v>0</v>
      </c>
      <c r="T11" s="23">
        <f t="array" aca="1" ref="T11" ca="1">SUM(IF(MONTH(dagen)=$B11,1,0)*IF(T$4=types,1,0)*IF(InUit=0,1,0)*bedragen)</f>
        <v>0</v>
      </c>
      <c r="U11" s="23">
        <f t="array" aca="1" ref="U11" ca="1">SUM(IF(MONTH(dagen)=$B11,1,0)*IF(U$4=types,1,0)*IF(InUit=0,1,0)*bedragen)</f>
        <v>0</v>
      </c>
      <c r="V11" s="23">
        <f t="array" aca="1" ref="V11" ca="1">SUM(IF(MONTH(dagen)=$B11,1,0)*IF(V$4=types,1,0)*IF(InUit=0,1,0)*bedragen)</f>
        <v>0</v>
      </c>
      <c r="W11" s="23">
        <f t="array" aca="1" ref="W11" ca="1">SUM(IF(MONTH(dagen)=$B11,1,0)*IF(W$4=types,1,0)*IF(InUit=0,1,0)*bedragen)</f>
        <v>0</v>
      </c>
      <c r="X11" s="23">
        <f t="array" aca="1" ref="X11" ca="1">SUM(IF(MONTH(dagen)=$B11,1,0)*IF(X$4=types,1,0)*IF(InUit=0,1,0)*bedragen)</f>
        <v>0</v>
      </c>
      <c r="Y11" s="23">
        <f t="array" aca="1" ref="Y11" ca="1">SUM(IF(MONTH(dagen)=$B11,1,0)*IF(Y$4=types,1,0)*IF(InUit=0,1,0)*bedragen)</f>
        <v>0</v>
      </c>
      <c r="Z11" s="23">
        <f t="array" aca="1" ref="Z11" ca="1">SUM(IF(MONTH(dagen)=$B11,1,0)*IF(Z$4=types,1,0)*IF(InUit=0,1,0)*bedragen)</f>
        <v>0</v>
      </c>
      <c r="AA11" s="23">
        <f t="array" aca="1" ref="AA11" ca="1">SUM(IF(MONTH(dagen)=$B11,1,0)*IF(AA$4=types,1,0)*IF(InUit=0,1,0)*bedragen)</f>
        <v>0</v>
      </c>
    </row>
    <row r="12" spans="1:27" x14ac:dyDescent="0.2">
      <c r="A12" s="22">
        <f t="shared" si="2"/>
        <v>2020</v>
      </c>
      <c r="B12" s="22">
        <f t="shared" si="3"/>
        <v>8</v>
      </c>
      <c r="C12" s="23">
        <f t="array" aca="1" ref="C12" ca="1">SUM(IF(MONTH(dagen)=$B12,1,0)*IF(InUit=1,1,0)*bedragen)</f>
        <v>0</v>
      </c>
      <c r="D12" s="15">
        <f t="array" aca="1" ref="D12" ca="1">SUM(IF(MONTH(dagen)=$B12,1,0)*IF(InUit=1,0,1)*bedragen)</f>
        <v>0</v>
      </c>
      <c r="E12" s="13">
        <f t="array" aca="1" ref="E12" ca="1">D12-SUM(IF(MONTH(dagen)=$B12,1,0)*IF(W$4=types,1,0)*IF(InUit=0,1,0)*bedragen)</f>
        <v>0</v>
      </c>
      <c r="F12" s="13">
        <f t="shared" ca="1" si="0"/>
        <v>0</v>
      </c>
      <c r="G12" s="13">
        <f t="shared" ca="1" si="1"/>
        <v>0</v>
      </c>
      <c r="H12" s="14">
        <f t="array" aca="1" ref="H12" ca="1">SUM(IF(MONTH(dagen)=$B12,1,0)*IF(H$4=subtypes,1,0)*bedragen)</f>
        <v>0</v>
      </c>
      <c r="I12" s="14">
        <f t="array" aca="1" ref="I12" ca="1">SUM(IF(MONTH(dagen)=$B12,1,0)*IF(I$4=types,1,0)*bedragen)</f>
        <v>0</v>
      </c>
      <c r="J12" s="23">
        <f t="array" aca="1" ref="J12" ca="1">SUM(IF(MONTH(dagen)=$B12,1,0)*IF(J$4=types,1,0)*IF(InUit=0,1,0)*bedragen)</f>
        <v>0</v>
      </c>
      <c r="K12" s="23">
        <f t="array" aca="1" ref="K12" ca="1">SUM(IF(MONTH(dagen)=$B12,1,0)*IF(K$4=types,1,0)*IF(InUit=0,1,0)*bedragen)</f>
        <v>0</v>
      </c>
      <c r="L12" s="23">
        <f t="array" aca="1" ref="L12" ca="1">SUM(IF(MONTH(dagen)=$B12,1,0)*IF(L$4=types,1,0)*IF(InUit=0,1,0)*bedragen)</f>
        <v>0</v>
      </c>
      <c r="M12" s="23">
        <f t="array" aca="1" ref="M12" ca="1">SUM(IF(MONTH(dagen)=$B12,1,0)*IF(M$4=types,1,0)*IF(InUit=0,1,0)*bedragen)</f>
        <v>0</v>
      </c>
      <c r="N12" s="23">
        <f t="array" aca="1" ref="N12" ca="1">SUM(IF(MONTH(dagen)=$B12,1,0)*IF(N$4=types,1,0)*IF(InUit=0,1,0)*bedragen)</f>
        <v>0</v>
      </c>
      <c r="O12" s="23">
        <f t="array" aca="1" ref="O12" ca="1">SUM(IF(MONTH(dagen)=$B12,1,0)*IF(O$4=types,1,0)*IF(InUit=0,1,0)*bedragen)</f>
        <v>0</v>
      </c>
      <c r="P12" s="23">
        <f t="array" aca="1" ref="P12" ca="1">SUM(IF(MONTH(dagen)=$B12,1,0)*IF(P$4=types,1,0)*IF(InUit=0,1,0)*bedragen)</f>
        <v>0</v>
      </c>
      <c r="Q12" s="23">
        <f t="array" aca="1" ref="Q12" ca="1">SUM(IF(MONTH(dagen)=$B12,1,0)*IF(Q$4=types,1,0)*IF(InUit=0,1,0)*bedragen)</f>
        <v>0</v>
      </c>
      <c r="R12" s="23">
        <f t="array" aca="1" ref="R12" ca="1">SUM(IF(MONTH(dagen)=$B12,1,0)*IF(R$4=types,1,0)*IF(InUit=0,1,0)*bedragen)</f>
        <v>0</v>
      </c>
      <c r="S12" s="23">
        <f t="array" aca="1" ref="S12" ca="1">SUM(IF(MONTH(dagen)=$B12,1,0)*IF(S$4=types,1,0)*IF(InUit=0,1,0)*bedragen)</f>
        <v>0</v>
      </c>
      <c r="T12" s="23">
        <f t="array" aca="1" ref="T12" ca="1">SUM(IF(MONTH(dagen)=$B12,1,0)*IF(T$4=types,1,0)*IF(InUit=0,1,0)*bedragen)</f>
        <v>0</v>
      </c>
      <c r="U12" s="23">
        <f t="array" aca="1" ref="U12" ca="1">SUM(IF(MONTH(dagen)=$B12,1,0)*IF(U$4=types,1,0)*IF(InUit=0,1,0)*bedragen)</f>
        <v>0</v>
      </c>
      <c r="V12" s="23">
        <f t="array" aca="1" ref="V12" ca="1">SUM(IF(MONTH(dagen)=$B12,1,0)*IF(V$4=types,1,0)*IF(InUit=0,1,0)*bedragen)</f>
        <v>0</v>
      </c>
      <c r="W12" s="23">
        <f t="array" aca="1" ref="W12" ca="1">SUM(IF(MONTH(dagen)=$B12,1,0)*IF(W$4=types,1,0)*IF(InUit=0,1,0)*bedragen)</f>
        <v>0</v>
      </c>
      <c r="X12" s="23">
        <f t="array" aca="1" ref="X12" ca="1">SUM(IF(MONTH(dagen)=$B12,1,0)*IF(X$4=types,1,0)*IF(InUit=0,1,0)*bedragen)</f>
        <v>0</v>
      </c>
      <c r="Y12" s="23">
        <f t="array" aca="1" ref="Y12" ca="1">SUM(IF(MONTH(dagen)=$B12,1,0)*IF(Y$4=types,1,0)*IF(InUit=0,1,0)*bedragen)</f>
        <v>0</v>
      </c>
      <c r="Z12" s="23">
        <f t="array" aca="1" ref="Z12" ca="1">SUM(IF(MONTH(dagen)=$B12,1,0)*IF(Z$4=types,1,0)*IF(InUit=0,1,0)*bedragen)</f>
        <v>0</v>
      </c>
      <c r="AA12" s="23">
        <f t="array" aca="1" ref="AA12" ca="1">SUM(IF(MONTH(dagen)=$B12,1,0)*IF(AA$4=types,1,0)*IF(InUit=0,1,0)*bedragen)</f>
        <v>0</v>
      </c>
    </row>
    <row r="13" spans="1:27" x14ac:dyDescent="0.2">
      <c r="A13" s="22">
        <f t="shared" si="2"/>
        <v>2020</v>
      </c>
      <c r="B13" s="22">
        <f t="shared" si="3"/>
        <v>9</v>
      </c>
      <c r="C13" s="23">
        <f t="array" aca="1" ref="C13" ca="1">SUM(IF(MONTH(dagen)=$B13,1,0)*IF(InUit=1,1,0)*bedragen)</f>
        <v>0</v>
      </c>
      <c r="D13" s="15">
        <f t="array" aca="1" ref="D13" ca="1">SUM(IF(MONTH(dagen)=$B13,1,0)*IF(InUit=1,0,1)*bedragen)</f>
        <v>0</v>
      </c>
      <c r="E13" s="13">
        <f t="array" aca="1" ref="E13" ca="1">D13-SUM(IF(MONTH(dagen)=$B13,1,0)*IF(W$4=types,1,0)*IF(InUit=0,1,0)*bedragen)</f>
        <v>0</v>
      </c>
      <c r="F13" s="13">
        <f t="shared" ca="1" si="0"/>
        <v>0</v>
      </c>
      <c r="G13" s="13">
        <f t="shared" ca="1" si="1"/>
        <v>0</v>
      </c>
      <c r="H13" s="14">
        <f t="array" aca="1" ref="H13" ca="1">SUM(IF(MONTH(dagen)=$B13,1,0)*IF(H$4=subtypes,1,0)*bedragen)</f>
        <v>0</v>
      </c>
      <c r="I13" s="14">
        <f t="array" aca="1" ref="I13" ca="1">SUM(IF(MONTH(dagen)=$B13,1,0)*IF(I$4=types,1,0)*bedragen)</f>
        <v>0</v>
      </c>
      <c r="J13" s="23">
        <f t="array" aca="1" ref="J13" ca="1">SUM(IF(MONTH(dagen)=$B13,1,0)*IF(J$4=types,1,0)*IF(InUit=0,1,0)*bedragen)</f>
        <v>0</v>
      </c>
      <c r="K13" s="23">
        <f t="array" aca="1" ref="K13" ca="1">SUM(IF(MONTH(dagen)=$B13,1,0)*IF(K$4=types,1,0)*IF(InUit=0,1,0)*bedragen)</f>
        <v>0</v>
      </c>
      <c r="L13" s="23">
        <f t="array" aca="1" ref="L13" ca="1">SUM(IF(MONTH(dagen)=$B13,1,0)*IF(L$4=types,1,0)*IF(InUit=0,1,0)*bedragen)</f>
        <v>0</v>
      </c>
      <c r="M13" s="23">
        <f t="array" aca="1" ref="M13" ca="1">SUM(IF(MONTH(dagen)=$B13,1,0)*IF(M$4=types,1,0)*IF(InUit=0,1,0)*bedragen)</f>
        <v>0</v>
      </c>
      <c r="N13" s="23">
        <f t="array" aca="1" ref="N13" ca="1">SUM(IF(MONTH(dagen)=$B13,1,0)*IF(N$4=types,1,0)*IF(InUit=0,1,0)*bedragen)</f>
        <v>0</v>
      </c>
      <c r="O13" s="23">
        <f t="array" aca="1" ref="O13" ca="1">SUM(IF(MONTH(dagen)=$B13,1,0)*IF(O$4=types,1,0)*IF(InUit=0,1,0)*bedragen)</f>
        <v>0</v>
      </c>
      <c r="P13" s="23">
        <f t="array" aca="1" ref="P13" ca="1">SUM(IF(MONTH(dagen)=$B13,1,0)*IF(P$4=types,1,0)*IF(InUit=0,1,0)*bedragen)</f>
        <v>0</v>
      </c>
      <c r="Q13" s="23">
        <f t="array" aca="1" ref="Q13" ca="1">SUM(IF(MONTH(dagen)=$B13,1,0)*IF(Q$4=types,1,0)*IF(InUit=0,1,0)*bedragen)</f>
        <v>0</v>
      </c>
      <c r="R13" s="23">
        <f t="array" aca="1" ref="R13" ca="1">SUM(IF(MONTH(dagen)=$B13,1,0)*IF(R$4=types,1,0)*IF(InUit=0,1,0)*bedragen)</f>
        <v>0</v>
      </c>
      <c r="S13" s="23">
        <f t="array" aca="1" ref="S13" ca="1">SUM(IF(MONTH(dagen)=$B13,1,0)*IF(S$4=types,1,0)*IF(InUit=0,1,0)*bedragen)</f>
        <v>0</v>
      </c>
      <c r="T13" s="23">
        <f t="array" aca="1" ref="T13" ca="1">SUM(IF(MONTH(dagen)=$B13,1,0)*IF(T$4=types,1,0)*IF(InUit=0,1,0)*bedragen)</f>
        <v>0</v>
      </c>
      <c r="U13" s="23">
        <f t="array" aca="1" ref="U13" ca="1">SUM(IF(MONTH(dagen)=$B13,1,0)*IF(U$4=types,1,0)*IF(InUit=0,1,0)*bedragen)</f>
        <v>0</v>
      </c>
      <c r="V13" s="23">
        <f t="array" aca="1" ref="V13" ca="1">SUM(IF(MONTH(dagen)=$B13,1,0)*IF(V$4=types,1,0)*IF(InUit=0,1,0)*bedragen)</f>
        <v>0</v>
      </c>
      <c r="W13" s="23">
        <f t="array" aca="1" ref="W13" ca="1">SUM(IF(MONTH(dagen)=$B13,1,0)*IF(W$4=types,1,0)*IF(InUit=0,1,0)*bedragen)</f>
        <v>0</v>
      </c>
      <c r="X13" s="23">
        <f t="array" aca="1" ref="X13" ca="1">SUM(IF(MONTH(dagen)=$B13,1,0)*IF(X$4=types,1,0)*IF(InUit=0,1,0)*bedragen)</f>
        <v>0</v>
      </c>
      <c r="Y13" s="23">
        <f t="array" aca="1" ref="Y13" ca="1">SUM(IF(MONTH(dagen)=$B13,1,0)*IF(Y$4=types,1,0)*IF(InUit=0,1,0)*bedragen)</f>
        <v>0</v>
      </c>
      <c r="Z13" s="23">
        <f t="array" aca="1" ref="Z13" ca="1">SUM(IF(MONTH(dagen)=$B13,1,0)*IF(Z$4=types,1,0)*IF(InUit=0,1,0)*bedragen)</f>
        <v>0</v>
      </c>
      <c r="AA13" s="23">
        <f t="array" aca="1" ref="AA13" ca="1">SUM(IF(MONTH(dagen)=$B13,1,0)*IF(AA$4=types,1,0)*IF(InUit=0,1,0)*bedragen)</f>
        <v>0</v>
      </c>
    </row>
    <row r="14" spans="1:27" x14ac:dyDescent="0.2">
      <c r="A14" s="22">
        <f t="shared" si="2"/>
        <v>2020</v>
      </c>
      <c r="B14" s="22">
        <f t="shared" si="3"/>
        <v>10</v>
      </c>
      <c r="C14" s="23">
        <f t="array" aca="1" ref="C14" ca="1">SUM(IF(MONTH(dagen)=$B14,1,0)*IF(InUit=1,1,0)*bedragen)</f>
        <v>0</v>
      </c>
      <c r="D14" s="15">
        <f t="array" aca="1" ref="D14" ca="1">SUM(IF(MONTH(dagen)=$B14,1,0)*IF(InUit=1,0,1)*bedragen)</f>
        <v>0</v>
      </c>
      <c r="E14" s="13">
        <f t="array" aca="1" ref="E14" ca="1">D14-SUM(IF(MONTH(dagen)=$B14,1,0)*IF(W$4=types,1,0)*IF(InUit=0,1,0)*bedragen)</f>
        <v>0</v>
      </c>
      <c r="F14" s="13">
        <f t="shared" ca="1" si="0"/>
        <v>0</v>
      </c>
      <c r="G14" s="13">
        <f t="shared" ca="1" si="1"/>
        <v>0</v>
      </c>
      <c r="H14" s="14">
        <f t="array" aca="1" ref="H14" ca="1">SUM(IF(MONTH(dagen)=$B14,1,0)*IF(H$4=subtypes,1,0)*bedragen)</f>
        <v>0</v>
      </c>
      <c r="I14" s="14">
        <f t="array" aca="1" ref="I14" ca="1">SUM(IF(MONTH(dagen)=$B14,1,0)*IF(I$4=types,1,0)*bedragen)</f>
        <v>0</v>
      </c>
      <c r="J14" s="23">
        <f t="array" aca="1" ref="J14" ca="1">SUM(IF(MONTH(dagen)=$B14,1,0)*IF(J$4=types,1,0)*IF(InUit=0,1,0)*bedragen)</f>
        <v>0</v>
      </c>
      <c r="K14" s="23">
        <f t="array" aca="1" ref="K14" ca="1">SUM(IF(MONTH(dagen)=$B14,1,0)*IF(K$4=types,1,0)*IF(InUit=0,1,0)*bedragen)</f>
        <v>0</v>
      </c>
      <c r="L14" s="23">
        <f t="array" aca="1" ref="L14" ca="1">SUM(IF(MONTH(dagen)=$B14,1,0)*IF(L$4=types,1,0)*IF(InUit=0,1,0)*bedragen)</f>
        <v>0</v>
      </c>
      <c r="M14" s="23">
        <f t="array" aca="1" ref="M14" ca="1">SUM(IF(MONTH(dagen)=$B14,1,0)*IF(M$4=types,1,0)*IF(InUit=0,1,0)*bedragen)</f>
        <v>0</v>
      </c>
      <c r="N14" s="23">
        <f t="array" aca="1" ref="N14" ca="1">SUM(IF(MONTH(dagen)=$B14,1,0)*IF(N$4=types,1,0)*IF(InUit=0,1,0)*bedragen)</f>
        <v>0</v>
      </c>
      <c r="O14" s="23">
        <f t="array" aca="1" ref="O14" ca="1">SUM(IF(MONTH(dagen)=$B14,1,0)*IF(O$4=types,1,0)*IF(InUit=0,1,0)*bedragen)</f>
        <v>0</v>
      </c>
      <c r="P14" s="23">
        <f t="array" aca="1" ref="P14" ca="1">SUM(IF(MONTH(dagen)=$B14,1,0)*IF(P$4=types,1,0)*IF(InUit=0,1,0)*bedragen)</f>
        <v>0</v>
      </c>
      <c r="Q14" s="23">
        <f t="array" aca="1" ref="Q14" ca="1">SUM(IF(MONTH(dagen)=$B14,1,0)*IF(Q$4=types,1,0)*IF(InUit=0,1,0)*bedragen)</f>
        <v>0</v>
      </c>
      <c r="R14" s="23">
        <f t="array" aca="1" ref="R14" ca="1">SUM(IF(MONTH(dagen)=$B14,1,0)*IF(R$4=types,1,0)*IF(InUit=0,1,0)*bedragen)</f>
        <v>0</v>
      </c>
      <c r="S14" s="23">
        <f t="array" aca="1" ref="S14" ca="1">SUM(IF(MONTH(dagen)=$B14,1,0)*IF(S$4=types,1,0)*IF(InUit=0,1,0)*bedragen)</f>
        <v>0</v>
      </c>
      <c r="T14" s="23">
        <f t="array" aca="1" ref="T14" ca="1">SUM(IF(MONTH(dagen)=$B14,1,0)*IF(T$4=types,1,0)*IF(InUit=0,1,0)*bedragen)</f>
        <v>0</v>
      </c>
      <c r="U14" s="23">
        <f t="array" aca="1" ref="U14" ca="1">SUM(IF(MONTH(dagen)=$B14,1,0)*IF(U$4=types,1,0)*IF(InUit=0,1,0)*bedragen)</f>
        <v>0</v>
      </c>
      <c r="V14" s="23">
        <f t="array" aca="1" ref="V14" ca="1">SUM(IF(MONTH(dagen)=$B14,1,0)*IF(V$4=types,1,0)*IF(InUit=0,1,0)*bedragen)</f>
        <v>0</v>
      </c>
      <c r="W14" s="23">
        <f t="array" aca="1" ref="W14" ca="1">SUM(IF(MONTH(dagen)=$B14,1,0)*IF(W$4=types,1,0)*IF(InUit=0,1,0)*bedragen)</f>
        <v>0</v>
      </c>
      <c r="X14" s="23">
        <f t="array" aca="1" ref="X14" ca="1">SUM(IF(MONTH(dagen)=$B14,1,0)*IF(X$4=types,1,0)*IF(InUit=0,1,0)*bedragen)</f>
        <v>0</v>
      </c>
      <c r="Y14" s="23">
        <f t="array" aca="1" ref="Y14" ca="1">SUM(IF(MONTH(dagen)=$B14,1,0)*IF(Y$4=types,1,0)*IF(InUit=0,1,0)*bedragen)</f>
        <v>0</v>
      </c>
      <c r="Z14" s="23">
        <f t="array" aca="1" ref="Z14" ca="1">SUM(IF(MONTH(dagen)=$B14,1,0)*IF(Z$4=types,1,0)*IF(InUit=0,1,0)*bedragen)</f>
        <v>0</v>
      </c>
    </row>
    <row r="15" spans="1:27" x14ac:dyDescent="0.2">
      <c r="A15" s="22">
        <f t="shared" si="2"/>
        <v>2020</v>
      </c>
      <c r="B15" s="22">
        <f t="shared" si="3"/>
        <v>11</v>
      </c>
      <c r="C15" s="23">
        <f t="array" aca="1" ref="C15" ca="1">SUM(IF(MONTH(dagen)=$B15,1,0)*IF(InUit=1,1,0)*bedragen)</f>
        <v>0</v>
      </c>
      <c r="D15" s="15">
        <f t="array" aca="1" ref="D15" ca="1">SUM(IF(MONTH(dagen)=$B15,1,0)*IF(InUit=1,0,1)*bedragen)</f>
        <v>0</v>
      </c>
      <c r="E15" s="13">
        <f t="array" aca="1" ref="E15" ca="1">D15-SUM(IF(MONTH(dagen)=$B15,1,0)*IF(W$4=types,1,0)*IF(InUit=0,1,0)*bedragen)</f>
        <v>0</v>
      </c>
      <c r="F15" s="13">
        <f t="shared" ca="1" si="0"/>
        <v>0</v>
      </c>
      <c r="G15" s="13">
        <f t="shared" ca="1" si="1"/>
        <v>0</v>
      </c>
      <c r="H15" s="14">
        <f t="array" aca="1" ref="H15" ca="1">SUM(IF(MONTH(dagen)=$B15,1,0)*IF(H$4=subtypes,1,0)*bedragen)</f>
        <v>0</v>
      </c>
      <c r="I15" s="14">
        <f t="array" aca="1" ref="I15" ca="1">SUM(IF(MONTH(dagen)=$B15,1,0)*IF(I$4=types,1,0)*bedragen)</f>
        <v>0</v>
      </c>
      <c r="J15" s="23">
        <f t="array" aca="1" ref="J15" ca="1">SUM(IF(MONTH(dagen)=$B15,1,0)*IF(J$4=types,1,0)*IF(InUit=0,1,0)*bedragen)</f>
        <v>0</v>
      </c>
      <c r="K15" s="23">
        <f t="array" aca="1" ref="K15" ca="1">SUM(IF(MONTH(dagen)=$B15,1,0)*IF(K$4=types,1,0)*IF(InUit=0,1,0)*bedragen)</f>
        <v>0</v>
      </c>
      <c r="L15" s="23">
        <f t="array" aca="1" ref="L15" ca="1">SUM(IF(MONTH(dagen)=$B15,1,0)*IF(L$4=types,1,0)*IF(InUit=0,1,0)*bedragen)</f>
        <v>0</v>
      </c>
      <c r="M15" s="23">
        <f t="array" aca="1" ref="M15" ca="1">SUM(IF(MONTH(dagen)=$B15,1,0)*IF(M$4=types,1,0)*IF(InUit=0,1,0)*bedragen)</f>
        <v>0</v>
      </c>
      <c r="N15" s="23">
        <f t="array" aca="1" ref="N15" ca="1">SUM(IF(MONTH(dagen)=$B15,1,0)*IF(N$4=types,1,0)*IF(InUit=0,1,0)*bedragen)</f>
        <v>0</v>
      </c>
      <c r="O15" s="23">
        <f t="array" aca="1" ref="O15" ca="1">SUM(IF(MONTH(dagen)=$B15,1,0)*IF(O$4=types,1,0)*IF(InUit=0,1,0)*bedragen)</f>
        <v>0</v>
      </c>
      <c r="P15" s="23">
        <f t="array" aca="1" ref="P15" ca="1">SUM(IF(MONTH(dagen)=$B15,1,0)*IF(P$4=types,1,0)*IF(InUit=0,1,0)*bedragen)</f>
        <v>0</v>
      </c>
      <c r="Q15" s="23">
        <f t="array" aca="1" ref="Q15" ca="1">SUM(IF(MONTH(dagen)=$B15,1,0)*IF(Q$4=types,1,0)*IF(InUit=0,1,0)*bedragen)</f>
        <v>0</v>
      </c>
      <c r="R15" s="23">
        <f t="array" aca="1" ref="R15" ca="1">SUM(IF(MONTH(dagen)=$B15,1,0)*IF(R$4=types,1,0)*IF(InUit=0,1,0)*bedragen)</f>
        <v>0</v>
      </c>
      <c r="S15" s="23">
        <f t="array" aca="1" ref="S15" ca="1">SUM(IF(MONTH(dagen)=$B15,1,0)*IF(S$4=types,1,0)*IF(InUit=0,1,0)*bedragen)</f>
        <v>0</v>
      </c>
      <c r="T15" s="23">
        <f t="array" aca="1" ref="T15" ca="1">SUM(IF(MONTH(dagen)=$B15,1,0)*IF(T$4=types,1,0)*IF(InUit=0,1,0)*bedragen)</f>
        <v>0</v>
      </c>
      <c r="U15" s="23">
        <f t="array" aca="1" ref="U15" ca="1">SUM(IF(MONTH(dagen)=$B15,1,0)*IF(U$4=types,1,0)*IF(InUit=0,1,0)*bedragen)</f>
        <v>0</v>
      </c>
      <c r="V15" s="23">
        <f t="array" aca="1" ref="V15" ca="1">SUM(IF(MONTH(dagen)=$B15,1,0)*IF(V$4=types,1,0)*IF(InUit=0,1,0)*bedragen)</f>
        <v>0</v>
      </c>
      <c r="W15" s="23">
        <f t="array" aca="1" ref="W15" ca="1">SUM(IF(MONTH(dagen)=$B15,1,0)*IF(W$4=types,1,0)*IF(InUit=0,1,0)*bedragen)</f>
        <v>0</v>
      </c>
      <c r="X15" s="23">
        <f t="array" aca="1" ref="X15" ca="1">SUM(IF(MONTH(dagen)=$B15,1,0)*IF(X$4=types,1,0)*IF(InUit=0,1,0)*bedragen)</f>
        <v>0</v>
      </c>
      <c r="Y15" s="23">
        <f t="array" aca="1" ref="Y15" ca="1">SUM(IF(MONTH(dagen)=$B15,1,0)*IF(Y$4=types,1,0)*IF(InUit=0,1,0)*bedragen)</f>
        <v>0</v>
      </c>
      <c r="Z15" s="23">
        <f t="array" aca="1" ref="Z15" ca="1">SUM(IF(MONTH(dagen)=$B15,1,0)*IF(Z$4=types,1,0)*IF(InUit=0,1,0)*bedragen)</f>
        <v>0</v>
      </c>
    </row>
    <row r="16" spans="1:27" x14ac:dyDescent="0.2">
      <c r="A16" s="22">
        <f t="shared" si="2"/>
        <v>2020</v>
      </c>
      <c r="B16" s="22">
        <f t="shared" si="3"/>
        <v>12</v>
      </c>
      <c r="C16" s="23">
        <f t="array" aca="1" ref="C16" ca="1">SUM(IF(MONTH(dagen)=$B16,1,0)*IF(InUit=1,1,0)*bedragen)</f>
        <v>0</v>
      </c>
      <c r="D16" s="15">
        <f t="array" aca="1" ref="D16" ca="1">SUM(IF(MONTH(dagen)=$B16,1,0)*IF(InUit=1,0,1)*bedragen)</f>
        <v>0</v>
      </c>
      <c r="E16" s="13">
        <f t="array" aca="1" ref="E16" ca="1">D16-SUM(IF(MONTH(dagen)=$B16,1,0)*IF(W$4=types,1,0)*IF(InUit=0,1,0)*bedragen)</f>
        <v>0</v>
      </c>
      <c r="F16" s="13">
        <f t="shared" ca="1" si="0"/>
        <v>0</v>
      </c>
      <c r="G16" s="13">
        <f t="shared" ca="1" si="1"/>
        <v>0</v>
      </c>
      <c r="H16" s="14">
        <f t="array" aca="1" ref="H16" ca="1">SUM(IF(MONTH(dagen)=$B16,1,0)*IF(H$4=subtypes,1,0)*bedragen)</f>
        <v>0</v>
      </c>
      <c r="I16" s="14">
        <f t="array" aca="1" ref="I16" ca="1">SUM(IF(MONTH(dagen)=$B16,1,0)*IF(I$4=types,1,0)*bedragen)</f>
        <v>0</v>
      </c>
      <c r="J16" s="23">
        <f t="array" aca="1" ref="J16" ca="1">SUM(IF(MONTH(dagen)=$B16,1,0)*IF(J$4=types,1,0)*IF(InUit=0,1,0)*bedragen)</f>
        <v>0</v>
      </c>
      <c r="K16" s="23">
        <f t="array" aca="1" ref="K16" ca="1">SUM(IF(MONTH(dagen)=$B16,1,0)*IF(K$4=types,1,0)*IF(InUit=0,1,0)*bedragen)</f>
        <v>0</v>
      </c>
      <c r="L16" s="23">
        <f t="array" aca="1" ref="L16" ca="1">SUM(IF(MONTH(dagen)=$B16,1,0)*IF(L$4=types,1,0)*IF(InUit=0,1,0)*bedragen)</f>
        <v>0</v>
      </c>
      <c r="M16" s="23">
        <f t="array" aca="1" ref="M16" ca="1">SUM(IF(MONTH(dagen)=$B16,1,0)*IF(M$4=types,1,0)*IF(InUit=0,1,0)*bedragen)</f>
        <v>0</v>
      </c>
      <c r="N16" s="23">
        <f t="array" aca="1" ref="N16" ca="1">SUM(IF(MONTH(dagen)=$B16,1,0)*IF(N$4=types,1,0)*IF(InUit=0,1,0)*bedragen)</f>
        <v>0</v>
      </c>
      <c r="O16" s="23">
        <f t="array" aca="1" ref="O16" ca="1">SUM(IF(MONTH(dagen)=$B16,1,0)*IF(O$4=types,1,0)*IF(InUit=0,1,0)*bedragen)</f>
        <v>0</v>
      </c>
      <c r="P16" s="23">
        <f t="array" aca="1" ref="P16" ca="1">SUM(IF(MONTH(dagen)=$B16,1,0)*IF(P$4=types,1,0)*IF(InUit=0,1,0)*bedragen)</f>
        <v>0</v>
      </c>
      <c r="Q16" s="23">
        <f t="array" aca="1" ref="Q16" ca="1">SUM(IF(MONTH(dagen)=$B16,1,0)*IF(Q$4=types,1,0)*IF(InUit=0,1,0)*bedragen)</f>
        <v>0</v>
      </c>
      <c r="R16" s="23">
        <f t="array" aca="1" ref="R16" ca="1">SUM(IF(MONTH(dagen)=$B16,1,0)*IF(R$4=types,1,0)*IF(InUit=0,1,0)*bedragen)</f>
        <v>0</v>
      </c>
      <c r="S16" s="23">
        <f t="array" aca="1" ref="S16" ca="1">SUM(IF(MONTH(dagen)=$B16,1,0)*IF(S$4=types,1,0)*IF(InUit=0,1,0)*bedragen)</f>
        <v>0</v>
      </c>
      <c r="T16" s="23">
        <f t="array" aca="1" ref="T16" ca="1">SUM(IF(MONTH(dagen)=$B16,1,0)*IF(T$4=types,1,0)*IF(InUit=0,1,0)*bedragen)</f>
        <v>0</v>
      </c>
      <c r="U16" s="23">
        <f t="array" aca="1" ref="U16" ca="1">SUM(IF(MONTH(dagen)=$B16,1,0)*IF(U$4=types,1,0)*IF(InUit=0,1,0)*bedragen)</f>
        <v>0</v>
      </c>
      <c r="V16" s="23">
        <f t="array" aca="1" ref="V16" ca="1">SUM(IF(MONTH(dagen)=$B16,1,0)*IF(V$4=types,1,0)*IF(InUit=0,1,0)*bedragen)</f>
        <v>0</v>
      </c>
      <c r="W16" s="23">
        <f t="array" aca="1" ref="W16" ca="1">SUM(IF(MONTH(dagen)=$B16,1,0)*IF(W$4=types,1,0)*IF(InUit=0,1,0)*bedragen)</f>
        <v>0</v>
      </c>
      <c r="X16" s="23">
        <f t="array" aca="1" ref="X16" ca="1">SUM(IF(MONTH(dagen)=$B16,1,0)*IF(X$4=types,1,0)*IF(InUit=0,1,0)*bedragen)</f>
        <v>0</v>
      </c>
      <c r="Y16" s="23">
        <f t="array" aca="1" ref="Y16" ca="1">SUM(IF(MONTH(dagen)=$B16,1,0)*IF(Y$4=types,1,0)*IF(InUit=0,1,0)*bedragen)</f>
        <v>0</v>
      </c>
      <c r="Z16" s="23">
        <f t="array" aca="1" ref="Z16" ca="1">SUM(IF(MONTH(dagen)=$B16,1,0)*IF(Z$4=types,1,0)*IF(InUit=0,1,0)*bedragen)</f>
        <v>0</v>
      </c>
    </row>
    <row r="17" spans="4:30" ht="13.5" thickBot="1" x14ac:dyDescent="0.25">
      <c r="D17" s="24"/>
      <c r="E17" s="24"/>
      <c r="F17" s="24"/>
      <c r="M17" s="24"/>
    </row>
    <row r="18" spans="4:30" x14ac:dyDescent="0.2">
      <c r="D18" s="11"/>
      <c r="E18" s="11"/>
      <c r="F18" s="11"/>
      <c r="M18" s="11"/>
      <c r="V18" s="25" t="s">
        <v>6</v>
      </c>
      <c r="W18" s="26" t="str" cm="1">
        <f t="array" aca="1" ref="W18:AB18" ca="1">titellijnvoedingsubtypes</f>
        <v>algemeen</v>
      </c>
      <c r="X18" s="26" t="str">
        <f ca="1"/>
        <v>bakker</v>
      </c>
      <c r="Y18" s="26" t="str">
        <f ca="1"/>
        <v>groent/fruit</v>
      </c>
      <c r="Z18" s="26" t="str">
        <f ca="1"/>
        <v>slager</v>
      </c>
      <c r="AA18" s="27" t="str">
        <f ca="1"/>
        <v>vis</v>
      </c>
      <c r="AB18" s="28" t="str">
        <f ca="1"/>
        <v>zuivel</v>
      </c>
    </row>
    <row r="19" spans="4:30" x14ac:dyDescent="0.2">
      <c r="D19" s="11"/>
      <c r="E19" s="11"/>
      <c r="F19" s="11"/>
      <c r="M19" s="11"/>
      <c r="V19" s="29">
        <v>1</v>
      </c>
      <c r="W19" s="23" cm="1">
        <f t="array" aca="1" ref="W19" ca="1">SUM(IF(MONTH(dagen)=$V19,1,0)*IF(W$18=subtypes,1,0)*IF(types=$Y$4,1,0)*IF(InUit=0,1,0)*bedragen)</f>
        <v>57.57</v>
      </c>
      <c r="X19" s="23">
        <f t="array" aca="1" ref="X19" ca="1">SUM(IF(MONTH(dagen)=$V19,1,0)*IF(X$18=subtypes,1,0)*IF(InUit=0,1,0)*bedragen)</f>
        <v>2.09</v>
      </c>
      <c r="Y19" s="23">
        <f t="array" aca="1" ref="Y19" ca="1">SUM(IF(MONTH(dagen)=$V19,1,0)*IF(Y$18=subtypes,1,0)*IF(InUit=0,1,0)*bedragen)</f>
        <v>9.1999999999999993</v>
      </c>
      <c r="Z19" s="23">
        <f t="array" aca="1" ref="Z19" ca="1">SUM(IF(MONTH(dagen)=$V19,1,0)*IF(Z$18=subtypes,1,0)*IF(InUit=0,1,0)*bedragen)</f>
        <v>15.95</v>
      </c>
      <c r="AA19" s="23">
        <f t="array" aca="1" ref="AA19" ca="1">SUM(IF(MONTH(dagen)=$V19,1,0)*IF(AA$18=subtypes,1,0)*IF(types="voeding",1,0)*IF(InUit=0,1,0)*bedragen)</f>
        <v>0</v>
      </c>
      <c r="AB19" s="30">
        <f t="array" aca="1" ref="AB19" ca="1">SUM(IF(MONTH(dagen)=$V19,1,0)*IF(AB$18=subtypes,1,0)*IF(InUit=0,1,0)*bedragen)</f>
        <v>0</v>
      </c>
      <c r="AC19" s="31">
        <f ca="1">SUM(W19:AB19)</f>
        <v>84.81</v>
      </c>
      <c r="AD19" s="8" t="str">
        <f t="shared" ref="AD19:AD30" ca="1" si="4">IF($Y5=$AC19,"Ok","Fout")</f>
        <v>Ok</v>
      </c>
    </row>
    <row r="20" spans="4:30" x14ac:dyDescent="0.2">
      <c r="D20" s="24"/>
      <c r="E20" s="24"/>
      <c r="F20" s="24"/>
      <c r="M20" s="24"/>
      <c r="V20" s="29">
        <v>2</v>
      </c>
      <c r="W20" s="23" cm="1">
        <f t="array" aca="1" ref="W20" ca="1">SUM(IF(MONTH(dagen)=$V20,1,0)*IF(W$18=subtypes,1,0)*IF(types=$Y$4,1,0)*IF(InUit=0,1,0)*bedragen)</f>
        <v>0</v>
      </c>
      <c r="X20" s="23">
        <f t="array" aca="1" ref="X20" ca="1">SUM(IF(MONTH(dagen)=$V20,1,0)*IF(X$18=subtypes,1,0)*IF(InUit=0,1,0)*bedragen)</f>
        <v>0</v>
      </c>
      <c r="Y20" s="23">
        <f t="array" aca="1" ref="Y20" ca="1">SUM(IF(MONTH(dagen)=$V20,1,0)*IF(Y$18=subtypes,1,0)*IF(InUit=0,1,0)*bedragen)</f>
        <v>0</v>
      </c>
      <c r="Z20" s="23">
        <f t="array" aca="1" ref="Z20" ca="1">SUM(IF(MONTH(dagen)=$V20,1,0)*IF(Z$18=subtypes,1,0)*IF(InUit=0,1,0)*bedragen)</f>
        <v>0</v>
      </c>
      <c r="AA20" s="23">
        <f t="array" aca="1" ref="AA20" ca="1">SUM(IF(MONTH(dagen)=$V20,1,0)*IF(AA$18=subtypes,1,0)*IF(types="voeding",1,0)*IF(InUit=0,1,0)*bedragen)</f>
        <v>0</v>
      </c>
      <c r="AB20" s="30">
        <f t="array" aca="1" ref="AB20" ca="1">SUM(IF(MONTH(dagen)=$V20,1,0)*IF(AB$18=subtypes,1,0)*IF(InUit=0,1,0)*bedragen)</f>
        <v>0</v>
      </c>
      <c r="AC20" s="31">
        <f t="shared" ref="AC20:AC30" ca="1" si="5">SUM(W20:AB20)</f>
        <v>0</v>
      </c>
      <c r="AD20" s="8" t="str">
        <f t="shared" ca="1" si="4"/>
        <v>Ok</v>
      </c>
    </row>
    <row r="21" spans="4:30" x14ac:dyDescent="0.2">
      <c r="D21" s="24"/>
      <c r="E21" s="24"/>
      <c r="F21" s="24"/>
      <c r="M21" s="24"/>
      <c r="V21" s="29">
        <v>3</v>
      </c>
      <c r="W21" s="23" cm="1">
        <f t="array" aca="1" ref="W21" ca="1">SUM(IF(MONTH(dagen)=$V21,1,0)*IF(W$18=subtypes,1,0)*IF(types=$Y$4,1,0)*IF(InUit=0,1,0)*bedragen)</f>
        <v>0</v>
      </c>
      <c r="X21" s="23">
        <f t="array" aca="1" ref="X21" ca="1">SUM(IF(MONTH(dagen)=$V21,1,0)*IF(X$18=subtypes,1,0)*IF(InUit=0,1,0)*bedragen)</f>
        <v>0</v>
      </c>
      <c r="Y21" s="23">
        <f t="array" aca="1" ref="Y21" ca="1">SUM(IF(MONTH(dagen)=$V21,1,0)*IF(Y$18=subtypes,1,0)*IF(InUit=0,1,0)*bedragen)</f>
        <v>0</v>
      </c>
      <c r="Z21" s="23">
        <f t="array" aca="1" ref="Z21" ca="1">SUM(IF(MONTH(dagen)=$V21,1,0)*IF(Z$18=subtypes,1,0)*IF(InUit=0,1,0)*bedragen)</f>
        <v>0</v>
      </c>
      <c r="AA21" s="23">
        <f t="array" aca="1" ref="AA21" ca="1">SUM(IF(MONTH(dagen)=$V21,1,0)*IF(AA$18=subtypes,1,0)*IF(types="voeding",1,0)*IF(InUit=0,1,0)*bedragen)</f>
        <v>0</v>
      </c>
      <c r="AB21" s="30">
        <f t="array" aca="1" ref="AB21" ca="1">SUM(IF(MONTH(dagen)=$V21,1,0)*IF(AB$18=subtypes,1,0)*IF(InUit=0,1,0)*bedragen)</f>
        <v>0</v>
      </c>
      <c r="AC21" s="31">
        <f t="shared" ca="1" si="5"/>
        <v>0</v>
      </c>
      <c r="AD21" s="8" t="str">
        <f t="shared" ca="1" si="4"/>
        <v>Ok</v>
      </c>
    </row>
    <row r="22" spans="4:30" x14ac:dyDescent="0.2">
      <c r="D22" s="24"/>
      <c r="E22" s="24"/>
      <c r="F22" s="24"/>
      <c r="M22" s="24"/>
      <c r="V22" s="29">
        <v>4</v>
      </c>
      <c r="W22" s="23" cm="1">
        <f t="array" aca="1" ref="W22" ca="1">SUM(IF(MONTH(dagen)=$V22,1,0)*IF(W$18=subtypes,1,0)*IF(types=$Y$4,1,0)*IF(InUit=0,1,0)*bedragen)</f>
        <v>0</v>
      </c>
      <c r="X22" s="23">
        <f t="array" aca="1" ref="X22" ca="1">SUM(IF(MONTH(dagen)=$V22,1,0)*IF(X$18=subtypes,1,0)*IF(InUit=0,1,0)*bedragen)</f>
        <v>0</v>
      </c>
      <c r="Y22" s="23">
        <f t="array" aca="1" ref="Y22" ca="1">SUM(IF(MONTH(dagen)=$V22,1,0)*IF(Y$18=subtypes,1,0)*IF(InUit=0,1,0)*bedragen)</f>
        <v>0</v>
      </c>
      <c r="Z22" s="23">
        <f t="array" aca="1" ref="Z22" ca="1">SUM(IF(MONTH(dagen)=$V22,1,0)*IF(Z$18=subtypes,1,0)*IF(InUit=0,1,0)*bedragen)</f>
        <v>0</v>
      </c>
      <c r="AA22" s="23">
        <f t="array" aca="1" ref="AA22" ca="1">SUM(IF(MONTH(dagen)=$V22,1,0)*IF(AA$18=subtypes,1,0)*IF(types="voeding",1,0)*IF(InUit=0,1,0)*bedragen)</f>
        <v>0</v>
      </c>
      <c r="AB22" s="30">
        <f t="array" aca="1" ref="AB22" ca="1">SUM(IF(MONTH(dagen)=$V22,1,0)*IF(AB$18=subtypes,1,0)*IF(InUit=0,1,0)*bedragen)</f>
        <v>0</v>
      </c>
      <c r="AC22" s="31">
        <f t="shared" ca="1" si="5"/>
        <v>0</v>
      </c>
      <c r="AD22" s="8" t="str">
        <f t="shared" ca="1" si="4"/>
        <v>Ok</v>
      </c>
    </row>
    <row r="23" spans="4:30" x14ac:dyDescent="0.2">
      <c r="D23" s="24"/>
      <c r="E23" s="24"/>
      <c r="F23" s="24"/>
      <c r="M23" s="24"/>
      <c r="V23" s="29">
        <v>5</v>
      </c>
      <c r="W23" s="23" cm="1">
        <f t="array" aca="1" ref="W23" ca="1">SUM(IF(MONTH(dagen)=$V23,1,0)*IF(W$18=subtypes,1,0)*IF(types=$Y$4,1,0)*IF(InUit=0,1,0)*bedragen)</f>
        <v>0</v>
      </c>
      <c r="X23" s="23">
        <f t="array" aca="1" ref="X23" ca="1">SUM(IF(MONTH(dagen)=$V23,1,0)*IF(X$18=subtypes,1,0)*IF(InUit=0,1,0)*bedragen)</f>
        <v>0</v>
      </c>
      <c r="Y23" s="23">
        <f t="array" aca="1" ref="Y23" ca="1">SUM(IF(MONTH(dagen)=$V23,1,0)*IF(Y$18=subtypes,1,0)*IF(InUit=0,1,0)*bedragen)</f>
        <v>0</v>
      </c>
      <c r="Z23" s="23">
        <f t="array" aca="1" ref="Z23" ca="1">SUM(IF(MONTH(dagen)=$V23,1,0)*IF(Z$18=subtypes,1,0)*IF(InUit=0,1,0)*bedragen)</f>
        <v>0</v>
      </c>
      <c r="AA23" s="23">
        <f t="array" aca="1" ref="AA23" ca="1">SUM(IF(MONTH(dagen)=$V23,1,0)*IF(AA$18=subtypes,1,0)*IF(types="voeding",1,0)*IF(InUit=0,1,0)*bedragen)</f>
        <v>0</v>
      </c>
      <c r="AB23" s="30">
        <f t="array" aca="1" ref="AB23" ca="1">SUM(IF(MONTH(dagen)=$V23,1,0)*IF(AB$18=subtypes,1,0)*IF(InUit=0,1,0)*bedragen)</f>
        <v>0</v>
      </c>
      <c r="AC23" s="31">
        <f t="shared" ca="1" si="5"/>
        <v>0</v>
      </c>
      <c r="AD23" s="8" t="str">
        <f t="shared" ca="1" si="4"/>
        <v>Ok</v>
      </c>
    </row>
    <row r="24" spans="4:30" x14ac:dyDescent="0.2">
      <c r="D24" s="24"/>
      <c r="E24" s="24"/>
      <c r="F24" s="24"/>
      <c r="M24" s="24"/>
      <c r="V24" s="29">
        <v>6</v>
      </c>
      <c r="W24" s="23" cm="1">
        <f t="array" aca="1" ref="W24" ca="1">SUM(IF(MONTH(dagen)=$V24,1,0)*IF(W$18=subtypes,1,0)*IF(types=$Y$4,1,0)*IF(InUit=0,1,0)*bedragen)</f>
        <v>0</v>
      </c>
      <c r="X24" s="23">
        <f t="array" aca="1" ref="X24" ca="1">SUM(IF(MONTH(dagen)=$V24,1,0)*IF(X$18=subtypes,1,0)*IF(InUit=0,1,0)*bedragen)</f>
        <v>0</v>
      </c>
      <c r="Y24" s="23">
        <f t="array" aca="1" ref="Y24" ca="1">SUM(IF(MONTH(dagen)=$V24,1,0)*IF(Y$18=subtypes,1,0)*IF(InUit=0,1,0)*bedragen)</f>
        <v>0</v>
      </c>
      <c r="Z24" s="23">
        <f t="array" aca="1" ref="Z24" ca="1">SUM(IF(MONTH(dagen)=$V24,1,0)*IF(Z$18=subtypes,1,0)*IF(InUit=0,1,0)*bedragen)</f>
        <v>0</v>
      </c>
      <c r="AA24" s="23">
        <f t="array" aca="1" ref="AA24" ca="1">SUM(IF(MONTH(dagen)=$V24,1,0)*IF(AA$18=subtypes,1,0)*IF(types="voeding",1,0)*IF(InUit=0,1,0)*bedragen)</f>
        <v>0</v>
      </c>
      <c r="AB24" s="30">
        <f t="array" aca="1" ref="AB24" ca="1">SUM(IF(MONTH(dagen)=$V24,1,0)*IF(AB$18=subtypes,1,0)*IF(InUit=0,1,0)*bedragen)</f>
        <v>0</v>
      </c>
      <c r="AC24" s="31">
        <f t="shared" ca="1" si="5"/>
        <v>0</v>
      </c>
      <c r="AD24" s="8" t="str">
        <f t="shared" ca="1" si="4"/>
        <v>Ok</v>
      </c>
    </row>
    <row r="25" spans="4:30" x14ac:dyDescent="0.2">
      <c r="D25" s="24"/>
      <c r="E25" s="24"/>
      <c r="F25" s="24"/>
      <c r="M25" s="24"/>
      <c r="V25" s="29">
        <v>7</v>
      </c>
      <c r="W25" s="23" cm="1">
        <f t="array" aca="1" ref="W25" ca="1">SUM(IF(MONTH(dagen)=$V25,1,0)*IF(W$18=subtypes,1,0)*IF(types=$Y$4,1,0)*IF(InUit=0,1,0)*bedragen)</f>
        <v>0</v>
      </c>
      <c r="X25" s="23">
        <f t="array" aca="1" ref="X25" ca="1">SUM(IF(MONTH(dagen)=$V25,1,0)*IF(X$18=subtypes,1,0)*IF(InUit=0,1,0)*bedragen)</f>
        <v>0</v>
      </c>
      <c r="Y25" s="23">
        <f t="array" aca="1" ref="Y25" ca="1">SUM(IF(MONTH(dagen)=$V25,1,0)*IF(Y$18=subtypes,1,0)*IF(InUit=0,1,0)*bedragen)</f>
        <v>0</v>
      </c>
      <c r="Z25" s="23">
        <f t="array" aca="1" ref="Z25" ca="1">SUM(IF(MONTH(dagen)=$V25,1,0)*IF(Z$18=subtypes,1,0)*IF(InUit=0,1,0)*bedragen)</f>
        <v>0</v>
      </c>
      <c r="AA25" s="23">
        <f t="array" aca="1" ref="AA25" ca="1">SUM(IF(MONTH(dagen)=$V25,1,0)*IF(AA$18=subtypes,1,0)*IF(types="voeding",1,0)*IF(InUit=0,1,0)*bedragen)</f>
        <v>0</v>
      </c>
      <c r="AB25" s="30">
        <f t="array" aca="1" ref="AB25" ca="1">SUM(IF(MONTH(dagen)=$V25,1,0)*IF(AB$18=subtypes,1,0)*IF(InUit=0,1,0)*bedragen)</f>
        <v>0</v>
      </c>
      <c r="AC25" s="31">
        <f t="shared" ca="1" si="5"/>
        <v>0</v>
      </c>
      <c r="AD25" s="8" t="str">
        <f t="shared" ca="1" si="4"/>
        <v>Ok</v>
      </c>
    </row>
    <row r="26" spans="4:30" x14ac:dyDescent="0.2">
      <c r="D26" s="24"/>
      <c r="E26" s="24"/>
      <c r="F26" s="24"/>
      <c r="M26" s="24"/>
      <c r="V26" s="29">
        <v>8</v>
      </c>
      <c r="W26" s="23" cm="1">
        <f t="array" aca="1" ref="W26" ca="1">SUM(IF(MONTH(dagen)=$V26,1,0)*IF(W$18=subtypes,1,0)*IF(types=$Y$4,1,0)*IF(InUit=0,1,0)*bedragen)</f>
        <v>0</v>
      </c>
      <c r="X26" s="23">
        <f t="array" aca="1" ref="X26" ca="1">SUM(IF(MONTH(dagen)=$V26,1,0)*IF(X$18=subtypes,1,0)*IF(InUit=0,1,0)*bedragen)</f>
        <v>0</v>
      </c>
      <c r="Y26" s="23">
        <f t="array" aca="1" ref="Y26" ca="1">SUM(IF(MONTH(dagen)=$V26,1,0)*IF(Y$18=subtypes,1,0)*IF(InUit=0,1,0)*bedragen)</f>
        <v>0</v>
      </c>
      <c r="Z26" s="23">
        <f t="array" aca="1" ref="Z26" ca="1">SUM(IF(MONTH(dagen)=$V26,1,0)*IF(Z$18=subtypes,1,0)*IF(InUit=0,1,0)*bedragen)</f>
        <v>0</v>
      </c>
      <c r="AA26" s="23">
        <f t="array" aca="1" ref="AA26" ca="1">SUM(IF(MONTH(dagen)=$V26,1,0)*IF(AA$18=subtypes,1,0)*IF(types="voeding",1,0)*IF(InUit=0,1,0)*bedragen)</f>
        <v>0</v>
      </c>
      <c r="AB26" s="30">
        <f t="array" aca="1" ref="AB26" ca="1">SUM(IF(MONTH(dagen)=$V26,1,0)*IF(AB$18=subtypes,1,0)*IF(InUit=0,1,0)*bedragen)</f>
        <v>0</v>
      </c>
      <c r="AC26" s="31">
        <f t="shared" ca="1" si="5"/>
        <v>0</v>
      </c>
      <c r="AD26" s="8" t="str">
        <f t="shared" ca="1" si="4"/>
        <v>Ok</v>
      </c>
    </row>
    <row r="27" spans="4:30" x14ac:dyDescent="0.2">
      <c r="D27" s="24"/>
      <c r="E27" s="24"/>
      <c r="F27" s="24"/>
      <c r="M27" s="24"/>
      <c r="V27" s="29">
        <v>9</v>
      </c>
      <c r="W27" s="23" cm="1">
        <f t="array" aca="1" ref="W27" ca="1">SUM(IF(MONTH(dagen)=$V27,1,0)*IF(W$18=subtypes,1,0)*IF(types=$Y$4,1,0)*IF(InUit=0,1,0)*bedragen)</f>
        <v>0</v>
      </c>
      <c r="X27" s="23">
        <f t="array" aca="1" ref="X27" ca="1">SUM(IF(MONTH(dagen)=$V27,1,0)*IF(X$18=subtypes,1,0)*IF(InUit=0,1,0)*bedragen)</f>
        <v>0</v>
      </c>
      <c r="Y27" s="23">
        <f t="array" aca="1" ref="Y27" ca="1">SUM(IF(MONTH(dagen)=$V27,1,0)*IF(Y$18=subtypes,1,0)*IF(InUit=0,1,0)*bedragen)</f>
        <v>0</v>
      </c>
      <c r="Z27" s="23">
        <f t="array" aca="1" ref="Z27" ca="1">SUM(IF(MONTH(dagen)=$V27,1,0)*IF(Z$18=subtypes,1,0)*IF(InUit=0,1,0)*bedragen)</f>
        <v>0</v>
      </c>
      <c r="AA27" s="23">
        <f t="array" aca="1" ref="AA27" ca="1">SUM(IF(MONTH(dagen)=$V27,1,0)*IF(AA$18=subtypes,1,0)*IF(types="voeding",1,0)*IF(InUit=0,1,0)*bedragen)</f>
        <v>0</v>
      </c>
      <c r="AB27" s="30">
        <f t="array" aca="1" ref="AB27" ca="1">SUM(IF(MONTH(dagen)=$V27,1,0)*IF(AB$18=subtypes,1,0)*IF(InUit=0,1,0)*bedragen)</f>
        <v>0</v>
      </c>
      <c r="AC27" s="31">
        <f t="shared" ca="1" si="5"/>
        <v>0</v>
      </c>
      <c r="AD27" s="8" t="str">
        <f t="shared" ca="1" si="4"/>
        <v>Ok</v>
      </c>
    </row>
    <row r="28" spans="4:30" x14ac:dyDescent="0.2">
      <c r="V28" s="29">
        <v>10</v>
      </c>
      <c r="W28" s="23" cm="1">
        <f t="array" aca="1" ref="W28" ca="1">SUM(IF(MONTH(dagen)=$V28,1,0)*IF(W$18=subtypes,1,0)*IF(types=$Y$4,1,0)*IF(InUit=0,1,0)*bedragen)</f>
        <v>0</v>
      </c>
      <c r="X28" s="23">
        <f t="array" aca="1" ref="X28" ca="1">SUM(IF(MONTH(dagen)=$V28,1,0)*IF(X$18=subtypes,1,0)*IF(InUit=0,1,0)*bedragen)</f>
        <v>0</v>
      </c>
      <c r="Y28" s="23">
        <f t="array" aca="1" ref="Y28" ca="1">SUM(IF(MONTH(dagen)=$V28,1,0)*IF(Y$18=subtypes,1,0)*IF(InUit=0,1,0)*bedragen)</f>
        <v>0</v>
      </c>
      <c r="Z28" s="23">
        <f t="array" aca="1" ref="Z28" ca="1">SUM(IF(MONTH(dagen)=$V28,1,0)*IF(Z$18=subtypes,1,0)*IF(InUit=0,1,0)*bedragen)</f>
        <v>0</v>
      </c>
      <c r="AA28" s="23">
        <f t="array" aca="1" ref="AA28" ca="1">SUM(IF(MONTH(dagen)=$V28,1,0)*IF(AA$18=subtypes,1,0)*IF(types="voeding",1,0)*IF(InUit=0,1,0)*bedragen)</f>
        <v>0</v>
      </c>
      <c r="AB28" s="30">
        <f t="array" aca="1" ref="AB28" ca="1">SUM(IF(MONTH(dagen)=$V28,1,0)*IF(AB$18=subtypes,1,0)*IF(InUit=0,1,0)*bedragen)</f>
        <v>0</v>
      </c>
      <c r="AC28" s="31">
        <f t="shared" ca="1" si="5"/>
        <v>0</v>
      </c>
      <c r="AD28" s="8" t="str">
        <f t="shared" ca="1" si="4"/>
        <v>Ok</v>
      </c>
    </row>
    <row r="29" spans="4:30" x14ac:dyDescent="0.2">
      <c r="D29" s="11"/>
      <c r="E29" s="11"/>
      <c r="F29" s="11"/>
      <c r="M29" s="11"/>
      <c r="V29" s="29">
        <v>11</v>
      </c>
      <c r="W29" s="23" cm="1">
        <f t="array" aca="1" ref="W29" ca="1">SUM(IF(MONTH(dagen)=$V29,1,0)*IF(W$18=subtypes,1,0)*IF(types=$Y$4,1,0)*IF(InUit=0,1,0)*bedragen)</f>
        <v>0</v>
      </c>
      <c r="X29" s="23">
        <f t="array" aca="1" ref="X29" ca="1">SUM(IF(MONTH(dagen)=$V29,1,0)*IF(X$18=subtypes,1,0)*IF(InUit=0,1,0)*bedragen)</f>
        <v>0</v>
      </c>
      <c r="Y29" s="23">
        <f t="array" aca="1" ref="Y29" ca="1">SUM(IF(MONTH(dagen)=$V29,1,0)*IF(Y$18=subtypes,1,0)*IF(InUit=0,1,0)*bedragen)</f>
        <v>0</v>
      </c>
      <c r="Z29" s="23">
        <f t="array" aca="1" ref="Z29" ca="1">SUM(IF(MONTH(dagen)=$V29,1,0)*IF(Z$18=subtypes,1,0)*IF(InUit=0,1,0)*bedragen)</f>
        <v>0</v>
      </c>
      <c r="AA29" s="23">
        <f t="array" aca="1" ref="AA29" ca="1">SUM(IF(MONTH(dagen)=$V29,1,0)*IF(AA$18=subtypes,1,0)*IF(types="voeding",1,0)*IF(InUit=0,1,0)*bedragen)</f>
        <v>0</v>
      </c>
      <c r="AB29" s="30">
        <f t="array" aca="1" ref="AB29" ca="1">SUM(IF(MONTH(dagen)=$V29,1,0)*IF(AB$18=subtypes,1,0)*IF(InUit=0,1,0)*bedragen)</f>
        <v>0</v>
      </c>
      <c r="AC29" s="31">
        <f t="shared" ca="1" si="5"/>
        <v>0</v>
      </c>
      <c r="AD29" s="8" t="str">
        <f t="shared" ca="1" si="4"/>
        <v>Ok</v>
      </c>
    </row>
    <row r="30" spans="4:30" ht="13.5" thickBot="1" x14ac:dyDescent="0.25">
      <c r="D30" s="24"/>
      <c r="E30" s="24"/>
      <c r="F30" s="24"/>
      <c r="M30" s="24"/>
      <c r="V30" s="32">
        <v>12</v>
      </c>
      <c r="W30" s="23" cm="1">
        <f t="array" aca="1" ref="W30" ca="1">SUM(IF(MONTH(dagen)=$V30,1,0)*IF(W$18=subtypes,1,0)*IF(types=$Y$4,1,0)*IF(InUit=0,1,0)*bedragen)</f>
        <v>0</v>
      </c>
      <c r="X30" s="33">
        <f t="array" aca="1" ref="X30" ca="1">SUM(IF(MONTH(dagen)=$V30,1,0)*IF(X$18=subtypes,1,0)*IF(InUit=0,1,0)*bedragen)</f>
        <v>0</v>
      </c>
      <c r="Y30" s="33">
        <f t="array" aca="1" ref="Y30" ca="1">SUM(IF(MONTH(dagen)=$V30,1,0)*IF(Y$18=subtypes,1,0)*IF(InUit=0,1,0)*bedragen)</f>
        <v>0</v>
      </c>
      <c r="Z30" s="33">
        <f t="array" aca="1" ref="Z30" ca="1">SUM(IF(MONTH(dagen)=$V30,1,0)*IF(Z$18=subtypes,1,0)*IF(InUit=0,1,0)*bedragen)</f>
        <v>0</v>
      </c>
      <c r="AA30" s="23">
        <f t="array" aca="1" ref="AA30" ca="1">SUM(IF(MONTH(dagen)=$V30,1,0)*IF(AA$18=subtypes,1,0)*IF(types="voeding",1,0)*IF(InUit=0,1,0)*bedragen)</f>
        <v>0</v>
      </c>
      <c r="AB30" s="34">
        <f t="array" aca="1" ref="AB30" ca="1">SUM(IF(MONTH(dagen)=$V30,1,0)*IF(AB$18=subtypes,1,0)*IF(InUit=0,1,0)*bedragen)</f>
        <v>0</v>
      </c>
      <c r="AC30" s="31">
        <f t="shared" ca="1" si="5"/>
        <v>0</v>
      </c>
      <c r="AD30" s="8" t="str">
        <f t="shared" ca="1" si="4"/>
        <v>Ok</v>
      </c>
    </row>
    <row r="31" spans="4:30" x14ac:dyDescent="0.2">
      <c r="D31" s="24"/>
      <c r="E31" s="24"/>
      <c r="F31" s="24"/>
      <c r="M31" s="24"/>
      <c r="V31" s="5"/>
      <c r="W31" s="13">
        <f ca="1">SUM(W19:W30)</f>
        <v>57.57</v>
      </c>
      <c r="X31" s="13">
        <f t="shared" ref="X31:AC31" ca="1" si="6">SUM(X19:X30)</f>
        <v>2.09</v>
      </c>
      <c r="Y31" s="13">
        <f t="shared" ca="1" si="6"/>
        <v>9.1999999999999993</v>
      </c>
      <c r="Z31" s="13">
        <f t="shared" ca="1" si="6"/>
        <v>15.95</v>
      </c>
      <c r="AA31" s="13">
        <f t="shared" ca="1" si="6"/>
        <v>0</v>
      </c>
      <c r="AB31" s="13">
        <f t="shared" ca="1" si="6"/>
        <v>0</v>
      </c>
      <c r="AC31" s="13">
        <f t="shared" ca="1" si="6"/>
        <v>84.81</v>
      </c>
    </row>
    <row r="32" spans="4:30" x14ac:dyDescent="0.2">
      <c r="D32" s="24"/>
      <c r="E32" s="24"/>
      <c r="F32" s="24"/>
      <c r="M32" s="24"/>
      <c r="V32" s="5"/>
      <c r="W32" s="13"/>
      <c r="X32" s="13"/>
      <c r="Y32" s="13"/>
      <c r="Z32" s="13"/>
      <c r="AA32" s="13"/>
      <c r="AB32" s="13"/>
      <c r="AC32" s="31"/>
    </row>
    <row r="33" spans="4:29" ht="13.5" thickBot="1" x14ac:dyDescent="0.25">
      <c r="D33" s="24"/>
      <c r="E33" s="24"/>
      <c r="F33" s="24"/>
      <c r="M33" s="24"/>
      <c r="Z33" s="6"/>
    </row>
    <row r="34" spans="4:29" ht="13.5" thickBot="1" x14ac:dyDescent="0.25">
      <c r="D34" s="24"/>
      <c r="E34" s="24"/>
      <c r="F34" s="24"/>
      <c r="M34" s="24"/>
      <c r="V34" s="25" t="s">
        <v>6</v>
      </c>
      <c r="W34" s="35" t="str" cm="1">
        <f t="array" aca="1" ref="W34:AB34" ca="1">titellijnvoedingsubtypes</f>
        <v>algemeen</v>
      </c>
      <c r="X34" s="35" t="str">
        <f ca="1"/>
        <v>bakker</v>
      </c>
      <c r="Y34" s="35" t="str">
        <f ca="1"/>
        <v>groent/fruit</v>
      </c>
      <c r="Z34" s="35" t="str">
        <f ca="1"/>
        <v>slager</v>
      </c>
      <c r="AA34" s="36" t="str">
        <f ca="1"/>
        <v>vis</v>
      </c>
      <c r="AB34" s="37" t="str">
        <f ca="1"/>
        <v>zuivel</v>
      </c>
    </row>
    <row r="35" spans="4:29" x14ac:dyDescent="0.2">
      <c r="D35" s="24"/>
      <c r="E35" s="24"/>
      <c r="F35" s="24"/>
      <c r="M35" s="24"/>
      <c r="V35" s="29">
        <v>1</v>
      </c>
      <c r="W35" s="39">
        <f t="shared" ref="W35:AB37" ca="1" si="7">IF($AC19&gt;0,W19/$AC19,"")</f>
        <v>0.67881146091262823</v>
      </c>
      <c r="X35" s="39">
        <f t="shared" ca="1" si="7"/>
        <v>2.464332036316472E-2</v>
      </c>
      <c r="Y35" s="39">
        <f t="shared" ca="1" si="7"/>
        <v>0.10847777384742364</v>
      </c>
      <c r="Z35" s="39">
        <f t="shared" ca="1" si="7"/>
        <v>0.1880674448767834</v>
      </c>
      <c r="AA35" s="39">
        <f t="shared" ca="1" si="7"/>
        <v>0</v>
      </c>
      <c r="AB35" s="39">
        <f t="shared" ca="1" si="7"/>
        <v>0</v>
      </c>
      <c r="AC35" s="38">
        <f ca="1">SUM(W35:AB35)</f>
        <v>1</v>
      </c>
    </row>
    <row r="36" spans="4:29" x14ac:dyDescent="0.2">
      <c r="V36" s="29">
        <v>2</v>
      </c>
      <c r="W36" s="39" t="str">
        <f t="shared" ca="1" si="7"/>
        <v/>
      </c>
      <c r="X36" s="39" t="str">
        <f t="shared" ca="1" si="7"/>
        <v/>
      </c>
      <c r="Y36" s="39" t="str">
        <f t="shared" ca="1" si="7"/>
        <v/>
      </c>
      <c r="Z36" s="39" t="str">
        <f t="shared" ca="1" si="7"/>
        <v/>
      </c>
      <c r="AA36" s="39" t="str">
        <f t="shared" ca="1" si="7"/>
        <v/>
      </c>
      <c r="AB36" s="39" t="str">
        <f t="shared" ca="1" si="7"/>
        <v/>
      </c>
      <c r="AC36" s="40">
        <f t="shared" ref="AC36:AC46" ca="1" si="8">SUM(W36:AB36)</f>
        <v>0</v>
      </c>
    </row>
    <row r="37" spans="4:29" x14ac:dyDescent="0.2">
      <c r="D37" s="11"/>
      <c r="E37" s="11"/>
      <c r="F37" s="11"/>
      <c r="M37" s="11"/>
      <c r="V37" s="29">
        <v>3</v>
      </c>
      <c r="W37" s="39" t="str">
        <f t="shared" ca="1" si="7"/>
        <v/>
      </c>
      <c r="X37" s="39" t="str">
        <f t="shared" ca="1" si="7"/>
        <v/>
      </c>
      <c r="Y37" s="39" t="str">
        <f t="shared" ca="1" si="7"/>
        <v/>
      </c>
      <c r="Z37" s="39" t="str">
        <f t="shared" ca="1" si="7"/>
        <v/>
      </c>
      <c r="AA37" s="39" t="str">
        <f t="shared" ca="1" si="7"/>
        <v/>
      </c>
      <c r="AB37" s="39" t="str">
        <f t="shared" ca="1" si="7"/>
        <v/>
      </c>
      <c r="AC37" s="40">
        <f t="shared" ca="1" si="8"/>
        <v>0</v>
      </c>
    </row>
    <row r="38" spans="4:29" x14ac:dyDescent="0.2">
      <c r="D38" s="11"/>
      <c r="E38" s="11"/>
      <c r="F38" s="11"/>
      <c r="M38" s="11"/>
      <c r="V38" s="29">
        <v>4</v>
      </c>
      <c r="W38" s="39" t="str">
        <f t="shared" ref="W38:AB38" ca="1" si="9">IF($AC22&gt;0,W22/$AC22,"")</f>
        <v/>
      </c>
      <c r="X38" s="39" t="str">
        <f t="shared" ca="1" si="9"/>
        <v/>
      </c>
      <c r="Y38" s="39" t="str">
        <f t="shared" ca="1" si="9"/>
        <v/>
      </c>
      <c r="Z38" s="39" t="str">
        <f t="shared" ca="1" si="9"/>
        <v/>
      </c>
      <c r="AA38" s="39" t="str">
        <f t="shared" ca="1" si="9"/>
        <v/>
      </c>
      <c r="AB38" s="39" t="str">
        <f t="shared" ca="1" si="9"/>
        <v/>
      </c>
      <c r="AC38" s="40">
        <f t="shared" ca="1" si="8"/>
        <v>0</v>
      </c>
    </row>
    <row r="39" spans="4:29" x14ac:dyDescent="0.2">
      <c r="D39" s="24"/>
      <c r="E39" s="24"/>
      <c r="F39" s="24"/>
      <c r="M39" s="24"/>
      <c r="V39" s="29">
        <v>5</v>
      </c>
      <c r="W39" s="39" t="str">
        <f t="shared" ref="W39:AB39" ca="1" si="10">IF($AC23&gt;0,W23/$AC23,"")</f>
        <v/>
      </c>
      <c r="X39" s="39" t="str">
        <f t="shared" ca="1" si="10"/>
        <v/>
      </c>
      <c r="Y39" s="39" t="str">
        <f t="shared" ca="1" si="10"/>
        <v/>
      </c>
      <c r="Z39" s="39" t="str">
        <f t="shared" ca="1" si="10"/>
        <v/>
      </c>
      <c r="AA39" s="39" t="str">
        <f t="shared" ca="1" si="10"/>
        <v/>
      </c>
      <c r="AB39" s="39" t="str">
        <f t="shared" ca="1" si="10"/>
        <v/>
      </c>
      <c r="AC39" s="40">
        <f t="shared" ca="1" si="8"/>
        <v>0</v>
      </c>
    </row>
    <row r="40" spans="4:29" x14ac:dyDescent="0.2">
      <c r="D40" s="24"/>
      <c r="E40" s="24"/>
      <c r="F40" s="24"/>
      <c r="M40" s="24"/>
      <c r="V40" s="29">
        <v>6</v>
      </c>
      <c r="W40" s="39" t="str">
        <f t="shared" ref="W40:AB40" ca="1" si="11">IF($AC24&gt;0,W24/$AC24,"")</f>
        <v/>
      </c>
      <c r="X40" s="39" t="str">
        <f t="shared" ca="1" si="11"/>
        <v/>
      </c>
      <c r="Y40" s="39" t="str">
        <f t="shared" ca="1" si="11"/>
        <v/>
      </c>
      <c r="Z40" s="39" t="str">
        <f t="shared" ca="1" si="11"/>
        <v/>
      </c>
      <c r="AA40" s="39" t="str">
        <f t="shared" ca="1" si="11"/>
        <v/>
      </c>
      <c r="AB40" s="39" t="str">
        <f t="shared" ca="1" si="11"/>
        <v/>
      </c>
      <c r="AC40" s="40">
        <f t="shared" ca="1" si="8"/>
        <v>0</v>
      </c>
    </row>
    <row r="41" spans="4:29" x14ac:dyDescent="0.2">
      <c r="D41" s="24"/>
      <c r="E41" s="24"/>
      <c r="F41" s="24"/>
      <c r="M41" s="24"/>
      <c r="V41" s="29">
        <v>7</v>
      </c>
      <c r="W41" s="39" t="str">
        <f t="shared" ref="W41:AB41" ca="1" si="12">IF($AC25&gt;0,W25/$AC25,"")</f>
        <v/>
      </c>
      <c r="X41" s="39" t="str">
        <f t="shared" ca="1" si="12"/>
        <v/>
      </c>
      <c r="Y41" s="39" t="str">
        <f t="shared" ca="1" si="12"/>
        <v/>
      </c>
      <c r="Z41" s="39" t="str">
        <f t="shared" ca="1" si="12"/>
        <v/>
      </c>
      <c r="AA41" s="39" t="str">
        <f t="shared" ca="1" si="12"/>
        <v/>
      </c>
      <c r="AB41" s="39" t="str">
        <f t="shared" ca="1" si="12"/>
        <v/>
      </c>
      <c r="AC41" s="40">
        <f t="shared" ca="1" si="8"/>
        <v>0</v>
      </c>
    </row>
    <row r="42" spans="4:29" x14ac:dyDescent="0.2">
      <c r="D42" s="24"/>
      <c r="E42" s="24"/>
      <c r="F42" s="24"/>
      <c r="M42" s="24"/>
      <c r="V42" s="29">
        <v>8</v>
      </c>
      <c r="W42" s="39" t="str">
        <f t="shared" ref="W42:AB42" ca="1" si="13">IF($AC26&gt;0,W26/$AC26,"")</f>
        <v/>
      </c>
      <c r="X42" s="39" t="str">
        <f t="shared" ca="1" si="13"/>
        <v/>
      </c>
      <c r="Y42" s="39" t="str">
        <f t="shared" ca="1" si="13"/>
        <v/>
      </c>
      <c r="Z42" s="39" t="str">
        <f t="shared" ca="1" si="13"/>
        <v/>
      </c>
      <c r="AA42" s="39" t="str">
        <f t="shared" ca="1" si="13"/>
        <v/>
      </c>
      <c r="AB42" s="39" t="str">
        <f t="shared" ca="1" si="13"/>
        <v/>
      </c>
      <c r="AC42" s="40">
        <f t="shared" ca="1" si="8"/>
        <v>0</v>
      </c>
    </row>
    <row r="43" spans="4:29" x14ac:dyDescent="0.2">
      <c r="D43" s="24"/>
      <c r="E43" s="24"/>
      <c r="F43" s="24"/>
      <c r="M43" s="24"/>
      <c r="V43" s="29">
        <v>9</v>
      </c>
      <c r="W43" s="39" t="str">
        <f t="shared" ref="W43:AB43" ca="1" si="14">IF($AC27&gt;0,W27/$AC27,"")</f>
        <v/>
      </c>
      <c r="X43" s="39" t="str">
        <f t="shared" ca="1" si="14"/>
        <v/>
      </c>
      <c r="Y43" s="39" t="str">
        <f t="shared" ca="1" si="14"/>
        <v/>
      </c>
      <c r="Z43" s="39" t="str">
        <f t="shared" ca="1" si="14"/>
        <v/>
      </c>
      <c r="AA43" s="39" t="str">
        <f t="shared" ca="1" si="14"/>
        <v/>
      </c>
      <c r="AB43" s="39" t="str">
        <f t="shared" ca="1" si="14"/>
        <v/>
      </c>
      <c r="AC43" s="40">
        <f t="shared" ca="1" si="8"/>
        <v>0</v>
      </c>
    </row>
    <row r="44" spans="4:29" x14ac:dyDescent="0.2">
      <c r="V44" s="29">
        <v>10</v>
      </c>
      <c r="W44" s="39" t="str">
        <f t="shared" ref="W44:AB44" ca="1" si="15">IF($AC28&gt;0,W28/$AC28,"")</f>
        <v/>
      </c>
      <c r="X44" s="39" t="str">
        <f t="shared" ca="1" si="15"/>
        <v/>
      </c>
      <c r="Y44" s="39" t="str">
        <f t="shared" ca="1" si="15"/>
        <v/>
      </c>
      <c r="Z44" s="39" t="str">
        <f t="shared" ca="1" si="15"/>
        <v/>
      </c>
      <c r="AA44" s="39" t="str">
        <f t="shared" ca="1" si="15"/>
        <v/>
      </c>
      <c r="AB44" s="39" t="str">
        <f t="shared" ca="1" si="15"/>
        <v/>
      </c>
      <c r="AC44" s="40">
        <f t="shared" ca="1" si="8"/>
        <v>0</v>
      </c>
    </row>
    <row r="45" spans="4:29" x14ac:dyDescent="0.2">
      <c r="V45" s="29">
        <v>11</v>
      </c>
      <c r="W45" s="39" t="str">
        <f t="shared" ref="W45:AB45" ca="1" si="16">IF($AC29&gt;0,W29/$AC29,"")</f>
        <v/>
      </c>
      <c r="X45" s="39" t="str">
        <f t="shared" ca="1" si="16"/>
        <v/>
      </c>
      <c r="Y45" s="39" t="str">
        <f t="shared" ca="1" si="16"/>
        <v/>
      </c>
      <c r="Z45" s="39" t="str">
        <f t="shared" ca="1" si="16"/>
        <v/>
      </c>
      <c r="AA45" s="39" t="str">
        <f t="shared" ca="1" si="16"/>
        <v/>
      </c>
      <c r="AB45" s="39" t="str">
        <f t="shared" ca="1" si="16"/>
        <v/>
      </c>
      <c r="AC45" s="40">
        <f t="shared" ca="1" si="8"/>
        <v>0</v>
      </c>
    </row>
    <row r="46" spans="4:29" ht="13.5" thickBot="1" x14ac:dyDescent="0.25">
      <c r="V46" s="32">
        <v>12</v>
      </c>
      <c r="W46" s="39" t="str">
        <f t="shared" ref="W46:AB46" ca="1" si="17">IF($AC30&gt;0,W30/$AC30,"")</f>
        <v/>
      </c>
      <c r="X46" s="39" t="str">
        <f t="shared" ca="1" si="17"/>
        <v/>
      </c>
      <c r="Y46" s="39" t="str">
        <f t="shared" ca="1" si="17"/>
        <v/>
      </c>
      <c r="Z46" s="39" t="str">
        <f t="shared" ca="1" si="17"/>
        <v/>
      </c>
      <c r="AA46" s="39" t="str">
        <f t="shared" ca="1" si="17"/>
        <v/>
      </c>
      <c r="AB46" s="39" t="str">
        <f t="shared" ca="1" si="17"/>
        <v/>
      </c>
      <c r="AC46" s="41">
        <f t="shared" ca="1" si="8"/>
        <v>0</v>
      </c>
    </row>
    <row r="47" spans="4:29" ht="13.5" thickBot="1" x14ac:dyDescent="0.25">
      <c r="W47" s="42">
        <f ca="1">W31/$AC31</f>
        <v>0.67881146091262823</v>
      </c>
      <c r="X47" s="43">
        <f t="shared" ref="X47:AC47" ca="1" si="18">X31/$AC31</f>
        <v>2.464332036316472E-2</v>
      </c>
      <c r="Y47" s="43">
        <f t="shared" ca="1" si="18"/>
        <v>0.10847777384742364</v>
      </c>
      <c r="Z47" s="43">
        <f t="shared" ca="1" si="18"/>
        <v>0.1880674448767834</v>
      </c>
      <c r="AA47" s="43">
        <f t="shared" ca="1" si="18"/>
        <v>0</v>
      </c>
      <c r="AB47" s="43">
        <f t="shared" ca="1" si="18"/>
        <v>0</v>
      </c>
      <c r="AC47" s="44">
        <f t="shared" ca="1" si="18"/>
        <v>1</v>
      </c>
    </row>
    <row r="48" spans="4:29" x14ac:dyDescent="0.2">
      <c r="U48" s="45"/>
      <c r="Z48" s="6"/>
    </row>
    <row r="49" spans="22:30" ht="13.5" thickBot="1" x14ac:dyDescent="0.25">
      <c r="Z49" s="6"/>
    </row>
    <row r="50" spans="22:30" ht="13.5" thickBot="1" x14ac:dyDescent="0.25">
      <c r="V50" s="46" t="s">
        <v>6</v>
      </c>
      <c r="W50" s="47" t="s">
        <v>26</v>
      </c>
      <c r="X50" s="48" t="s">
        <v>59</v>
      </c>
      <c r="Y50" s="47" t="s">
        <v>61</v>
      </c>
      <c r="Z50" s="49" t="s">
        <v>73</v>
      </c>
      <c r="AA50" s="49" t="s">
        <v>49</v>
      </c>
    </row>
    <row r="51" spans="22:30" x14ac:dyDescent="0.2">
      <c r="V51" s="50">
        <v>1</v>
      </c>
      <c r="W51" s="23">
        <f t="array" aca="1" ref="W51" ca="1">SUM(IF(MONTH(dagen)=$V51,1,0)*IF(W$50=subtypes,1,0)*IF(InUit=0,1,0)*bedragen)</f>
        <v>8.59</v>
      </c>
      <c r="X51" s="23">
        <f t="array" aca="1" ref="X51" ca="1">SUM(IF(MONTH(dagen)=$V51,1,0)*IF(X$50=subtypes,1,0)*IF(InUit=0,1,0)*bedragen)</f>
        <v>0</v>
      </c>
      <c r="Y51" s="23">
        <f t="array" aca="1" ref="Y51" ca="1">SUM(IF(MONTH(dagen)=$V51,1,0)*IF(Y$50=subtypes,1,0)*IF(InUit=0,1,0)*bedragen)</f>
        <v>0</v>
      </c>
      <c r="Z51" s="23">
        <f t="array" aca="1" ref="Z51" ca="1">SUM(IF(MONTH(dagen)=$V51,1,0)*IF(Z$50=subtypes,1,0)*IF(InUit=0,1,0)*bedragen)</f>
        <v>0</v>
      </c>
      <c r="AA51" s="23">
        <f t="array" aca="1" ref="AA51" ca="1">SUM(IF(MONTH(dagen)=$V51,1,0)*IF(AA$50=subtypes,1,0)*IF(InUit=0,1,0)*bedragen)</f>
        <v>0.7</v>
      </c>
      <c r="AB51" s="51">
        <f ca="1">SUM(W51:AA51)</f>
        <v>9.2899999999999991</v>
      </c>
      <c r="AC51" s="8" t="str">
        <f ca="1">IF($AB51=L5,"Ok","Fout")</f>
        <v>Ok</v>
      </c>
    </row>
    <row r="52" spans="22:30" x14ac:dyDescent="0.2">
      <c r="V52" s="52">
        <v>2</v>
      </c>
      <c r="W52" s="23">
        <f t="array" aca="1" ref="W52" ca="1">SUM(IF(MONTH(dagen)=$V52,1,0)*IF(W$50=subtypes,1,0)*IF(InUit=0,1,0)*bedragen)</f>
        <v>0</v>
      </c>
      <c r="X52" s="23">
        <f t="array" aca="1" ref="X52" ca="1">SUM(IF(MONTH(dagen)=$V52,1,0)*IF(X$50=subtypes,1,0)*IF(InUit=0,1,0)*bedragen)</f>
        <v>0</v>
      </c>
      <c r="Y52" s="23">
        <f t="array" aca="1" ref="Y52" ca="1">SUM(IF(MONTH(dagen)=$V52,1,0)*IF(Y$50=subtypes,1,0)*IF(InUit=0,1,0)*bedragen)</f>
        <v>0</v>
      </c>
      <c r="Z52" s="23">
        <f t="array" aca="1" ref="Z52" ca="1">SUM(IF(MONTH(dagen)=$V52,1,0)*IF(Z$50=subtypes,1,0)*IF(InUit=0,1,0)*bedragen)</f>
        <v>0</v>
      </c>
      <c r="AA52" s="23">
        <f t="array" aca="1" ref="AA52" ca="1">SUM(IF(MONTH(dagen)=$V52,1,0)*IF(AA$50=subtypes,1,0)*IF(InUit=0,1,0)*bedragen)</f>
        <v>0</v>
      </c>
      <c r="AB52" s="51">
        <f t="shared" ref="AB52:AB63" ca="1" si="19">SUM(W52:AA52)</f>
        <v>0</v>
      </c>
      <c r="AC52" s="8" t="str">
        <f t="shared" ref="AC52:AC62" ca="1" si="20">IF($AB52=L6,"Ok","Fout")</f>
        <v>Ok</v>
      </c>
    </row>
    <row r="53" spans="22:30" x14ac:dyDescent="0.2">
      <c r="V53" s="52">
        <v>3</v>
      </c>
      <c r="W53" s="23">
        <f t="array" aca="1" ref="W53" ca="1">SUM(IF(MONTH(dagen)=$V53,1,0)*IF(W$50=subtypes,1,0)*IF(InUit=0,1,0)*bedragen)</f>
        <v>0</v>
      </c>
      <c r="X53" s="23">
        <f t="array" aca="1" ref="X53" ca="1">SUM(IF(MONTH(dagen)=$V53,1,0)*IF(X$50=subtypes,1,0)*IF(InUit=0,1,0)*bedragen)</f>
        <v>0</v>
      </c>
      <c r="Y53" s="23">
        <f t="array" aca="1" ref="Y53" ca="1">SUM(IF(MONTH(dagen)=$V53,1,0)*IF(Y$50=subtypes,1,0)*IF(InUit=0,1,0)*bedragen)</f>
        <v>0</v>
      </c>
      <c r="Z53" s="23">
        <f t="array" aca="1" ref="Z53" ca="1">SUM(IF(MONTH(dagen)=$V53,1,0)*IF(Z$50=subtypes,1,0)*IF(InUit=0,1,0)*bedragen)</f>
        <v>0</v>
      </c>
      <c r="AA53" s="23">
        <f t="array" aca="1" ref="AA53" ca="1">SUM(IF(MONTH(dagen)=$V53,1,0)*IF(AA$50=subtypes,1,0)*IF(InUit=0,1,0)*bedragen)</f>
        <v>0</v>
      </c>
      <c r="AB53" s="51">
        <f t="shared" ca="1" si="19"/>
        <v>0</v>
      </c>
      <c r="AC53" s="8" t="str">
        <f t="shared" ca="1" si="20"/>
        <v>Ok</v>
      </c>
    </row>
    <row r="54" spans="22:30" x14ac:dyDescent="0.2">
      <c r="V54" s="52">
        <v>4</v>
      </c>
      <c r="W54" s="23">
        <f t="array" aca="1" ref="W54" ca="1">SUM(IF(MONTH(dagen)=$V54,1,0)*IF(W$50=subtypes,1,0)*IF(InUit=0,1,0)*bedragen)</f>
        <v>0</v>
      </c>
      <c r="X54" s="23">
        <f t="array" aca="1" ref="X54" ca="1">SUM(IF(MONTH(dagen)=$V54,1,0)*IF(X$50=subtypes,1,0)*IF(InUit=0,1,0)*bedragen)</f>
        <v>0</v>
      </c>
      <c r="Y54" s="23">
        <f t="array" aca="1" ref="Y54" ca="1">SUM(IF(MONTH(dagen)=$V54,1,0)*IF(Y$50=subtypes,1,0)*IF(InUit=0,1,0)*bedragen)</f>
        <v>0</v>
      </c>
      <c r="Z54" s="23">
        <f t="array" aca="1" ref="Z54" ca="1">SUM(IF(MONTH(dagen)=$V54,1,0)*IF(Z$50=subtypes,1,0)*IF(InUit=0,1,0)*bedragen)</f>
        <v>0</v>
      </c>
      <c r="AA54" s="23">
        <f t="array" aca="1" ref="AA54" ca="1">SUM(IF(MONTH(dagen)=$V54,1,0)*IF(AA$50=subtypes,1,0)*IF(InUit=0,1,0)*bedragen)</f>
        <v>0</v>
      </c>
      <c r="AB54" s="51">
        <f t="shared" ca="1" si="19"/>
        <v>0</v>
      </c>
      <c r="AC54" s="8" t="str">
        <f t="shared" ca="1" si="20"/>
        <v>Ok</v>
      </c>
    </row>
    <row r="55" spans="22:30" x14ac:dyDescent="0.2">
      <c r="V55" s="52">
        <v>5</v>
      </c>
      <c r="W55" s="23">
        <f t="array" aca="1" ref="W55" ca="1">SUM(IF(MONTH(dagen)=$V55,1,0)*IF(W$50=subtypes,1,0)*IF(InUit=0,1,0)*bedragen)</f>
        <v>0</v>
      </c>
      <c r="X55" s="23">
        <f t="array" aca="1" ref="X55" ca="1">SUM(IF(MONTH(dagen)=$V55,1,0)*IF(X$50=subtypes,1,0)*IF(InUit=0,1,0)*bedragen)</f>
        <v>0</v>
      </c>
      <c r="Y55" s="23">
        <f t="array" aca="1" ref="Y55" ca="1">SUM(IF(MONTH(dagen)=$V55,1,0)*IF(Y$50=subtypes,1,0)*IF(InUit=0,1,0)*bedragen)</f>
        <v>0</v>
      </c>
      <c r="Z55" s="23">
        <f t="array" aca="1" ref="Z55" ca="1">SUM(IF(MONTH(dagen)=$V55,1,0)*IF(Z$50=subtypes,1,0)*IF(InUit=0,1,0)*bedragen)</f>
        <v>0</v>
      </c>
      <c r="AA55" s="23">
        <f t="array" aca="1" ref="AA55" ca="1">SUM(IF(MONTH(dagen)=$V55,1,0)*IF(AA$50=subtypes,1,0)*IF(InUit=0,1,0)*bedragen)</f>
        <v>0</v>
      </c>
      <c r="AB55" s="51">
        <f t="shared" ca="1" si="19"/>
        <v>0</v>
      </c>
      <c r="AC55" s="8" t="str">
        <f t="shared" ca="1" si="20"/>
        <v>Ok</v>
      </c>
    </row>
    <row r="56" spans="22:30" x14ac:dyDescent="0.2">
      <c r="V56" s="52">
        <v>6</v>
      </c>
      <c r="W56" s="23">
        <f t="array" aca="1" ref="W56" ca="1">SUM(IF(MONTH(dagen)=$V56,1,0)*IF(W$50=subtypes,1,0)*IF(InUit=0,1,0)*bedragen)</f>
        <v>0</v>
      </c>
      <c r="X56" s="23">
        <f t="array" aca="1" ref="X56" ca="1">SUM(IF(MONTH(dagen)=$V56,1,0)*IF(X$50=subtypes,1,0)*IF(InUit=0,1,0)*bedragen)</f>
        <v>0</v>
      </c>
      <c r="Y56" s="23">
        <f t="array" aca="1" ref="Y56" ca="1">SUM(IF(MONTH(dagen)=$V56,1,0)*IF(Y$50=subtypes,1,0)*IF(InUit=0,1,0)*bedragen)</f>
        <v>0</v>
      </c>
      <c r="Z56" s="23">
        <f t="array" aca="1" ref="Z56" ca="1">SUM(IF(MONTH(dagen)=$V56,1,0)*IF(Z$50=subtypes,1,0)*IF(InUit=0,1,0)*bedragen)</f>
        <v>0</v>
      </c>
      <c r="AA56" s="23">
        <f t="array" aca="1" ref="AA56" ca="1">SUM(IF(MONTH(dagen)=$V56,1,0)*IF(AA$50=subtypes,1,0)*IF(InUit=0,1,0)*bedragen)</f>
        <v>0</v>
      </c>
      <c r="AB56" s="51">
        <f t="shared" ca="1" si="19"/>
        <v>0</v>
      </c>
      <c r="AC56" s="8" t="str">
        <f t="shared" ca="1" si="20"/>
        <v>Ok</v>
      </c>
    </row>
    <row r="57" spans="22:30" x14ac:dyDescent="0.2">
      <c r="V57" s="52">
        <v>7</v>
      </c>
      <c r="W57" s="23">
        <f t="array" aca="1" ref="W57" ca="1">SUM(IF(MONTH(dagen)=$V57,1,0)*IF(W$50=subtypes,1,0)*IF(InUit=0,1,0)*bedragen)</f>
        <v>0</v>
      </c>
      <c r="X57" s="23">
        <f t="array" aca="1" ref="X57" ca="1">SUM(IF(MONTH(dagen)=$V57,1,0)*IF(X$50=subtypes,1,0)*IF(InUit=0,1,0)*bedragen)</f>
        <v>0</v>
      </c>
      <c r="Y57" s="23">
        <f t="array" aca="1" ref="Y57" ca="1">SUM(IF(MONTH(dagen)=$V57,1,0)*IF(Y$50=subtypes,1,0)*IF(InUit=0,1,0)*bedragen)</f>
        <v>0</v>
      </c>
      <c r="Z57" s="23">
        <f t="array" aca="1" ref="Z57" ca="1">SUM(IF(MONTH(dagen)=$V57,1,0)*IF(Z$50=subtypes,1,0)*IF(InUit=0,1,0)*bedragen)</f>
        <v>0</v>
      </c>
      <c r="AA57" s="23">
        <f t="array" aca="1" ref="AA57" ca="1">SUM(IF(MONTH(dagen)=$V57,1,0)*IF(AA$50=subtypes,1,0)*IF(InUit=0,1,0)*bedragen)</f>
        <v>0</v>
      </c>
      <c r="AB57" s="51">
        <f t="shared" ca="1" si="19"/>
        <v>0</v>
      </c>
      <c r="AC57" s="8" t="str">
        <f t="shared" ca="1" si="20"/>
        <v>Ok</v>
      </c>
    </row>
    <row r="58" spans="22:30" x14ac:dyDescent="0.2">
      <c r="V58" s="52">
        <v>8</v>
      </c>
      <c r="W58" s="23">
        <f t="array" aca="1" ref="W58" ca="1">SUM(IF(MONTH(dagen)=$V58,1,0)*IF(W$50=subtypes,1,0)*IF(InUit=0,1,0)*bedragen)</f>
        <v>0</v>
      </c>
      <c r="X58" s="23">
        <f t="array" aca="1" ref="X58" ca="1">SUM(IF(MONTH(dagen)=$V58,1,0)*IF(X$50=subtypes,1,0)*IF(InUit=0,1,0)*bedragen)</f>
        <v>0</v>
      </c>
      <c r="Y58" s="23">
        <f t="array" aca="1" ref="Y58" ca="1">SUM(IF(MONTH(dagen)=$V58,1,0)*IF(Y$50=subtypes,1,0)*IF(InUit=0,1,0)*bedragen)</f>
        <v>0</v>
      </c>
      <c r="Z58" s="23">
        <f t="array" aca="1" ref="Z58" ca="1">SUM(IF(MONTH(dagen)=$V58,1,0)*IF(Z$50=subtypes,1,0)*IF(InUit=0,1,0)*bedragen)</f>
        <v>0</v>
      </c>
      <c r="AA58" s="23">
        <f t="array" aca="1" ref="AA58" ca="1">SUM(IF(MONTH(dagen)=$V58,1,0)*IF(AA$50=subtypes,1,0)*IF(InUit=0,1,0)*bedragen)</f>
        <v>0</v>
      </c>
      <c r="AB58" s="51">
        <f t="shared" ca="1" si="19"/>
        <v>0</v>
      </c>
      <c r="AC58" s="8" t="str">
        <f t="shared" ca="1" si="20"/>
        <v>Ok</v>
      </c>
    </row>
    <row r="59" spans="22:30" x14ac:dyDescent="0.2">
      <c r="V59" s="52">
        <v>9</v>
      </c>
      <c r="W59" s="23">
        <f t="array" aca="1" ref="W59" ca="1">SUM(IF(MONTH(dagen)=$V59,1,0)*IF(W$50=subtypes,1,0)*IF(InUit=0,1,0)*bedragen)</f>
        <v>0</v>
      </c>
      <c r="X59" s="23">
        <f t="array" aca="1" ref="X59" ca="1">SUM(IF(MONTH(dagen)=$V59,1,0)*IF(X$50=subtypes,1,0)*IF(InUit=0,1,0)*bedragen)</f>
        <v>0</v>
      </c>
      <c r="Y59" s="23">
        <f t="array" aca="1" ref="Y59" ca="1">SUM(IF(MONTH(dagen)=$V59,1,0)*IF(Y$50=subtypes,1,0)*IF(InUit=0,1,0)*bedragen)</f>
        <v>0</v>
      </c>
      <c r="Z59" s="23">
        <f t="array" aca="1" ref="Z59" ca="1">SUM(IF(MONTH(dagen)=$V59,1,0)*IF(Z$50=subtypes,1,0)*IF(InUit=0,1,0)*bedragen)</f>
        <v>0</v>
      </c>
      <c r="AA59" s="23">
        <f t="array" aca="1" ref="AA59" ca="1">SUM(IF(MONTH(dagen)=$V59,1,0)*IF(AA$50=subtypes,1,0)*IF(InUit=0,1,0)*bedragen)</f>
        <v>0</v>
      </c>
      <c r="AB59" s="51">
        <f t="shared" ca="1" si="19"/>
        <v>0</v>
      </c>
      <c r="AC59" s="8" t="str">
        <f t="shared" ca="1" si="20"/>
        <v>Ok</v>
      </c>
    </row>
    <row r="60" spans="22:30" x14ac:dyDescent="0.2">
      <c r="V60" s="52">
        <v>10</v>
      </c>
      <c r="W60" s="23">
        <f t="array" aca="1" ref="W60" ca="1">SUM(IF(MONTH(dagen)=$V60,1,0)*IF(W$50=subtypes,1,0)*IF(InUit=0,1,0)*bedragen)</f>
        <v>0</v>
      </c>
      <c r="X60" s="23">
        <f t="array" aca="1" ref="X60" ca="1">SUM(IF(MONTH(dagen)=$V60,1,0)*IF(X$50=subtypes,1,0)*IF(InUit=0,1,0)*bedragen)</f>
        <v>0</v>
      </c>
      <c r="Y60" s="23">
        <f t="array" aca="1" ref="Y60" ca="1">SUM(IF(MONTH(dagen)=$V60,1,0)*IF(Y$50=subtypes,1,0)*IF(InUit=0,1,0)*bedragen)</f>
        <v>0</v>
      </c>
      <c r="Z60" s="23">
        <f t="array" aca="1" ref="Z60" ca="1">SUM(IF(MONTH(dagen)=$V60,1,0)*IF(Z$50=subtypes,1,0)*IF(InUit=0,1,0)*bedragen)</f>
        <v>0</v>
      </c>
      <c r="AA60" s="23">
        <f t="array" aca="1" ref="AA60" ca="1">SUM(IF(MONTH(dagen)=$V60,1,0)*IF(AA$50=subtypes,1,0)*IF(InUit=0,1,0)*bedragen)</f>
        <v>0</v>
      </c>
      <c r="AB60" s="51">
        <f t="shared" ca="1" si="19"/>
        <v>0</v>
      </c>
      <c r="AC60" s="8" t="str">
        <f t="shared" ca="1" si="20"/>
        <v>Ok</v>
      </c>
    </row>
    <row r="61" spans="22:30" x14ac:dyDescent="0.2">
      <c r="V61" s="52">
        <v>11</v>
      </c>
      <c r="W61" s="23">
        <f t="array" aca="1" ref="W61" ca="1">SUM(IF(MONTH(dagen)=$V61,1,0)*IF(W$50=subtypes,1,0)*IF(InUit=0,1,0)*bedragen)</f>
        <v>0</v>
      </c>
      <c r="X61" s="23">
        <f t="array" aca="1" ref="X61" ca="1">SUM(IF(MONTH(dagen)=$V61,1,0)*IF(X$50=subtypes,1,0)*IF(InUit=0,1,0)*bedragen)</f>
        <v>0</v>
      </c>
      <c r="Y61" s="23">
        <f t="array" aca="1" ref="Y61" ca="1">SUM(IF(MONTH(dagen)=$V61,1,0)*IF(Y$50=subtypes,1,0)*IF(InUit=0,1,0)*bedragen)</f>
        <v>0</v>
      </c>
      <c r="Z61" s="23">
        <f t="array" aca="1" ref="Z61" ca="1">SUM(IF(MONTH(dagen)=$V61,1,0)*IF(Z$50=subtypes,1,0)*IF(InUit=0,1,0)*bedragen)</f>
        <v>0</v>
      </c>
      <c r="AA61" s="23">
        <f t="array" aca="1" ref="AA61" ca="1">SUM(IF(MONTH(dagen)=$V61,1,0)*IF(AA$50=subtypes,1,0)*IF(InUit=0,1,0)*bedragen)</f>
        <v>0</v>
      </c>
      <c r="AB61" s="51">
        <f t="shared" ca="1" si="19"/>
        <v>0</v>
      </c>
      <c r="AC61" s="8" t="str">
        <f t="shared" ca="1" si="20"/>
        <v>Ok</v>
      </c>
    </row>
    <row r="62" spans="22:30" x14ac:dyDescent="0.2">
      <c r="V62" s="52">
        <v>12</v>
      </c>
      <c r="W62" s="23">
        <f t="array" aca="1" ref="W62" ca="1">SUM(IF(MONTH(dagen)=$V62,1,0)*IF(W$50=subtypes,1,0)*IF(InUit=0,1,0)*bedragen)</f>
        <v>0</v>
      </c>
      <c r="X62" s="23">
        <f t="array" aca="1" ref="X62" ca="1">SUM(IF(MONTH(dagen)=$V62,1,0)*IF(X$50=subtypes,1,0)*IF(InUit=0,1,0)*bedragen)</f>
        <v>0</v>
      </c>
      <c r="Y62" s="23">
        <f t="array" aca="1" ref="Y62" ca="1">SUM(IF(MONTH(dagen)=$V62,1,0)*IF(Y$50=subtypes,1,0)*IF(InUit=0,1,0)*bedragen)</f>
        <v>0</v>
      </c>
      <c r="Z62" s="23">
        <f t="array" aca="1" ref="Z62" ca="1">SUM(IF(MONTH(dagen)=$V62,1,0)*IF(Z$50=subtypes,1,0)*IF(InUit=0,1,0)*bedragen)</f>
        <v>0</v>
      </c>
      <c r="AA62" s="23">
        <f t="array" aca="1" ref="AA62" ca="1">SUM(IF(MONTH(dagen)=$V62,1,0)*IF(AA$50=subtypes,1,0)*IF(InUit=0,1,0)*bedragen)</f>
        <v>0</v>
      </c>
      <c r="AB62" s="51">
        <f t="shared" ca="1" si="19"/>
        <v>0</v>
      </c>
      <c r="AC62" s="8" t="str">
        <f t="shared" ca="1" si="20"/>
        <v>Ok</v>
      </c>
    </row>
    <row r="63" spans="22:30" ht="13.5" thickBot="1" x14ac:dyDescent="0.25">
      <c r="V63" s="53"/>
      <c r="W63" s="54">
        <f ca="1">SUM(W51:W62)</f>
        <v>8.59</v>
      </c>
      <c r="X63" s="54">
        <f ca="1">SUM(X51:X62)</f>
        <v>0</v>
      </c>
      <c r="Y63" s="54">
        <f ca="1">SUM(Y51:Y62)</f>
        <v>0</v>
      </c>
      <c r="Z63" s="54">
        <f ca="1">SUM(Z51:Z62)</f>
        <v>0</v>
      </c>
      <c r="AA63" s="55">
        <f ca="1">SUM(AA51:AA62)</f>
        <v>0.7</v>
      </c>
      <c r="AB63" s="51">
        <f t="shared" ca="1" si="19"/>
        <v>9.2899999999999991</v>
      </c>
      <c r="AC63" s="55" t="s">
        <v>137</v>
      </c>
      <c r="AD63" s="55">
        <f ca="1">W63+Y63+Z63</f>
        <v>8.59</v>
      </c>
    </row>
    <row r="65" spans="22:28" ht="13.5" thickBot="1" x14ac:dyDescent="0.25"/>
    <row r="66" spans="22:28" ht="13.5" thickBot="1" x14ac:dyDescent="0.25">
      <c r="V66" s="46" t="s">
        <v>6</v>
      </c>
      <c r="W66" s="47" t="s">
        <v>26</v>
      </c>
      <c r="X66" s="48" t="s">
        <v>59</v>
      </c>
      <c r="Y66" s="47" t="s">
        <v>61</v>
      </c>
      <c r="Z66" s="49" t="s">
        <v>116</v>
      </c>
      <c r="AA66" s="49" t="s">
        <v>49</v>
      </c>
    </row>
    <row r="67" spans="22:28" x14ac:dyDescent="0.2">
      <c r="V67" s="50">
        <v>1</v>
      </c>
      <c r="W67" s="39" t="str">
        <f t="shared" ref="W67:AB67" si="21">IF($AC67&gt;0,W67/$AC67,"")</f>
        <v/>
      </c>
      <c r="X67" s="39" t="str">
        <f t="shared" si="21"/>
        <v/>
      </c>
      <c r="Y67" s="39" t="str">
        <f t="shared" si="21"/>
        <v/>
      </c>
      <c r="Z67" s="39" t="str">
        <f t="shared" si="21"/>
        <v/>
      </c>
      <c r="AA67" s="39" t="str">
        <f t="shared" si="21"/>
        <v/>
      </c>
      <c r="AB67" s="39" t="str">
        <f t="shared" si="21"/>
        <v/>
      </c>
    </row>
    <row r="68" spans="22:28" x14ac:dyDescent="0.2">
      <c r="V68" s="52">
        <v>2</v>
      </c>
      <c r="W68" s="39" t="str">
        <f t="shared" ref="W68:AB79" si="22">IF($AC68&gt;0,W68/$AC68,"")</f>
        <v/>
      </c>
      <c r="X68" s="39" t="str">
        <f t="shared" si="22"/>
        <v/>
      </c>
      <c r="Y68" s="39" t="str">
        <f t="shared" si="22"/>
        <v/>
      </c>
      <c r="Z68" s="39" t="str">
        <f t="shared" si="22"/>
        <v/>
      </c>
      <c r="AA68" s="39" t="str">
        <f t="shared" si="22"/>
        <v/>
      </c>
      <c r="AB68" s="39" t="str">
        <f t="shared" si="22"/>
        <v/>
      </c>
    </row>
    <row r="69" spans="22:28" x14ac:dyDescent="0.2">
      <c r="V69" s="52">
        <v>3</v>
      </c>
      <c r="W69" s="39" t="str">
        <f t="shared" si="22"/>
        <v/>
      </c>
      <c r="X69" s="39" t="str">
        <f t="shared" si="22"/>
        <v/>
      </c>
      <c r="Y69" s="39" t="str">
        <f t="shared" si="22"/>
        <v/>
      </c>
      <c r="Z69" s="39" t="str">
        <f t="shared" si="22"/>
        <v/>
      </c>
      <c r="AA69" s="39" t="str">
        <f t="shared" si="22"/>
        <v/>
      </c>
      <c r="AB69" s="39" t="str">
        <f t="shared" si="22"/>
        <v/>
      </c>
    </row>
    <row r="70" spans="22:28" x14ac:dyDescent="0.2">
      <c r="V70" s="52">
        <v>4</v>
      </c>
      <c r="W70" s="39" t="str">
        <f t="shared" si="22"/>
        <v/>
      </c>
      <c r="X70" s="39" t="str">
        <f t="shared" si="22"/>
        <v/>
      </c>
      <c r="Y70" s="39" t="str">
        <f t="shared" si="22"/>
        <v/>
      </c>
      <c r="Z70" s="39" t="str">
        <f t="shared" si="22"/>
        <v/>
      </c>
      <c r="AA70" s="39" t="str">
        <f t="shared" si="22"/>
        <v/>
      </c>
      <c r="AB70" s="39" t="str">
        <f t="shared" si="22"/>
        <v/>
      </c>
    </row>
    <row r="71" spans="22:28" x14ac:dyDescent="0.2">
      <c r="V71" s="52">
        <v>5</v>
      </c>
      <c r="W71" s="39" t="str">
        <f t="shared" si="22"/>
        <v/>
      </c>
      <c r="X71" s="39" t="str">
        <f t="shared" si="22"/>
        <v/>
      </c>
      <c r="Y71" s="39" t="str">
        <f t="shared" si="22"/>
        <v/>
      </c>
      <c r="Z71" s="39" t="str">
        <f t="shared" si="22"/>
        <v/>
      </c>
      <c r="AA71" s="39" t="str">
        <f t="shared" si="22"/>
        <v/>
      </c>
      <c r="AB71" s="39" t="str">
        <f t="shared" si="22"/>
        <v/>
      </c>
    </row>
    <row r="72" spans="22:28" x14ac:dyDescent="0.2">
      <c r="V72" s="52">
        <v>6</v>
      </c>
      <c r="W72" s="39" t="str">
        <f t="shared" si="22"/>
        <v/>
      </c>
      <c r="X72" s="39" t="str">
        <f t="shared" si="22"/>
        <v/>
      </c>
      <c r="Y72" s="39" t="str">
        <f t="shared" si="22"/>
        <v/>
      </c>
      <c r="Z72" s="39" t="str">
        <f t="shared" si="22"/>
        <v/>
      </c>
      <c r="AA72" s="39" t="str">
        <f t="shared" si="22"/>
        <v/>
      </c>
      <c r="AB72" s="39" t="str">
        <f t="shared" si="22"/>
        <v/>
      </c>
    </row>
    <row r="73" spans="22:28" x14ac:dyDescent="0.2">
      <c r="V73" s="52">
        <v>7</v>
      </c>
      <c r="W73" s="39" t="str">
        <f t="shared" si="22"/>
        <v/>
      </c>
      <c r="X73" s="39" t="str">
        <f t="shared" si="22"/>
        <v/>
      </c>
      <c r="Y73" s="39" t="str">
        <f t="shared" si="22"/>
        <v/>
      </c>
      <c r="Z73" s="39" t="str">
        <f t="shared" si="22"/>
        <v/>
      </c>
      <c r="AA73" s="39" t="str">
        <f t="shared" si="22"/>
        <v/>
      </c>
      <c r="AB73" s="39" t="str">
        <f t="shared" si="22"/>
        <v/>
      </c>
    </row>
    <row r="74" spans="22:28" x14ac:dyDescent="0.2">
      <c r="V74" s="52">
        <v>8</v>
      </c>
      <c r="W74" s="39" t="str">
        <f t="shared" si="22"/>
        <v/>
      </c>
      <c r="X74" s="39" t="str">
        <f t="shared" si="22"/>
        <v/>
      </c>
      <c r="Y74" s="39" t="str">
        <f t="shared" si="22"/>
        <v/>
      </c>
      <c r="Z74" s="39" t="str">
        <f t="shared" si="22"/>
        <v/>
      </c>
      <c r="AA74" s="39" t="str">
        <f t="shared" si="22"/>
        <v/>
      </c>
      <c r="AB74" s="39" t="str">
        <f t="shared" si="22"/>
        <v/>
      </c>
    </row>
    <row r="75" spans="22:28" x14ac:dyDescent="0.2">
      <c r="V75" s="52">
        <v>9</v>
      </c>
      <c r="W75" s="39" t="str">
        <f t="shared" si="22"/>
        <v/>
      </c>
      <c r="X75" s="39" t="str">
        <f t="shared" si="22"/>
        <v/>
      </c>
      <c r="Y75" s="39" t="str">
        <f t="shared" si="22"/>
        <v/>
      </c>
      <c r="Z75" s="39" t="str">
        <f t="shared" si="22"/>
        <v/>
      </c>
      <c r="AA75" s="39" t="str">
        <f t="shared" si="22"/>
        <v/>
      </c>
      <c r="AB75" s="39" t="str">
        <f t="shared" si="22"/>
        <v/>
      </c>
    </row>
    <row r="76" spans="22:28" x14ac:dyDescent="0.2">
      <c r="V76" s="52">
        <v>10</v>
      </c>
      <c r="W76" s="39" t="str">
        <f t="shared" si="22"/>
        <v/>
      </c>
      <c r="X76" s="39" t="str">
        <f t="shared" si="22"/>
        <v/>
      </c>
      <c r="Y76" s="39" t="str">
        <f t="shared" si="22"/>
        <v/>
      </c>
      <c r="Z76" s="39" t="str">
        <f t="shared" si="22"/>
        <v/>
      </c>
      <c r="AA76" s="39" t="str">
        <f t="shared" si="22"/>
        <v/>
      </c>
      <c r="AB76" s="39" t="str">
        <f t="shared" si="22"/>
        <v/>
      </c>
    </row>
    <row r="77" spans="22:28" x14ac:dyDescent="0.2">
      <c r="V77" s="52">
        <v>11</v>
      </c>
      <c r="W77" s="39" t="str">
        <f t="shared" si="22"/>
        <v/>
      </c>
      <c r="X77" s="39" t="str">
        <f t="shared" si="22"/>
        <v/>
      </c>
      <c r="Y77" s="39" t="str">
        <f t="shared" si="22"/>
        <v/>
      </c>
      <c r="Z77" s="39" t="str">
        <f t="shared" si="22"/>
        <v/>
      </c>
      <c r="AA77" s="39" t="str">
        <f t="shared" si="22"/>
        <v/>
      </c>
      <c r="AB77" s="39" t="str">
        <f t="shared" si="22"/>
        <v/>
      </c>
    </row>
    <row r="78" spans="22:28" x14ac:dyDescent="0.2">
      <c r="V78" s="52">
        <v>12</v>
      </c>
      <c r="W78" s="39" t="str">
        <f t="shared" si="22"/>
        <v/>
      </c>
      <c r="X78" s="39" t="str">
        <f t="shared" si="22"/>
        <v/>
      </c>
      <c r="Y78" s="39" t="str">
        <f t="shared" si="22"/>
        <v/>
      </c>
      <c r="Z78" s="39" t="str">
        <f t="shared" si="22"/>
        <v/>
      </c>
      <c r="AA78" s="39" t="str">
        <f t="shared" si="22"/>
        <v/>
      </c>
      <c r="AB78" s="39" t="str">
        <f t="shared" si="22"/>
        <v/>
      </c>
    </row>
    <row r="79" spans="22:28" ht="13.5" thickBot="1" x14ac:dyDescent="0.25">
      <c r="V79" s="53"/>
      <c r="W79" s="39" t="str">
        <f t="shared" si="22"/>
        <v/>
      </c>
      <c r="X79" s="39" t="str">
        <f t="shared" si="22"/>
        <v/>
      </c>
      <c r="Y79" s="39" t="str">
        <f t="shared" si="22"/>
        <v/>
      </c>
      <c r="Z79" s="39" t="str">
        <f t="shared" si="22"/>
        <v/>
      </c>
      <c r="AA79" s="39" t="str">
        <f t="shared" si="22"/>
        <v/>
      </c>
      <c r="AB79" s="39" t="str">
        <f t="shared" si="22"/>
        <v/>
      </c>
    </row>
    <row r="81" spans="4:17" ht="13.5" thickBot="1" x14ac:dyDescent="0.25">
      <c r="D81" s="8" t="s">
        <v>10</v>
      </c>
      <c r="G81" s="4"/>
    </row>
    <row r="82" spans="4:17" ht="13.5" thickBot="1" x14ac:dyDescent="0.25">
      <c r="D82" s="46" t="s">
        <v>6</v>
      </c>
      <c r="E82" s="48" t="s">
        <v>15</v>
      </c>
      <c r="F82" s="48" t="s">
        <v>33</v>
      </c>
      <c r="G82" s="47" t="s">
        <v>32</v>
      </c>
      <c r="H82" s="47" t="s">
        <v>14</v>
      </c>
      <c r="I82" s="47" t="s">
        <v>55</v>
      </c>
      <c r="J82" s="49" t="s">
        <v>53</v>
      </c>
    </row>
    <row r="83" spans="4:17" ht="13.5" thickBot="1" x14ac:dyDescent="0.25">
      <c r="D83" s="56">
        <v>1</v>
      </c>
      <c r="E83" s="57">
        <f t="array" aca="1" ref="E83" ca="1">SUM(IF(MONTH(dagen)=$D83,1,0)*IF(types=$D$81,1,0)*IF(E$82=subtypes,1,0)*IF(InUit=0,1,0)*bedragen)</f>
        <v>0</v>
      </c>
      <c r="F83" s="57">
        <f t="array" aca="1" ref="F83" ca="1">SUM(IF(MONTH(dagen)=$D83,1,0)*IF(types=$D$81,1,0)*IF(F$82=subtypes,1,0)*IF(InUit=0,1,0)*bedragen)</f>
        <v>0</v>
      </c>
      <c r="G83" s="57">
        <f t="array" aca="1" ref="G83" ca="1">SUM(IF(MONTH(dagen)=$D83,1,0)*IF(types=$D$81,1,0)*IF(G$82=subtypes,1,0)*IF(InUit=0,1,0)*bedragen)</f>
        <v>0</v>
      </c>
      <c r="H83" s="57">
        <f t="array" aca="1" ref="H83" ca="1">SUM(IF(MONTH(dagen)=$D83,1,0)*IF(types=$D$81,1,0)*IF(H$82=subtypes,1,0)*IF(InUit=0,1,0)*bedragen)</f>
        <v>0</v>
      </c>
      <c r="I83" s="57">
        <f t="array" aca="1" ref="I83" ca="1">SUM(IF(MONTH(dagen)=$D83,1,0)*IF(types=$D$81,1,0)*IF(I$82=subtypes,1,0)*IF(InUit=0,1,0)*bedragen)</f>
        <v>0</v>
      </c>
      <c r="J83" s="57">
        <f t="array" aca="1" ref="J83" ca="1">SUM(IF(MONTH(dagen)=$D83,1,0)*IF(types=$D$81,1,0)*IF(J$82=subtypes,1,0)*IF(InUit=0,1,0)*bedragen)</f>
        <v>0</v>
      </c>
    </row>
    <row r="84" spans="4:17" ht="13.5" thickBot="1" x14ac:dyDescent="0.25">
      <c r="D84" s="52">
        <v>2</v>
      </c>
      <c r="E84" s="57">
        <f t="array" aca="1" ref="E84" ca="1">SUM(IF(MONTH(dagen)=$D84,1,0)*IF(types=$D$81,1,0)*IF(E$82=subtypes,1,0)*IF(InUit=0,1,0)*bedragen)</f>
        <v>0</v>
      </c>
      <c r="F84" s="57">
        <f t="array" aca="1" ref="F84" ca="1">SUM(IF(MONTH(dagen)=$D84,1,0)*IF(types=$D$81,1,0)*IF(F$82=subtypes,1,0)*IF(InUit=0,1,0)*bedragen)</f>
        <v>0</v>
      </c>
      <c r="G84" s="57">
        <f t="array" aca="1" ref="G84" ca="1">SUM(IF(MONTH(dagen)=$D84,1,0)*IF(types=$D$81,1,0)*IF(G$82=subtypes,1,0)*IF(InUit=0,1,0)*bedragen)</f>
        <v>0</v>
      </c>
      <c r="H84" s="57">
        <f t="array" aca="1" ref="H84" ca="1">SUM(IF(MONTH(dagen)=$D84,1,0)*IF(types=$D$81,1,0)*IF(H$82=subtypes,1,0)*IF(InUit=0,1,0)*bedragen)</f>
        <v>0</v>
      </c>
      <c r="I84" s="57">
        <f t="array" aca="1" ref="I84" ca="1">SUM(IF(MONTH(dagen)=$D84,1,0)*IF(types=$D$81,1,0)*IF(I$82=subtypes,1,0)*IF(InUit=0,1,0)*bedragen)</f>
        <v>0</v>
      </c>
      <c r="J84" s="57">
        <f t="array" aca="1" ref="J84" ca="1">SUM(IF(MONTH(dagen)=$D84,1,0)*IF(types=$D$81,1,0)*IF(J$82=subtypes,1,0)*IF(InUit=0,1,0)*bedragen)</f>
        <v>0</v>
      </c>
    </row>
    <row r="85" spans="4:17" ht="13.5" thickBot="1" x14ac:dyDescent="0.25">
      <c r="D85" s="52">
        <v>3</v>
      </c>
      <c r="E85" s="57">
        <f t="array" aca="1" ref="E85" ca="1">SUM(IF(MONTH(dagen)=$D85,1,0)*IF(types=$D$81,1,0)*IF(E$82=subtypes,1,0)*IF(InUit=0,1,0)*bedragen)</f>
        <v>0</v>
      </c>
      <c r="F85" s="57">
        <f t="array" aca="1" ref="F85" ca="1">SUM(IF(MONTH(dagen)=$D85,1,0)*IF(types=$D$81,1,0)*IF(F$82=subtypes,1,0)*IF(InUit=0,1,0)*bedragen)</f>
        <v>0</v>
      </c>
      <c r="G85" s="57">
        <f t="array" aca="1" ref="G85" ca="1">SUM(IF(MONTH(dagen)=$D85,1,0)*IF(types=$D$81,1,0)*IF(G$82=subtypes,1,0)*IF(InUit=0,1,0)*bedragen)</f>
        <v>0</v>
      </c>
      <c r="H85" s="57">
        <f t="array" aca="1" ref="H85" ca="1">SUM(IF(MONTH(dagen)=$D85,1,0)*IF(types=$D$81,1,0)*IF(H$82=subtypes,1,0)*IF(InUit=0,1,0)*bedragen)</f>
        <v>0</v>
      </c>
      <c r="I85" s="57">
        <f t="array" aca="1" ref="I85" ca="1">SUM(IF(MONTH(dagen)=$D85,1,0)*IF(types=$D$81,1,0)*IF(I$82=subtypes,1,0)*IF(InUit=0,1,0)*bedragen)</f>
        <v>0</v>
      </c>
      <c r="J85" s="57">
        <f t="array" aca="1" ref="J85" ca="1">SUM(IF(MONTH(dagen)=$D85,1,0)*IF(types=$D$81,1,0)*IF(J$82=subtypes,1,0)*IF(InUit=0,1,0)*bedragen)</f>
        <v>0</v>
      </c>
    </row>
    <row r="86" spans="4:17" ht="13.5" thickBot="1" x14ac:dyDescent="0.25">
      <c r="D86" s="52">
        <v>4</v>
      </c>
      <c r="E86" s="57">
        <f t="array" aca="1" ref="E86" ca="1">SUM(IF(MONTH(dagen)=$D86,1,0)*IF(types=$D$81,1,0)*IF(E$82=subtypes,1,0)*IF(InUit=0,1,0)*bedragen)</f>
        <v>0</v>
      </c>
      <c r="F86" s="57">
        <f t="array" aca="1" ref="F86" ca="1">SUM(IF(MONTH(dagen)=$D86,1,0)*IF(types=$D$81,1,0)*IF(F$82=subtypes,1,0)*IF(InUit=0,1,0)*bedragen)</f>
        <v>0</v>
      </c>
      <c r="G86" s="57">
        <f t="array" aca="1" ref="G86" ca="1">SUM(IF(MONTH(dagen)=$D86,1,0)*IF(types=$D$81,1,0)*IF(G$82=subtypes,1,0)*IF(InUit=0,1,0)*bedragen)</f>
        <v>0</v>
      </c>
      <c r="H86" s="57">
        <f t="array" aca="1" ref="H86" ca="1">SUM(IF(MONTH(dagen)=$D86,1,0)*IF(types=$D$81,1,0)*IF(H$82=subtypes,1,0)*IF(InUit=0,1,0)*bedragen)</f>
        <v>0</v>
      </c>
      <c r="I86" s="57">
        <f t="array" aca="1" ref="I86" ca="1">SUM(IF(MONTH(dagen)=$D86,1,0)*IF(types=$D$81,1,0)*IF(I$82=subtypes,1,0)*IF(InUit=0,1,0)*bedragen)</f>
        <v>0</v>
      </c>
      <c r="J86" s="57">
        <f t="array" aca="1" ref="J86" ca="1">SUM(IF(MONTH(dagen)=$D86,1,0)*IF(types=$D$81,1,0)*IF(J$82=subtypes,1,0)*IF(InUit=0,1,0)*bedragen)</f>
        <v>0</v>
      </c>
    </row>
    <row r="87" spans="4:17" ht="13.5" thickBot="1" x14ac:dyDescent="0.25">
      <c r="D87" s="52">
        <v>5</v>
      </c>
      <c r="E87" s="57">
        <f t="array" aca="1" ref="E87" ca="1">SUM(IF(MONTH(dagen)=$D87,1,0)*IF(types=$D$81,1,0)*IF(E$82=subtypes,1,0)*IF(InUit=0,1,0)*bedragen)</f>
        <v>0</v>
      </c>
      <c r="F87" s="57">
        <f t="array" aca="1" ref="F87" ca="1">SUM(IF(MONTH(dagen)=$D87,1,0)*IF(types=$D$81,1,0)*IF(F$82=subtypes,1,0)*IF(InUit=0,1,0)*bedragen)</f>
        <v>0</v>
      </c>
      <c r="G87" s="57">
        <f t="array" aca="1" ref="G87" ca="1">SUM(IF(MONTH(dagen)=$D87,1,0)*IF(types=$D$81,1,0)*IF(G$82=subtypes,1,0)*IF(InUit=0,1,0)*bedragen)</f>
        <v>0</v>
      </c>
      <c r="H87" s="57">
        <f t="array" aca="1" ref="H87" ca="1">SUM(IF(MONTH(dagen)=$D87,1,0)*IF(types=$D$81,1,0)*IF(H$82=subtypes,1,0)*IF(InUit=0,1,0)*bedragen)</f>
        <v>0</v>
      </c>
      <c r="I87" s="57">
        <f t="array" aca="1" ref="I87" ca="1">SUM(IF(MONTH(dagen)=$D87,1,0)*IF(types=$D$81,1,0)*IF(I$82=subtypes,1,0)*IF(InUit=0,1,0)*bedragen)</f>
        <v>0</v>
      </c>
      <c r="J87" s="57">
        <f t="array" aca="1" ref="J87" ca="1">SUM(IF(MONTH(dagen)=$D87,1,0)*IF(types=$D$81,1,0)*IF(J$82=subtypes,1,0)*IF(InUit=0,1,0)*bedragen)</f>
        <v>0</v>
      </c>
    </row>
    <row r="88" spans="4:17" ht="13.5" thickBot="1" x14ac:dyDescent="0.25">
      <c r="D88" s="52">
        <v>6</v>
      </c>
      <c r="E88" s="57">
        <f t="array" aca="1" ref="E88" ca="1">SUM(IF(MONTH(dagen)=$D88,1,0)*IF(types=$D$81,1,0)*IF(E$82=subtypes,1,0)*IF(InUit=0,1,0)*bedragen)</f>
        <v>0</v>
      </c>
      <c r="F88" s="57">
        <f t="array" aca="1" ref="F88" ca="1">SUM(IF(MONTH(dagen)=$D88,1,0)*IF(types=$D$81,1,0)*IF(F$82=subtypes,1,0)*IF(InUit=0,1,0)*bedragen)</f>
        <v>0</v>
      </c>
      <c r="G88" s="57">
        <f t="array" aca="1" ref="G88" ca="1">SUM(IF(MONTH(dagen)=$D88,1,0)*IF(types=$D$81,1,0)*IF(G$82=subtypes,1,0)*IF(InUit=0,1,0)*bedragen)</f>
        <v>0</v>
      </c>
      <c r="H88" s="57">
        <f t="array" aca="1" ref="H88" ca="1">SUM(IF(MONTH(dagen)=$D88,1,0)*IF(types=$D$81,1,0)*IF(H$82=subtypes,1,0)*IF(InUit=0,1,0)*bedragen)</f>
        <v>0</v>
      </c>
      <c r="I88" s="57">
        <f t="array" aca="1" ref="I88" ca="1">SUM(IF(MONTH(dagen)=$D88,1,0)*IF(types=$D$81,1,0)*IF(I$82=subtypes,1,0)*IF(InUit=0,1,0)*bedragen)</f>
        <v>0</v>
      </c>
      <c r="J88" s="57">
        <f t="array" aca="1" ref="J88" ca="1">SUM(IF(MONTH(dagen)=$D88,1,0)*IF(types=$D$81,1,0)*IF(J$82=subtypes,1,0)*IF(InUit=0,1,0)*bedragen)</f>
        <v>0</v>
      </c>
    </row>
    <row r="89" spans="4:17" ht="13.5" thickBot="1" x14ac:dyDescent="0.25">
      <c r="D89" s="52">
        <v>7</v>
      </c>
      <c r="E89" s="57">
        <f t="array" aca="1" ref="E89" ca="1">SUM(IF(MONTH(dagen)=$D89,1,0)*IF(types=$D$81,1,0)*IF(E$82=subtypes,1,0)*IF(InUit=0,1,0)*bedragen)</f>
        <v>0</v>
      </c>
      <c r="F89" s="57">
        <f t="array" aca="1" ref="F89" ca="1">SUM(IF(MONTH(dagen)=$D89,1,0)*IF(types=$D$81,1,0)*IF(F$82=subtypes,1,0)*IF(InUit=0,1,0)*bedragen)</f>
        <v>0</v>
      </c>
      <c r="G89" s="57">
        <f t="array" aca="1" ref="G89" ca="1">SUM(IF(MONTH(dagen)=$D89,1,0)*IF(types=$D$81,1,0)*IF(G$82=subtypes,1,0)*IF(InUit=0,1,0)*bedragen)</f>
        <v>0</v>
      </c>
      <c r="H89" s="57">
        <f t="array" aca="1" ref="H89" ca="1">SUM(IF(MONTH(dagen)=$D89,1,0)*IF(types=$D$81,1,0)*IF(H$82=subtypes,1,0)*IF(InUit=0,1,0)*bedragen)</f>
        <v>0</v>
      </c>
      <c r="I89" s="57">
        <f t="array" aca="1" ref="I89" ca="1">SUM(IF(MONTH(dagen)=$D89,1,0)*IF(types=$D$81,1,0)*IF(I$82=subtypes,1,0)*IF(InUit=0,1,0)*bedragen)</f>
        <v>0</v>
      </c>
      <c r="J89" s="57">
        <f t="array" aca="1" ref="J89" ca="1">SUM(IF(MONTH(dagen)=$D89,1,0)*IF(types=$D$81,1,0)*IF(J$82=subtypes,1,0)*IF(InUit=0,1,0)*bedragen)</f>
        <v>0</v>
      </c>
    </row>
    <row r="90" spans="4:17" ht="13.5" thickBot="1" x14ac:dyDescent="0.25">
      <c r="D90" s="52">
        <v>8</v>
      </c>
      <c r="E90" s="57">
        <f t="array" aca="1" ref="E90" ca="1">SUM(IF(MONTH(dagen)=$D90,1,0)*IF(types=$D$81,1,0)*IF(E$82=subtypes,1,0)*IF(InUit=0,1,0)*bedragen)</f>
        <v>0</v>
      </c>
      <c r="F90" s="57">
        <f t="array" aca="1" ref="F90" ca="1">SUM(IF(MONTH(dagen)=$D90,1,0)*IF(types=$D$81,1,0)*IF(F$82=subtypes,1,0)*IF(InUit=0,1,0)*bedragen)</f>
        <v>0</v>
      </c>
      <c r="G90" s="57">
        <f t="array" aca="1" ref="G90" ca="1">SUM(IF(MONTH(dagen)=$D90,1,0)*IF(types=$D$81,1,0)*IF(G$82=subtypes,1,0)*IF(InUit=0,1,0)*bedragen)</f>
        <v>0</v>
      </c>
      <c r="H90" s="57">
        <f t="array" aca="1" ref="H90" ca="1">SUM(IF(MONTH(dagen)=$D90,1,0)*IF(types=$D$81,1,0)*IF(H$82=subtypes,1,0)*IF(InUit=0,1,0)*bedragen)</f>
        <v>0</v>
      </c>
      <c r="I90" s="57">
        <f t="array" aca="1" ref="I90" ca="1">SUM(IF(MONTH(dagen)=$D90,1,0)*IF(types=$D$81,1,0)*IF(I$82=subtypes,1,0)*IF(InUit=0,1,0)*bedragen)</f>
        <v>0</v>
      </c>
      <c r="J90" s="57">
        <f t="array" aca="1" ref="J90" ca="1">SUM(IF(MONTH(dagen)=$D90,1,0)*IF(types=$D$81,1,0)*IF(J$82=subtypes,1,0)*IF(InUit=0,1,0)*bedragen)</f>
        <v>0</v>
      </c>
    </row>
    <row r="91" spans="4:17" ht="13.5" thickBot="1" x14ac:dyDescent="0.25">
      <c r="D91" s="52">
        <v>9</v>
      </c>
      <c r="E91" s="57">
        <f t="array" aca="1" ref="E91" ca="1">SUM(IF(MONTH(dagen)=$D91,1,0)*IF(types=$D$81,1,0)*IF(E$82=subtypes,1,0)*IF(InUit=0,1,0)*bedragen)</f>
        <v>0</v>
      </c>
      <c r="F91" s="57">
        <f t="array" aca="1" ref="F91" ca="1">SUM(IF(MONTH(dagen)=$D91,1,0)*IF(types=$D$81,1,0)*IF(F$82=subtypes,1,0)*IF(InUit=0,1,0)*bedragen)</f>
        <v>0</v>
      </c>
      <c r="G91" s="57">
        <f t="array" aca="1" ref="G91" ca="1">SUM(IF(MONTH(dagen)=$D91,1,0)*IF(types=$D$81,1,0)*IF(G$82=subtypes,1,0)*IF(InUit=0,1,0)*bedragen)</f>
        <v>0</v>
      </c>
      <c r="H91" s="57">
        <f t="array" aca="1" ref="H91" ca="1">SUM(IF(MONTH(dagen)=$D91,1,0)*IF(types=$D$81,1,0)*IF(H$82=subtypes,1,0)*IF(InUit=0,1,0)*bedragen)</f>
        <v>0</v>
      </c>
      <c r="I91" s="57">
        <f t="array" aca="1" ref="I91" ca="1">SUM(IF(MONTH(dagen)=$D91,1,0)*IF(types=$D$81,1,0)*IF(I$82=subtypes,1,0)*IF(InUit=0,1,0)*bedragen)</f>
        <v>0</v>
      </c>
      <c r="J91" s="57">
        <f t="array" aca="1" ref="J91" ca="1">SUM(IF(MONTH(dagen)=$D91,1,0)*IF(types=$D$81,1,0)*IF(J$82=subtypes,1,0)*IF(InUit=0,1,0)*bedragen)</f>
        <v>0</v>
      </c>
    </row>
    <row r="92" spans="4:17" ht="13.5" thickBot="1" x14ac:dyDescent="0.25">
      <c r="D92" s="52">
        <v>10</v>
      </c>
      <c r="E92" s="57">
        <f t="array" aca="1" ref="E92" ca="1">SUM(IF(MONTH(dagen)=$D92,1,0)*IF(types=$D$81,1,0)*IF(E$82=subtypes,1,0)*IF(InUit=0,1,0)*bedragen)</f>
        <v>0</v>
      </c>
      <c r="F92" s="57">
        <f t="array" aca="1" ref="F92" ca="1">SUM(IF(MONTH(dagen)=$D92,1,0)*IF(types=$D$81,1,0)*IF(F$82=subtypes,1,0)*IF(InUit=0,1,0)*bedragen)</f>
        <v>0</v>
      </c>
      <c r="G92" s="57">
        <f t="array" aca="1" ref="G92" ca="1">SUM(IF(MONTH(dagen)=$D92,1,0)*IF(types=$D$81,1,0)*IF(G$82=subtypes,1,0)*IF(InUit=0,1,0)*bedragen)</f>
        <v>0</v>
      </c>
      <c r="H92" s="57">
        <f t="array" aca="1" ref="H92" ca="1">SUM(IF(MONTH(dagen)=$D92,1,0)*IF(types=$D$81,1,0)*IF(H$82=subtypes,1,0)*IF(InUit=0,1,0)*bedragen)</f>
        <v>0</v>
      </c>
      <c r="I92" s="57">
        <f t="array" aca="1" ref="I92" ca="1">SUM(IF(MONTH(dagen)=$D92,1,0)*IF(types=$D$81,1,0)*IF(I$82=subtypes,1,0)*IF(InUit=0,1,0)*bedragen)</f>
        <v>0</v>
      </c>
      <c r="J92" s="57">
        <f t="array" aca="1" ref="J92" ca="1">SUM(IF(MONTH(dagen)=$D92,1,0)*IF(types=$D$81,1,0)*IF(J$82=subtypes,1,0)*IF(InUit=0,1,0)*bedragen)</f>
        <v>0</v>
      </c>
    </row>
    <row r="93" spans="4:17" ht="13.5" thickBot="1" x14ac:dyDescent="0.25">
      <c r="D93" s="52">
        <v>11</v>
      </c>
      <c r="E93" s="57">
        <f t="array" aca="1" ref="E93" ca="1">SUM(IF(MONTH(dagen)=$D93,1,0)*IF(types=$D$81,1,0)*IF(E$82=subtypes,1,0)*IF(InUit=0,1,0)*bedragen)</f>
        <v>0</v>
      </c>
      <c r="F93" s="57">
        <f t="array" aca="1" ref="F93" ca="1">SUM(IF(MONTH(dagen)=$D93,1,0)*IF(types=$D$81,1,0)*IF(F$82=subtypes,1,0)*IF(InUit=0,1,0)*bedragen)</f>
        <v>0</v>
      </c>
      <c r="G93" s="57">
        <f t="array" aca="1" ref="G93" ca="1">SUM(IF(MONTH(dagen)=$D93,1,0)*IF(types=$D$81,1,0)*IF(G$82=subtypes,1,0)*IF(InUit=0,1,0)*bedragen)</f>
        <v>0</v>
      </c>
      <c r="H93" s="57">
        <f t="array" aca="1" ref="H93" ca="1">SUM(IF(MONTH(dagen)=$D93,1,0)*IF(types=$D$81,1,0)*IF(H$82=subtypes,1,0)*IF(InUit=0,1,0)*bedragen)</f>
        <v>0</v>
      </c>
      <c r="I93" s="57">
        <f t="array" aca="1" ref="I93" ca="1">SUM(IF(MONTH(dagen)=$D93,1,0)*IF(types=$D$81,1,0)*IF(I$82=subtypes,1,0)*IF(InUit=0,1,0)*bedragen)</f>
        <v>0</v>
      </c>
      <c r="J93" s="57">
        <f t="array" aca="1" ref="J93" ca="1">SUM(IF(MONTH(dagen)=$D93,1,0)*IF(types=$D$81,1,0)*IF(J$82=subtypes,1,0)*IF(InUit=0,1,0)*bedragen)</f>
        <v>0</v>
      </c>
    </row>
    <row r="94" spans="4:17" ht="13.5" thickBot="1" x14ac:dyDescent="0.25">
      <c r="D94" s="53">
        <v>12</v>
      </c>
      <c r="E94" s="58">
        <f t="array" aca="1" ref="E94" ca="1">SUM(IF(MONTH(dagen)=$D94,1,0)*IF(types=$D$81,1,0)*IF(E$82=subtypes,1,0)*IF(InUit=0,1,0)*bedragen)</f>
        <v>0</v>
      </c>
      <c r="F94" s="58">
        <f t="array" aca="1" ref="F94" ca="1">SUM(IF(MONTH(dagen)=$D94,1,0)*IF(types=$D$81,1,0)*IF(F$82=subtypes,1,0)*IF(InUit=0,1,0)*bedragen)</f>
        <v>0</v>
      </c>
      <c r="G94" s="58">
        <f t="array" aca="1" ref="G94" ca="1">SUM(IF(MONTH(dagen)=$D94,1,0)*IF(types=$D$81,1,0)*IF(G$82=subtypes,1,0)*IF(InUit=0,1,0)*bedragen)</f>
        <v>0</v>
      </c>
      <c r="H94" s="58">
        <f t="array" aca="1" ref="H94" ca="1">SUM(IF(MONTH(dagen)=$D94,1,0)*IF(types=$D$81,1,0)*IF(H$82=subtypes,1,0)*IF(InUit=0,1,0)*bedragen)</f>
        <v>0</v>
      </c>
      <c r="I94" s="58">
        <f t="array" aca="1" ref="I94" ca="1">SUM(IF(MONTH(dagen)=$D94,1,0)*IF(types=$D$81,1,0)*IF(I$82=subtypes,1,0)*IF(InUit=0,1,0)*bedragen)</f>
        <v>0</v>
      </c>
      <c r="J94" s="58">
        <f t="array" aca="1" ref="J94" ca="1">SUM(IF(MONTH(dagen)=$D94,1,0)*IF(types=$D$81,1,0)*IF(J$82=subtypes,1,0)*IF(InUit=0,1,0)*bedragen)</f>
        <v>0</v>
      </c>
    </row>
    <row r="95" spans="4:17" ht="13.5" thickBot="1" x14ac:dyDescent="0.25">
      <c r="E95" s="59">
        <f t="shared" ref="E95:J95" ca="1" si="23">SUM(E83:E94)</f>
        <v>0</v>
      </c>
      <c r="F95" s="59">
        <f t="shared" ca="1" si="23"/>
        <v>0</v>
      </c>
      <c r="G95" s="59">
        <f t="shared" ca="1" si="23"/>
        <v>0</v>
      </c>
      <c r="H95" s="59">
        <f t="shared" ca="1" si="23"/>
        <v>0</v>
      </c>
      <c r="I95" s="59">
        <f t="shared" ca="1" si="23"/>
        <v>0</v>
      </c>
      <c r="J95" s="59">
        <f t="shared" ca="1" si="23"/>
        <v>0</v>
      </c>
      <c r="K95" s="31">
        <f ca="1">SUM(E95:J95)</f>
        <v>0</v>
      </c>
    </row>
    <row r="96" spans="4:17" ht="13.5" thickBot="1" x14ac:dyDescent="0.25">
      <c r="E96" s="60" t="e">
        <f t="shared" ref="E96:K96" ca="1" si="24">E95/$K$95</f>
        <v>#DIV/0!</v>
      </c>
      <c r="F96" s="60" t="e">
        <f t="shared" ca="1" si="24"/>
        <v>#DIV/0!</v>
      </c>
      <c r="G96" s="60" t="e">
        <f t="shared" ca="1" si="24"/>
        <v>#DIV/0!</v>
      </c>
      <c r="H96" s="60" t="e">
        <f t="shared" ca="1" si="24"/>
        <v>#DIV/0!</v>
      </c>
      <c r="I96" s="60" t="e">
        <f t="shared" ca="1" si="24"/>
        <v>#DIV/0!</v>
      </c>
      <c r="J96" s="60" t="e">
        <f t="shared" ca="1" si="24"/>
        <v>#DIV/0!</v>
      </c>
      <c r="K96" s="61" t="e">
        <f t="shared" ca="1" si="24"/>
        <v>#DIV/0!</v>
      </c>
      <c r="Q96" s="5"/>
    </row>
    <row r="97" spans="4:21" x14ac:dyDescent="0.2">
      <c r="U97" s="5"/>
    </row>
    <row r="98" spans="4:21" ht="13.5" thickBot="1" x14ac:dyDescent="0.25">
      <c r="D98" s="8" t="s">
        <v>25</v>
      </c>
      <c r="G98" s="4"/>
      <c r="U98" s="5"/>
    </row>
    <row r="99" spans="4:21" ht="13.5" thickBot="1" x14ac:dyDescent="0.25">
      <c r="D99" s="46" t="s">
        <v>6</v>
      </c>
      <c r="E99" s="46" t="s">
        <v>124</v>
      </c>
      <c r="F99" s="46" t="s">
        <v>127</v>
      </c>
      <c r="G99" s="46" t="s">
        <v>10</v>
      </c>
      <c r="H99" s="62" t="s">
        <v>45</v>
      </c>
      <c r="N99" s="5"/>
    </row>
    <row r="100" spans="4:21" ht="13.5" thickBot="1" x14ac:dyDescent="0.25">
      <c r="D100" s="56">
        <v>1</v>
      </c>
      <c r="E100" s="57">
        <f t="array" aca="1" ref="E100" ca="1">SUM(IF(MONTH(dagen)=$D100,1,0)*IF(types=$D$98,1,0)*IF(E$99=subtypes,1,0)*IF(InUit=0,1,0)*bedragen)</f>
        <v>0</v>
      </c>
      <c r="F100" s="57">
        <f t="array" aca="1" ref="F100" ca="1">SUM(IF(MONTH(dagen)=$D100,1,0)*IF(types=$D$98,1,0)*IF(F$99=subtypes,1,0)*IF(InUit=0,1,0)*bedragen)</f>
        <v>0</v>
      </c>
      <c r="G100" s="57">
        <f t="array" aca="1" ref="G100" ca="1">SUM(IF(MONTH(dagen)=$D100,1,0)*IF(types=$D$98,1,0)*IF(G$99=subtypes,1,0)*IF(InUit=0,1,0)*bedragen)</f>
        <v>0</v>
      </c>
      <c r="H100" s="57">
        <f t="array" aca="1" ref="H100" ca="1">SUM(IF(MONTH(dagen)=$D100,1,0)*IF(types=$D$98,1,0)*IF(H$99=subtypes,1,0)*IF(InUit=0,1,0)*bedragen)</f>
        <v>0</v>
      </c>
      <c r="I100" s="31">
        <f t="shared" ref="I100:I112" ca="1" si="25">SUM(E100:H100)</f>
        <v>0</v>
      </c>
      <c r="N100" s="5"/>
    </row>
    <row r="101" spans="4:21" ht="13.5" thickBot="1" x14ac:dyDescent="0.25">
      <c r="D101" s="52">
        <v>2</v>
      </c>
      <c r="E101" s="57">
        <f t="array" aca="1" ref="E101" ca="1">SUM(IF(MONTH(dagen)=$D101,1,0)*IF(types=$D$98,1,0)*IF(E$99=subtypes,1,0)*IF(InUit=0,1,0)*bedragen)</f>
        <v>0</v>
      </c>
      <c r="F101" s="57">
        <f t="array" aca="1" ref="F101" ca="1">SUM(IF(MONTH(dagen)=$D101,1,0)*IF(types=$D$98,1,0)*IF(F$99=subtypes,1,0)*IF(InUit=0,1,0)*bedragen)</f>
        <v>0</v>
      </c>
      <c r="G101" s="57">
        <f t="array" aca="1" ref="G101" ca="1">SUM(IF(MONTH(dagen)=$D101,1,0)*IF(types=$D$98,1,0)*IF(G$99=subtypes,1,0)*IF(InUit=0,1,0)*bedragen)</f>
        <v>0</v>
      </c>
      <c r="H101" s="57">
        <f t="array" aca="1" ref="H101" ca="1">SUM(IF(MONTH(dagen)=$D101,1,0)*IF(types=$D$98,1,0)*IF(H$99=subtypes,1,0)*IF(InUit=0,1,0)*bedragen)</f>
        <v>0</v>
      </c>
      <c r="I101" s="31">
        <f t="shared" ca="1" si="25"/>
        <v>0</v>
      </c>
      <c r="N101" s="7"/>
    </row>
    <row r="102" spans="4:21" ht="13.5" thickBot="1" x14ac:dyDescent="0.25">
      <c r="D102" s="52">
        <v>3</v>
      </c>
      <c r="E102" s="57">
        <f t="array" aca="1" ref="E102" ca="1">SUM(IF(MONTH(dagen)=$D102,1,0)*IF(types=$D$98,1,0)*IF(E$99=subtypes,1,0)*IF(InUit=0,1,0)*bedragen)</f>
        <v>0</v>
      </c>
      <c r="F102" s="57">
        <f t="array" aca="1" ref="F102" ca="1">SUM(IF(MONTH(dagen)=$D102,1,0)*IF(types=$D$98,1,0)*IF(F$99=subtypes,1,0)*IF(InUit=0,1,0)*bedragen)</f>
        <v>0</v>
      </c>
      <c r="G102" s="57">
        <f t="array" aca="1" ref="G102" ca="1">SUM(IF(MONTH(dagen)=$D102,1,0)*IF(types=$D$98,1,0)*IF(G$99=subtypes,1,0)*IF(InUit=0,1,0)*bedragen)</f>
        <v>0</v>
      </c>
      <c r="H102" s="57">
        <f t="array" aca="1" ref="H102" ca="1">SUM(IF(MONTH(dagen)=$D102,1,0)*IF(types=$D$98,1,0)*IF(H$99=subtypes,1,0)*IF(InUit=0,1,0)*bedragen)</f>
        <v>0</v>
      </c>
      <c r="I102" s="31">
        <f t="shared" ca="1" si="25"/>
        <v>0</v>
      </c>
      <c r="N102" s="5"/>
    </row>
    <row r="103" spans="4:21" ht="13.5" thickBot="1" x14ac:dyDescent="0.25">
      <c r="D103" s="52">
        <v>4</v>
      </c>
      <c r="E103" s="57">
        <f t="array" aca="1" ref="E103" ca="1">SUM(IF(MONTH(dagen)=$D103,1,0)*IF(types=$D$98,1,0)*IF(E$99=subtypes,1,0)*IF(InUit=0,1,0)*bedragen)</f>
        <v>0</v>
      </c>
      <c r="F103" s="57">
        <f t="array" aca="1" ref="F103" ca="1">SUM(IF(MONTH(dagen)=$D103,1,0)*IF(types=$D$98,1,0)*IF(F$99=subtypes,1,0)*IF(InUit=0,1,0)*bedragen)</f>
        <v>0</v>
      </c>
      <c r="G103" s="57">
        <f t="array" aca="1" ref="G103" ca="1">SUM(IF(MONTH(dagen)=$D103,1,0)*IF(types=$D$98,1,0)*IF(G$99=subtypes,1,0)*IF(InUit=0,1,0)*bedragen)</f>
        <v>0</v>
      </c>
      <c r="H103" s="57">
        <f t="array" aca="1" ref="H103" ca="1">SUM(IF(MONTH(dagen)=$D103,1,0)*IF(types=$D$98,1,0)*IF(H$99=subtypes,1,0)*IF(InUit=0,1,0)*bedragen)</f>
        <v>0</v>
      </c>
      <c r="I103" s="31">
        <f t="shared" ca="1" si="25"/>
        <v>0</v>
      </c>
      <c r="N103" s="5"/>
    </row>
    <row r="104" spans="4:21" ht="13.5" thickBot="1" x14ac:dyDescent="0.25">
      <c r="D104" s="52">
        <v>5</v>
      </c>
      <c r="E104" s="57">
        <f t="array" aca="1" ref="E104" ca="1">SUM(IF(MONTH(dagen)=$D104,1,0)*IF(types=$D$98,1,0)*IF(E$99=subtypes,1,0)*IF(InUit=0,1,0)*bedragen)</f>
        <v>0</v>
      </c>
      <c r="F104" s="57">
        <f t="array" aca="1" ref="F104" ca="1">SUM(IF(MONTH(dagen)=$D104,1,0)*IF(types=$D$98,1,0)*IF(F$99=subtypes,1,0)*IF(InUit=0,1,0)*bedragen)</f>
        <v>0</v>
      </c>
      <c r="G104" s="57">
        <f t="array" aca="1" ref="G104" ca="1">SUM(IF(MONTH(dagen)=$D104,1,0)*IF(types=$D$98,1,0)*IF(G$99=subtypes,1,0)*IF(InUit=0,1,0)*bedragen)</f>
        <v>0</v>
      </c>
      <c r="H104" s="57">
        <f t="array" aca="1" ref="H104" ca="1">SUM(IF(MONTH(dagen)=$D104,1,0)*IF(types=$D$98,1,0)*IF(H$99=subtypes,1,0)*IF(InUit=0,1,0)*bedragen)</f>
        <v>0</v>
      </c>
      <c r="I104" s="31">
        <f t="shared" ca="1" si="25"/>
        <v>0</v>
      </c>
      <c r="N104" s="5"/>
    </row>
    <row r="105" spans="4:21" ht="13.5" thickBot="1" x14ac:dyDescent="0.25">
      <c r="D105" s="52">
        <v>6</v>
      </c>
      <c r="E105" s="57">
        <f t="array" aca="1" ref="E105" ca="1">SUM(IF(MONTH(dagen)=$D105,1,0)*IF(types=$D$98,1,0)*IF(E$99=subtypes,1,0)*IF(InUit=0,1,0)*bedragen)</f>
        <v>0</v>
      </c>
      <c r="F105" s="57">
        <f t="array" aca="1" ref="F105" ca="1">SUM(IF(MONTH(dagen)=$D105,1,0)*IF(types=$D$98,1,0)*IF(F$99=subtypes,1,0)*IF(InUit=0,1,0)*bedragen)</f>
        <v>0</v>
      </c>
      <c r="G105" s="57">
        <f t="array" aca="1" ref="G105" ca="1">SUM(IF(MONTH(dagen)=$D105,1,0)*IF(types=$D$98,1,0)*IF(G$99=subtypes,1,0)*IF(InUit=0,1,0)*bedragen)</f>
        <v>0</v>
      </c>
      <c r="H105" s="57">
        <f t="array" aca="1" ref="H105" ca="1">SUM(IF(MONTH(dagen)=$D105,1,0)*IF(types=$D$98,1,0)*IF(H$99=subtypes,1,0)*IF(InUit=0,1,0)*bedragen)</f>
        <v>0</v>
      </c>
      <c r="I105" s="31">
        <f t="shared" ca="1" si="25"/>
        <v>0</v>
      </c>
      <c r="N105" s="5"/>
    </row>
    <row r="106" spans="4:21" ht="13.5" thickBot="1" x14ac:dyDescent="0.25">
      <c r="D106" s="52">
        <v>7</v>
      </c>
      <c r="E106" s="57">
        <f t="array" aca="1" ref="E106" ca="1">SUM(IF(MONTH(dagen)=$D106,1,0)*IF(types=$D$98,1,0)*IF(E$99=subtypes,1,0)*IF(InUit=0,1,0)*bedragen)</f>
        <v>0</v>
      </c>
      <c r="F106" s="57">
        <f t="array" aca="1" ref="F106" ca="1">SUM(IF(MONTH(dagen)=$D106,1,0)*IF(types=$D$98,1,0)*IF(F$99=subtypes,1,0)*IF(InUit=0,1,0)*bedragen)</f>
        <v>0</v>
      </c>
      <c r="G106" s="57">
        <f t="array" aca="1" ref="G106" ca="1">SUM(IF(MONTH(dagen)=$D106,1,0)*IF(types=$D$98,1,0)*IF(G$99=subtypes,1,0)*IF(InUit=0,1,0)*bedragen)</f>
        <v>0</v>
      </c>
      <c r="H106" s="57">
        <f t="array" aca="1" ref="H106" ca="1">SUM(IF(MONTH(dagen)=$D106,1,0)*IF(types=$D$98,1,0)*IF(H$99=subtypes,1,0)*IF(InUit=0,1,0)*bedragen)</f>
        <v>0</v>
      </c>
      <c r="I106" s="31">
        <f t="shared" ca="1" si="25"/>
        <v>0</v>
      </c>
      <c r="N106" s="5"/>
    </row>
    <row r="107" spans="4:21" ht="13.5" thickBot="1" x14ac:dyDescent="0.25">
      <c r="D107" s="52">
        <v>8</v>
      </c>
      <c r="E107" s="57">
        <f t="array" aca="1" ref="E107" ca="1">SUM(IF(MONTH(dagen)=$D107,1,0)*IF(types=$D$98,1,0)*IF(E$99=subtypes,1,0)*IF(InUit=0,1,0)*bedragen)</f>
        <v>0</v>
      </c>
      <c r="F107" s="57">
        <f t="array" aca="1" ref="F107" ca="1">SUM(IF(MONTH(dagen)=$D107,1,0)*IF(types=$D$98,1,0)*IF(F$99=subtypes,1,0)*IF(InUit=0,1,0)*bedragen)</f>
        <v>0</v>
      </c>
      <c r="G107" s="57">
        <f t="array" aca="1" ref="G107" ca="1">SUM(IF(MONTH(dagen)=$D107,1,0)*IF(types=$D$98,1,0)*IF(G$99=subtypes,1,0)*IF(InUit=0,1,0)*bedragen)</f>
        <v>0</v>
      </c>
      <c r="H107" s="57">
        <f t="array" aca="1" ref="H107" ca="1">SUM(IF(MONTH(dagen)=$D107,1,0)*IF(types=$D$98,1,0)*IF(H$99=subtypes,1,0)*IF(InUit=0,1,0)*bedragen)</f>
        <v>0</v>
      </c>
      <c r="I107" s="31">
        <f t="shared" ca="1" si="25"/>
        <v>0</v>
      </c>
      <c r="N107" s="5"/>
    </row>
    <row r="108" spans="4:21" ht="13.5" thickBot="1" x14ac:dyDescent="0.25">
      <c r="D108" s="52">
        <v>9</v>
      </c>
      <c r="E108" s="57">
        <f t="array" aca="1" ref="E108" ca="1">SUM(IF(MONTH(dagen)=$D108,1,0)*IF(types=$D$98,1,0)*IF(E$99=subtypes,1,0)*IF(InUit=0,1,0)*bedragen)</f>
        <v>0</v>
      </c>
      <c r="F108" s="57">
        <f t="array" aca="1" ref="F108" ca="1">SUM(IF(MONTH(dagen)=$D108,1,0)*IF(types=$D$98,1,0)*IF(F$99=subtypes,1,0)*IF(InUit=0,1,0)*bedragen)</f>
        <v>0</v>
      </c>
      <c r="G108" s="57">
        <f t="array" aca="1" ref="G108" ca="1">SUM(IF(MONTH(dagen)=$D108,1,0)*IF(types=$D$98,1,0)*IF(G$99=subtypes,1,0)*IF(InUit=0,1,0)*bedragen)</f>
        <v>0</v>
      </c>
      <c r="H108" s="57">
        <f t="array" aca="1" ref="H108" ca="1">SUM(IF(MONTH(dagen)=$D108,1,0)*IF(types=$D$98,1,0)*IF(H$99=subtypes,1,0)*IF(InUit=0,1,0)*bedragen)</f>
        <v>0</v>
      </c>
      <c r="I108" s="31">
        <f t="shared" ca="1" si="25"/>
        <v>0</v>
      </c>
      <c r="N108" s="6"/>
    </row>
    <row r="109" spans="4:21" ht="13.5" thickBot="1" x14ac:dyDescent="0.25">
      <c r="D109" s="52">
        <v>10</v>
      </c>
      <c r="E109" s="57">
        <f t="array" aca="1" ref="E109" ca="1">SUM(IF(MONTH(dagen)=$D109,1,0)*IF(types=$D$98,1,0)*IF(E$99=subtypes,1,0)*IF(InUit=0,1,0)*bedragen)</f>
        <v>0</v>
      </c>
      <c r="F109" s="57">
        <f t="array" aca="1" ref="F109" ca="1">SUM(IF(MONTH(dagen)=$D109,1,0)*IF(types=$D$98,1,0)*IF(F$99=subtypes,1,0)*IF(InUit=0,1,0)*bedragen)</f>
        <v>0</v>
      </c>
      <c r="G109" s="57">
        <f t="array" aca="1" ref="G109" ca="1">SUM(IF(MONTH(dagen)=$D109,1,0)*IF(types=$D$98,1,0)*IF(G$99=subtypes,1,0)*IF(InUit=0,1,0)*bedragen)</f>
        <v>0</v>
      </c>
      <c r="H109" s="57">
        <f t="array" aca="1" ref="H109" ca="1">SUM(IF(MONTH(dagen)=$D109,1,0)*IF(types=$D$98,1,0)*IF(H$99=subtypes,1,0)*IF(InUit=0,1,0)*bedragen)</f>
        <v>0</v>
      </c>
      <c r="I109" s="31">
        <f t="shared" ca="1" si="25"/>
        <v>0</v>
      </c>
      <c r="N109" s="6"/>
    </row>
    <row r="110" spans="4:21" ht="13.5" thickBot="1" x14ac:dyDescent="0.25">
      <c r="D110" s="52">
        <v>11</v>
      </c>
      <c r="E110" s="57">
        <f t="array" aca="1" ref="E110" ca="1">SUM(IF(MONTH(dagen)=$D110,1,0)*IF(types=$D$98,1,0)*IF(E$99=subtypes,1,0)*IF(InUit=0,1,0)*bedragen)</f>
        <v>0</v>
      </c>
      <c r="F110" s="57">
        <f t="array" aca="1" ref="F110" ca="1">SUM(IF(MONTH(dagen)=$D110,1,0)*IF(types=$D$98,1,0)*IF(F$99=subtypes,1,0)*IF(InUit=0,1,0)*bedragen)</f>
        <v>0</v>
      </c>
      <c r="G110" s="57">
        <f t="array" aca="1" ref="G110" ca="1">SUM(IF(MONTH(dagen)=$D110,1,0)*IF(types=$D$98,1,0)*IF(G$99=subtypes,1,0)*IF(InUit=0,1,0)*bedragen)</f>
        <v>0</v>
      </c>
      <c r="H110" s="57">
        <f t="array" aca="1" ref="H110" ca="1">SUM(IF(MONTH(dagen)=$D110,1,0)*IF(types=$D$98,1,0)*IF(H$99=subtypes,1,0)*IF(InUit=0,1,0)*bedragen)</f>
        <v>0</v>
      </c>
      <c r="I110" s="31">
        <f t="shared" ca="1" si="25"/>
        <v>0</v>
      </c>
      <c r="N110" s="6"/>
    </row>
    <row r="111" spans="4:21" ht="13.5" thickBot="1" x14ac:dyDescent="0.25">
      <c r="D111" s="53">
        <v>12</v>
      </c>
      <c r="E111" s="57">
        <f t="array" aca="1" ref="E111" ca="1">SUM(IF(MONTH(dagen)=$D111,1,0)*IF(types=$D$98,1,0)*IF(E$99=subtypes,1,0)*IF(InUit=0,1,0)*bedragen)</f>
        <v>0</v>
      </c>
      <c r="F111" s="57">
        <f t="array" aca="1" ref="F111" ca="1">SUM(IF(MONTH(dagen)=$D111,1,0)*IF(types=$D$98,1,0)*IF(F$99=subtypes,1,0)*IF(InUit=0,1,0)*bedragen)</f>
        <v>0</v>
      </c>
      <c r="G111" s="57">
        <f t="array" aca="1" ref="G111" ca="1">SUM(IF(MONTH(dagen)=$D111,1,0)*IF(types=$D$98,1,0)*IF(G$99=subtypes,1,0)*IF(InUit=0,1,0)*bedragen)</f>
        <v>0</v>
      </c>
      <c r="H111" s="57">
        <f t="array" aca="1" ref="H111" ca="1">SUM(IF(MONTH(dagen)=$D111,1,0)*IF(types=$D$98,1,0)*IF(H$99=subtypes,1,0)*IF(InUit=0,1,0)*bedragen)</f>
        <v>0</v>
      </c>
      <c r="I111" s="31">
        <f t="shared" ca="1" si="25"/>
        <v>0</v>
      </c>
      <c r="N111" s="6"/>
    </row>
    <row r="112" spans="4:21" ht="13.5" thickBot="1" x14ac:dyDescent="0.25">
      <c r="D112" s="63"/>
      <c r="E112" s="64">
        <f ca="1">SUM(E100:E111)</f>
        <v>0</v>
      </c>
      <c r="F112" s="64">
        <f ca="1">SUM(F100:F111)</f>
        <v>0</v>
      </c>
      <c r="G112" s="64">
        <f ca="1">SUM(G100:G111)</f>
        <v>0</v>
      </c>
      <c r="H112" s="64">
        <f ca="1">SUM(H100:H111)</f>
        <v>0</v>
      </c>
      <c r="I112" s="31">
        <f t="shared" ca="1" si="25"/>
        <v>0</v>
      </c>
      <c r="N112" s="6"/>
    </row>
    <row r="113" spans="1:21" x14ac:dyDescent="0.2">
      <c r="E113" s="65" t="e">
        <f ca="1">E112/$I$112</f>
        <v>#DIV/0!</v>
      </c>
      <c r="F113" s="65" t="e">
        <f ca="1">F112/$I$112</f>
        <v>#DIV/0!</v>
      </c>
      <c r="G113" s="65" t="e">
        <f ca="1">G112/$I$112</f>
        <v>#DIV/0!</v>
      </c>
      <c r="H113" s="65" t="e">
        <f ca="1">H112/$I$112</f>
        <v>#DIV/0!</v>
      </c>
      <c r="I113" s="65" t="e">
        <f ca="1">I112/$I$112</f>
        <v>#DIV/0!</v>
      </c>
      <c r="Q113" s="6"/>
    </row>
    <row r="114" spans="1:21" x14ac:dyDescent="0.2">
      <c r="U114" s="6"/>
    </row>
    <row r="115" spans="1:21" ht="13.5" thickBot="1" x14ac:dyDescent="0.25">
      <c r="A115" s="5"/>
      <c r="D115" s="66" t="s">
        <v>8</v>
      </c>
    </row>
    <row r="116" spans="1:21" ht="13.5" thickBot="1" x14ac:dyDescent="0.25">
      <c r="A116" s="5"/>
      <c r="D116" s="46" t="s">
        <v>117</v>
      </c>
      <c r="E116" s="46" t="s">
        <v>15</v>
      </c>
      <c r="F116" s="46" t="s">
        <v>24</v>
      </c>
      <c r="G116" s="46" t="s">
        <v>28</v>
      </c>
      <c r="H116" s="46" t="s">
        <v>42</v>
      </c>
      <c r="I116" s="46" t="s">
        <v>51</v>
      </c>
      <c r="J116" s="46" t="s">
        <v>54</v>
      </c>
      <c r="K116" s="46" t="s">
        <v>62</v>
      </c>
      <c r="L116" s="46" t="s">
        <v>68</v>
      </c>
      <c r="M116" s="46" t="s">
        <v>67</v>
      </c>
      <c r="N116" s="46" t="s">
        <v>52</v>
      </c>
      <c r="O116" s="46" t="s">
        <v>78</v>
      </c>
    </row>
    <row r="117" spans="1:21" ht="13.5" thickBot="1" x14ac:dyDescent="0.25">
      <c r="A117" s="5"/>
      <c r="D117" s="56">
        <v>1</v>
      </c>
      <c r="E117" s="57">
        <f t="array" aca="1" ref="E117" ca="1">SUM(IF(MONTH(dagen)=$D117,1,0)*IF(types=$D$115,1,0)*IF(E$116=subtypes,1,0)*IF(InUit=0,1,0)*bedragen)</f>
        <v>6.7</v>
      </c>
      <c r="F117" s="57">
        <f t="array" aca="1" ref="F117" ca="1">SUM(IF(MONTH(dagen)=$D117,1,0)*IF(types=$D$115,1,0)*IF(F$116=subtypes,1,0)*IF(InUit=0,1,0)*bedragen)</f>
        <v>0</v>
      </c>
      <c r="G117" s="57">
        <f t="array" aca="1" ref="G117" ca="1">SUM(IF(MONTH(dagen)=$D117,1,0)*IF(types=$D$115,1,0)*IF(G$116=subtypes,1,0)*IF(InUit=0,1,0)*bedragen)</f>
        <v>0</v>
      </c>
      <c r="H117" s="57">
        <f t="array" aca="1" ref="H117" ca="1">SUM(IF(MONTH(dagen)=$D117,1,0)*IF(types=$D$115,1,0)*IF(H$116=subtypes,1,0)*IF(InUit=0,1,0)*bedragen)</f>
        <v>0</v>
      </c>
      <c r="I117" s="57">
        <f t="array" aca="1" ref="I117" ca="1">SUM(IF(MONTH(dagen)=$D117,1,0)*IF(types=$D$115,1,0)*IF(I$116=subtypes,1,0)*IF(InUit=0,1,0)*bedragen)</f>
        <v>0</v>
      </c>
      <c r="J117" s="57">
        <f t="array" aca="1" ref="J117" ca="1">SUM(IF(MONTH(dagen)=$D117,1,0)*IF(types=$D$115,1,0)*IF(J$116=subtypes,1,0)*IF(InUit=0,1,0)*bedragen)</f>
        <v>9.99</v>
      </c>
      <c r="K117" s="57">
        <f t="array" aca="1" ref="K117" ca="1">SUM(IF(MONTH(dagen)=$D117,1,0)*IF(types=$D$115,1,0)*IF(K$116=subtypes,1,0)*IF(InUit=0,1,0)*bedragen)</f>
        <v>0</v>
      </c>
      <c r="L117" s="57">
        <f t="array" aca="1" ref="L117" ca="1">SUM(IF(MONTH(dagen)=$D117,1,0)*IF(types=$D$115,1,0)*IF(L$116=subtypes,1,0)*IF(InUit=0,1,0)*bedragen)</f>
        <v>0</v>
      </c>
      <c r="M117" s="57">
        <f t="array" aca="1" ref="M117" ca="1">SUM(IF(MONTH(dagen)=$D117,1,0)*IF(types=$D$115,1,0)*IF(M$116=subtypes,1,0)*IF(InUit=0,1,0)*bedragen)</f>
        <v>0</v>
      </c>
      <c r="N117" s="57">
        <f t="array" aca="1" ref="N117" ca="1">SUM(IF(MONTH(dagen)=$D117,1,0)*IF(types=$D$115,1,0)*IF(N$116=subtypes,1,0)*IF(InUit=0,1,0)*bedragen)</f>
        <v>0</v>
      </c>
      <c r="O117" s="57">
        <f t="array" aca="1" ref="O117" ca="1">SUM(IF(MONTH(dagen)=$D117,1,0)*IF(types=$D$115,1,0)*IF(O$116=subtypes,1,0)*IF(InUit=0,1,0)*bedragen)</f>
        <v>0</v>
      </c>
      <c r="P117" s="31">
        <f t="shared" ref="P117:P129" ca="1" si="26">SUM(E117:O117)</f>
        <v>16.690000000000001</v>
      </c>
    </row>
    <row r="118" spans="1:21" ht="13.5" thickBot="1" x14ac:dyDescent="0.25">
      <c r="A118" s="5"/>
      <c r="D118" s="52">
        <v>2</v>
      </c>
      <c r="E118" s="57">
        <f t="array" aca="1" ref="E118" ca="1">SUM(IF(MONTH(dagen)=$D118,1,0)*IF(types=$D$115,1,0)*IF(E$116=subtypes,1,0)*IF(InUit=0,1,0)*bedragen)</f>
        <v>0</v>
      </c>
      <c r="F118" s="57">
        <f t="array" aca="1" ref="F118" ca="1">SUM(IF(MONTH(dagen)=$D118,1,0)*IF(types=$D$115,1,0)*IF(F$116=subtypes,1,0)*IF(InUit=0,1,0)*bedragen)</f>
        <v>0</v>
      </c>
      <c r="G118" s="57">
        <f t="array" aca="1" ref="G118" ca="1">SUM(IF(MONTH(dagen)=$D118,1,0)*IF(types=$D$115,1,0)*IF(G$116=subtypes,1,0)*IF(InUit=0,1,0)*bedragen)</f>
        <v>0</v>
      </c>
      <c r="H118" s="57">
        <f t="array" aca="1" ref="H118" ca="1">SUM(IF(MONTH(dagen)=$D118,1,0)*IF(types=$D$115,1,0)*IF(H$116=subtypes,1,0)*IF(InUit=0,1,0)*bedragen)</f>
        <v>0</v>
      </c>
      <c r="I118" s="57">
        <f t="array" aca="1" ref="I118" ca="1">SUM(IF(MONTH(dagen)=$D118,1,0)*IF(types=$D$115,1,0)*IF(I$116=subtypes,1,0)*IF(InUit=0,1,0)*bedragen)</f>
        <v>0</v>
      </c>
      <c r="J118" s="57">
        <f t="array" aca="1" ref="J118" ca="1">SUM(IF(MONTH(dagen)=$D118,1,0)*IF(types=$D$115,1,0)*IF(J$116=subtypes,1,0)*IF(InUit=0,1,0)*bedragen)</f>
        <v>0</v>
      </c>
      <c r="K118" s="57">
        <f t="array" aca="1" ref="K118" ca="1">SUM(IF(MONTH(dagen)=$D118,1,0)*IF(types=$D$115,1,0)*IF(K$116=subtypes,1,0)*IF(InUit=0,1,0)*bedragen)</f>
        <v>0</v>
      </c>
      <c r="L118" s="57">
        <f t="array" aca="1" ref="L118" ca="1">SUM(IF(MONTH(dagen)=$D118,1,0)*IF(types=$D$115,1,0)*IF(L$116=subtypes,1,0)*IF(InUit=0,1,0)*bedragen)</f>
        <v>0</v>
      </c>
      <c r="M118" s="57">
        <f t="array" aca="1" ref="M118" ca="1">SUM(IF(MONTH(dagen)=$D118,1,0)*IF(types=$D$115,1,0)*IF(M$116=subtypes,1,0)*IF(InUit=0,1,0)*bedragen)</f>
        <v>0</v>
      </c>
      <c r="N118" s="57">
        <f t="array" aca="1" ref="N118" ca="1">SUM(IF(MONTH(dagen)=$D118,1,0)*IF(types=$D$115,1,0)*IF(N$116=subtypes,1,0)*IF(InUit=0,1,0)*bedragen)</f>
        <v>0</v>
      </c>
      <c r="O118" s="57">
        <f t="array" aca="1" ref="O118" ca="1">SUM(IF(MONTH(dagen)=$D118,1,0)*IF(types=$D$115,1,0)*IF(O$116=subtypes,1,0)*IF(InUit=0,1,0)*bedragen)</f>
        <v>0</v>
      </c>
      <c r="P118" s="31">
        <f t="shared" ca="1" si="26"/>
        <v>0</v>
      </c>
    </row>
    <row r="119" spans="1:21" ht="13.5" thickBot="1" x14ac:dyDescent="0.25">
      <c r="A119" s="5"/>
      <c r="D119" s="52">
        <v>3</v>
      </c>
      <c r="E119" s="57">
        <f t="array" aca="1" ref="E119" ca="1">SUM(IF(MONTH(dagen)=$D119,1,0)*IF(types=$D$115,1,0)*IF(E$116=subtypes,1,0)*IF(InUit=0,1,0)*bedragen)</f>
        <v>0</v>
      </c>
      <c r="F119" s="57">
        <f t="array" aca="1" ref="F119" ca="1">SUM(IF(MONTH(dagen)=$D119,1,0)*IF(types=$D$115,1,0)*IF(F$116=subtypes,1,0)*IF(InUit=0,1,0)*bedragen)</f>
        <v>0</v>
      </c>
      <c r="G119" s="57">
        <f t="array" aca="1" ref="G119" ca="1">SUM(IF(MONTH(dagen)=$D119,1,0)*IF(types=$D$115,1,0)*IF(G$116=subtypes,1,0)*IF(InUit=0,1,0)*bedragen)</f>
        <v>0</v>
      </c>
      <c r="H119" s="57">
        <f t="array" aca="1" ref="H119" ca="1">SUM(IF(MONTH(dagen)=$D119,1,0)*IF(types=$D$115,1,0)*IF(H$116=subtypes,1,0)*IF(InUit=0,1,0)*bedragen)</f>
        <v>0</v>
      </c>
      <c r="I119" s="57">
        <f t="array" aca="1" ref="I119" ca="1">SUM(IF(MONTH(dagen)=$D119,1,0)*IF(types=$D$115,1,0)*IF(I$116=subtypes,1,0)*IF(InUit=0,1,0)*bedragen)</f>
        <v>0</v>
      </c>
      <c r="J119" s="57">
        <f t="array" aca="1" ref="J119" ca="1">SUM(IF(MONTH(dagen)=$D119,1,0)*IF(types=$D$115,1,0)*IF(J$116=subtypes,1,0)*IF(InUit=0,1,0)*bedragen)</f>
        <v>0</v>
      </c>
      <c r="K119" s="57">
        <f t="array" aca="1" ref="K119" ca="1">SUM(IF(MONTH(dagen)=$D119,1,0)*IF(types=$D$115,1,0)*IF(K$116=subtypes,1,0)*IF(InUit=0,1,0)*bedragen)</f>
        <v>0</v>
      </c>
      <c r="L119" s="57">
        <f t="array" aca="1" ref="L119" ca="1">SUM(IF(MONTH(dagen)=$D119,1,0)*IF(types=$D$115,1,0)*IF(L$116=subtypes,1,0)*IF(InUit=0,1,0)*bedragen)</f>
        <v>0</v>
      </c>
      <c r="M119" s="57">
        <f t="array" aca="1" ref="M119" ca="1">SUM(IF(MONTH(dagen)=$D119,1,0)*IF(types=$D$115,1,0)*IF(M$116=subtypes,1,0)*IF(InUit=0,1,0)*bedragen)</f>
        <v>0</v>
      </c>
      <c r="N119" s="57">
        <f t="array" aca="1" ref="N119" ca="1">SUM(IF(MONTH(dagen)=$D119,1,0)*IF(types=$D$115,1,0)*IF(N$116=subtypes,1,0)*IF(InUit=0,1,0)*bedragen)</f>
        <v>0</v>
      </c>
      <c r="O119" s="57">
        <f t="array" aca="1" ref="O119" ca="1">SUM(IF(MONTH(dagen)=$D119,1,0)*IF(types=$D$115,1,0)*IF(O$116=subtypes,1,0)*IF(InUit=0,1,0)*bedragen)</f>
        <v>0</v>
      </c>
      <c r="P119" s="31">
        <f t="shared" ca="1" si="26"/>
        <v>0</v>
      </c>
    </row>
    <row r="120" spans="1:21" ht="13.5" thickBot="1" x14ac:dyDescent="0.25">
      <c r="A120" s="5"/>
      <c r="D120" s="52">
        <v>4</v>
      </c>
      <c r="E120" s="57">
        <f t="array" aca="1" ref="E120" ca="1">SUM(IF(MONTH(dagen)=$D120,1,0)*IF(types=$D$115,1,0)*IF(E$116=subtypes,1,0)*IF(InUit=0,1,0)*bedragen)</f>
        <v>0</v>
      </c>
      <c r="F120" s="57">
        <f t="array" aca="1" ref="F120" ca="1">SUM(IF(MONTH(dagen)=$D120,1,0)*IF(types=$D$115,1,0)*IF(F$116=subtypes,1,0)*IF(InUit=0,1,0)*bedragen)</f>
        <v>0</v>
      </c>
      <c r="G120" s="57">
        <f t="array" aca="1" ref="G120" ca="1">SUM(IF(MONTH(dagen)=$D120,1,0)*IF(types=$D$115,1,0)*IF(G$116=subtypes,1,0)*IF(InUit=0,1,0)*bedragen)</f>
        <v>0</v>
      </c>
      <c r="H120" s="57">
        <f t="array" aca="1" ref="H120" ca="1">SUM(IF(MONTH(dagen)=$D120,1,0)*IF(types=$D$115,1,0)*IF(H$116=subtypes,1,0)*IF(InUit=0,1,0)*bedragen)</f>
        <v>0</v>
      </c>
      <c r="I120" s="57">
        <f t="array" aca="1" ref="I120" ca="1">SUM(IF(MONTH(dagen)=$D120,1,0)*IF(types=$D$115,1,0)*IF(I$116=subtypes,1,0)*IF(InUit=0,1,0)*bedragen)</f>
        <v>0</v>
      </c>
      <c r="J120" s="57">
        <f t="array" aca="1" ref="J120" ca="1">SUM(IF(MONTH(dagen)=$D120,1,0)*IF(types=$D$115,1,0)*IF(J$116=subtypes,1,0)*IF(InUit=0,1,0)*bedragen)</f>
        <v>0</v>
      </c>
      <c r="K120" s="57">
        <f t="array" aca="1" ref="K120" ca="1">SUM(IF(MONTH(dagen)=$D120,1,0)*IF(types=$D$115,1,0)*IF(K$116=subtypes,1,0)*IF(InUit=0,1,0)*bedragen)</f>
        <v>0</v>
      </c>
      <c r="L120" s="57">
        <f t="array" aca="1" ref="L120" ca="1">SUM(IF(MONTH(dagen)=$D120,1,0)*IF(types=$D$115,1,0)*IF(L$116=subtypes,1,0)*IF(InUit=0,1,0)*bedragen)</f>
        <v>0</v>
      </c>
      <c r="M120" s="57">
        <f t="array" aca="1" ref="M120" ca="1">SUM(IF(MONTH(dagen)=$D120,1,0)*IF(types=$D$115,1,0)*IF(M$116=subtypes,1,0)*IF(InUit=0,1,0)*bedragen)</f>
        <v>0</v>
      </c>
      <c r="N120" s="57">
        <f t="array" aca="1" ref="N120" ca="1">SUM(IF(MONTH(dagen)=$D120,1,0)*IF(types=$D$115,1,0)*IF(N$116=subtypes,1,0)*IF(InUit=0,1,0)*bedragen)</f>
        <v>0</v>
      </c>
      <c r="O120" s="57">
        <f t="array" aca="1" ref="O120" ca="1">SUM(IF(MONTH(dagen)=$D120,1,0)*IF(types=$D$115,1,0)*IF(O$116=subtypes,1,0)*IF(InUit=0,1,0)*bedragen)</f>
        <v>0</v>
      </c>
      <c r="P120" s="31">
        <f t="shared" ca="1" si="26"/>
        <v>0</v>
      </c>
    </row>
    <row r="121" spans="1:21" ht="13.5" thickBot="1" x14ac:dyDescent="0.25">
      <c r="A121" s="5"/>
      <c r="D121" s="52">
        <v>5</v>
      </c>
      <c r="E121" s="57">
        <f t="array" aca="1" ref="E121" ca="1">SUM(IF(MONTH(dagen)=$D121,1,0)*IF(types=$D$115,1,0)*IF(E$116=subtypes,1,0)*IF(InUit=0,1,0)*bedragen)</f>
        <v>0</v>
      </c>
      <c r="F121" s="57">
        <f t="array" aca="1" ref="F121" ca="1">SUM(IF(MONTH(dagen)=$D121,1,0)*IF(types=$D$115,1,0)*IF(F$116=subtypes,1,0)*IF(InUit=0,1,0)*bedragen)</f>
        <v>0</v>
      </c>
      <c r="G121" s="57">
        <f t="array" aca="1" ref="G121" ca="1">SUM(IF(MONTH(dagen)=$D121,1,0)*IF(types=$D$115,1,0)*IF(G$116=subtypes,1,0)*IF(InUit=0,1,0)*bedragen)</f>
        <v>0</v>
      </c>
      <c r="H121" s="57">
        <f t="array" aca="1" ref="H121" ca="1">SUM(IF(MONTH(dagen)=$D121,1,0)*IF(types=$D$115,1,0)*IF(H$116=subtypes,1,0)*IF(InUit=0,1,0)*bedragen)</f>
        <v>0</v>
      </c>
      <c r="I121" s="57">
        <f t="array" aca="1" ref="I121" ca="1">SUM(IF(MONTH(dagen)=$D121,1,0)*IF(types=$D$115,1,0)*IF(I$116=subtypes,1,0)*IF(InUit=0,1,0)*bedragen)</f>
        <v>0</v>
      </c>
      <c r="J121" s="57">
        <f t="array" aca="1" ref="J121" ca="1">SUM(IF(MONTH(dagen)=$D121,1,0)*IF(types=$D$115,1,0)*IF(J$116=subtypes,1,0)*IF(InUit=0,1,0)*bedragen)</f>
        <v>0</v>
      </c>
      <c r="K121" s="57">
        <f t="array" aca="1" ref="K121" ca="1">SUM(IF(MONTH(dagen)=$D121,1,0)*IF(types=$D$115,1,0)*IF(K$116=subtypes,1,0)*IF(InUit=0,1,0)*bedragen)</f>
        <v>0</v>
      </c>
      <c r="L121" s="57">
        <f t="array" aca="1" ref="L121" ca="1">SUM(IF(MONTH(dagen)=$D121,1,0)*IF(types=$D$115,1,0)*IF(L$116=subtypes,1,0)*IF(InUit=0,1,0)*bedragen)</f>
        <v>0</v>
      </c>
      <c r="M121" s="57">
        <f t="array" aca="1" ref="M121" ca="1">SUM(IF(MONTH(dagen)=$D121,1,0)*IF(types=$D$115,1,0)*IF(M$116=subtypes,1,0)*IF(InUit=0,1,0)*bedragen)</f>
        <v>0</v>
      </c>
      <c r="N121" s="57">
        <f t="array" aca="1" ref="N121" ca="1">SUM(IF(MONTH(dagen)=$D121,1,0)*IF(types=$D$115,1,0)*IF(N$116=subtypes,1,0)*IF(InUit=0,1,0)*bedragen)</f>
        <v>0</v>
      </c>
      <c r="O121" s="57">
        <f t="array" aca="1" ref="O121" ca="1">SUM(IF(MONTH(dagen)=$D121,1,0)*IF(types=$D$115,1,0)*IF(O$116=subtypes,1,0)*IF(InUit=0,1,0)*bedragen)</f>
        <v>0</v>
      </c>
      <c r="P121" s="31">
        <f t="shared" ca="1" si="26"/>
        <v>0</v>
      </c>
    </row>
    <row r="122" spans="1:21" ht="13.5" thickBot="1" x14ac:dyDescent="0.25">
      <c r="A122" s="5"/>
      <c r="D122" s="52">
        <v>6</v>
      </c>
      <c r="E122" s="57">
        <f t="array" aca="1" ref="E122" ca="1">SUM(IF(MONTH(dagen)=$D122,1,0)*IF(types=$D$115,1,0)*IF(E$116=subtypes,1,0)*IF(InUit=0,1,0)*bedragen)</f>
        <v>0</v>
      </c>
      <c r="F122" s="57">
        <f t="array" aca="1" ref="F122" ca="1">SUM(IF(MONTH(dagen)=$D122,1,0)*IF(types=$D$115,1,0)*IF(F$116=subtypes,1,0)*IF(InUit=0,1,0)*bedragen)</f>
        <v>0</v>
      </c>
      <c r="G122" s="57">
        <f t="array" aca="1" ref="G122" ca="1">SUM(IF(MONTH(dagen)=$D122,1,0)*IF(types=$D$115,1,0)*IF(G$116=subtypes,1,0)*IF(InUit=0,1,0)*bedragen)</f>
        <v>0</v>
      </c>
      <c r="H122" s="57">
        <f t="array" aca="1" ref="H122" ca="1">SUM(IF(MONTH(dagen)=$D122,1,0)*IF(types=$D$115,1,0)*IF(H$116=subtypes,1,0)*IF(InUit=0,1,0)*bedragen)</f>
        <v>0</v>
      </c>
      <c r="I122" s="57">
        <f t="array" aca="1" ref="I122" ca="1">SUM(IF(MONTH(dagen)=$D122,1,0)*IF(types=$D$115,1,0)*IF(I$116=subtypes,1,0)*IF(InUit=0,1,0)*bedragen)</f>
        <v>0</v>
      </c>
      <c r="J122" s="57">
        <f t="array" aca="1" ref="J122" ca="1">SUM(IF(MONTH(dagen)=$D122,1,0)*IF(types=$D$115,1,0)*IF(J$116=subtypes,1,0)*IF(InUit=0,1,0)*bedragen)</f>
        <v>0</v>
      </c>
      <c r="K122" s="57">
        <f t="array" aca="1" ref="K122" ca="1">SUM(IF(MONTH(dagen)=$D122,1,0)*IF(types=$D$115,1,0)*IF(K$116=subtypes,1,0)*IF(InUit=0,1,0)*bedragen)</f>
        <v>0</v>
      </c>
      <c r="L122" s="57">
        <f t="array" aca="1" ref="L122" ca="1">SUM(IF(MONTH(dagen)=$D122,1,0)*IF(types=$D$115,1,0)*IF(L$116=subtypes,1,0)*IF(InUit=0,1,0)*bedragen)</f>
        <v>0</v>
      </c>
      <c r="M122" s="57">
        <f t="array" aca="1" ref="M122" ca="1">SUM(IF(MONTH(dagen)=$D122,1,0)*IF(types=$D$115,1,0)*IF(M$116=subtypes,1,0)*IF(InUit=0,1,0)*bedragen)</f>
        <v>0</v>
      </c>
      <c r="N122" s="57">
        <f t="array" aca="1" ref="N122" ca="1">SUM(IF(MONTH(dagen)=$D122,1,0)*IF(types=$D$115,1,0)*IF(N$116=subtypes,1,0)*IF(InUit=0,1,0)*bedragen)</f>
        <v>0</v>
      </c>
      <c r="O122" s="57">
        <f t="array" aca="1" ref="O122" ca="1">SUM(IF(MONTH(dagen)=$D122,1,0)*IF(types=$D$115,1,0)*IF(O$116=subtypes,1,0)*IF(InUit=0,1,0)*bedragen)</f>
        <v>0</v>
      </c>
      <c r="P122" s="31">
        <f t="shared" ca="1" si="26"/>
        <v>0</v>
      </c>
    </row>
    <row r="123" spans="1:21" ht="13.5" thickBot="1" x14ac:dyDescent="0.25">
      <c r="A123" s="5"/>
      <c r="D123" s="52">
        <v>7</v>
      </c>
      <c r="E123" s="57">
        <f t="array" aca="1" ref="E123" ca="1">SUM(IF(MONTH(dagen)=$D123,1,0)*IF(types=$D$115,1,0)*IF(E$116=subtypes,1,0)*IF(InUit=0,1,0)*bedragen)</f>
        <v>0</v>
      </c>
      <c r="F123" s="57">
        <f t="array" aca="1" ref="F123" ca="1">SUM(IF(MONTH(dagen)=$D123,1,0)*IF(types=$D$115,1,0)*IF(F$116=subtypes,1,0)*IF(InUit=0,1,0)*bedragen)</f>
        <v>0</v>
      </c>
      <c r="G123" s="57">
        <f t="array" aca="1" ref="G123" ca="1">SUM(IF(MONTH(dagen)=$D123,1,0)*IF(types=$D$115,1,0)*IF(G$116=subtypes,1,0)*IF(InUit=0,1,0)*bedragen)</f>
        <v>0</v>
      </c>
      <c r="H123" s="57">
        <f t="array" aca="1" ref="H123" ca="1">SUM(IF(MONTH(dagen)=$D123,1,0)*IF(types=$D$115,1,0)*IF(H$116=subtypes,1,0)*IF(InUit=0,1,0)*bedragen)</f>
        <v>0</v>
      </c>
      <c r="I123" s="57">
        <f t="array" aca="1" ref="I123" ca="1">SUM(IF(MONTH(dagen)=$D123,1,0)*IF(types=$D$115,1,0)*IF(I$116=subtypes,1,0)*IF(InUit=0,1,0)*bedragen)</f>
        <v>0</v>
      </c>
      <c r="J123" s="57">
        <f t="array" aca="1" ref="J123" ca="1">SUM(IF(MONTH(dagen)=$D123,1,0)*IF(types=$D$115,1,0)*IF(J$116=subtypes,1,0)*IF(InUit=0,1,0)*bedragen)</f>
        <v>0</v>
      </c>
      <c r="K123" s="57">
        <f t="array" aca="1" ref="K123" ca="1">SUM(IF(MONTH(dagen)=$D123,1,0)*IF(types=$D$115,1,0)*IF(K$116=subtypes,1,0)*IF(InUit=0,1,0)*bedragen)</f>
        <v>0</v>
      </c>
      <c r="L123" s="57">
        <f t="array" aca="1" ref="L123" ca="1">SUM(IF(MONTH(dagen)=$D123,1,0)*IF(types=$D$115,1,0)*IF(L$116=subtypes,1,0)*IF(InUit=0,1,0)*bedragen)</f>
        <v>0</v>
      </c>
      <c r="M123" s="57">
        <f t="array" aca="1" ref="M123" ca="1">SUM(IF(MONTH(dagen)=$D123,1,0)*IF(types=$D$115,1,0)*IF(M$116=subtypes,1,0)*IF(InUit=0,1,0)*bedragen)</f>
        <v>0</v>
      </c>
      <c r="N123" s="57">
        <f t="array" aca="1" ref="N123" ca="1">SUM(IF(MONTH(dagen)=$D123,1,0)*IF(types=$D$115,1,0)*IF(N$116=subtypes,1,0)*IF(InUit=0,1,0)*bedragen)</f>
        <v>0</v>
      </c>
      <c r="O123" s="57">
        <f t="array" aca="1" ref="O123" ca="1">SUM(IF(MONTH(dagen)=$D123,1,0)*IF(types=$D$115,1,0)*IF(O$116=subtypes,1,0)*IF(InUit=0,1,0)*bedragen)</f>
        <v>0</v>
      </c>
      <c r="P123" s="31">
        <f t="shared" ca="1" si="26"/>
        <v>0</v>
      </c>
    </row>
    <row r="124" spans="1:21" ht="13.5" thickBot="1" x14ac:dyDescent="0.25">
      <c r="A124" s="5"/>
      <c r="D124" s="52">
        <v>8</v>
      </c>
      <c r="E124" s="57">
        <f t="array" aca="1" ref="E124" ca="1">SUM(IF(MONTH(dagen)=$D124,1,0)*IF(types=$D$115,1,0)*IF(E$116=subtypes,1,0)*IF(InUit=0,1,0)*bedragen)</f>
        <v>0</v>
      </c>
      <c r="F124" s="57">
        <f t="array" aca="1" ref="F124" ca="1">SUM(IF(MONTH(dagen)=$D124,1,0)*IF(types=$D$115,1,0)*IF(F$116=subtypes,1,0)*IF(InUit=0,1,0)*bedragen)</f>
        <v>0</v>
      </c>
      <c r="G124" s="57">
        <f t="array" aca="1" ref="G124" ca="1">SUM(IF(MONTH(dagen)=$D124,1,0)*IF(types=$D$115,1,0)*IF(G$116=subtypes,1,0)*IF(InUit=0,1,0)*bedragen)</f>
        <v>0</v>
      </c>
      <c r="H124" s="57">
        <f t="array" aca="1" ref="H124" ca="1">SUM(IF(MONTH(dagen)=$D124,1,0)*IF(types=$D$115,1,0)*IF(H$116=subtypes,1,0)*IF(InUit=0,1,0)*bedragen)</f>
        <v>0</v>
      </c>
      <c r="I124" s="57">
        <f t="array" aca="1" ref="I124" ca="1">SUM(IF(MONTH(dagen)=$D124,1,0)*IF(types=$D$115,1,0)*IF(I$116=subtypes,1,0)*IF(InUit=0,1,0)*bedragen)</f>
        <v>0</v>
      </c>
      <c r="J124" s="57">
        <f t="array" aca="1" ref="J124" ca="1">SUM(IF(MONTH(dagen)=$D124,1,0)*IF(types=$D$115,1,0)*IF(J$116=subtypes,1,0)*IF(InUit=0,1,0)*bedragen)</f>
        <v>0</v>
      </c>
      <c r="K124" s="57">
        <f t="array" aca="1" ref="K124" ca="1">SUM(IF(MONTH(dagen)=$D124,1,0)*IF(types=$D$115,1,0)*IF(K$116=subtypes,1,0)*IF(InUit=0,1,0)*bedragen)</f>
        <v>0</v>
      </c>
      <c r="L124" s="57">
        <f t="array" aca="1" ref="L124" ca="1">SUM(IF(MONTH(dagen)=$D124,1,0)*IF(types=$D$115,1,0)*IF(L$116=subtypes,1,0)*IF(InUit=0,1,0)*bedragen)</f>
        <v>0</v>
      </c>
      <c r="M124" s="57">
        <f t="array" aca="1" ref="M124" ca="1">SUM(IF(MONTH(dagen)=$D124,1,0)*IF(types=$D$115,1,0)*IF(M$116=subtypes,1,0)*IF(InUit=0,1,0)*bedragen)</f>
        <v>0</v>
      </c>
      <c r="N124" s="57">
        <f t="array" aca="1" ref="N124" ca="1">SUM(IF(MONTH(dagen)=$D124,1,0)*IF(types=$D$115,1,0)*IF(N$116=subtypes,1,0)*IF(InUit=0,1,0)*bedragen)</f>
        <v>0</v>
      </c>
      <c r="O124" s="57">
        <f t="array" aca="1" ref="O124" ca="1">SUM(IF(MONTH(dagen)=$D124,1,0)*IF(types=$D$115,1,0)*IF(O$116=subtypes,1,0)*IF(InUit=0,1,0)*bedragen)</f>
        <v>0</v>
      </c>
      <c r="P124" s="31">
        <f t="shared" ca="1" si="26"/>
        <v>0</v>
      </c>
    </row>
    <row r="125" spans="1:21" ht="13.5" thickBot="1" x14ac:dyDescent="0.25">
      <c r="A125" s="5"/>
      <c r="D125" s="52">
        <v>9</v>
      </c>
      <c r="E125" s="57">
        <f t="array" aca="1" ref="E125" ca="1">SUM(IF(MONTH(dagen)=$D125,1,0)*IF(types=$D$115,1,0)*IF(E$116=subtypes,1,0)*IF(InUit=0,1,0)*bedragen)</f>
        <v>0</v>
      </c>
      <c r="F125" s="57">
        <f t="array" aca="1" ref="F125" ca="1">SUM(IF(MONTH(dagen)=$D125,1,0)*IF(types=$D$115,1,0)*IF(F$116=subtypes,1,0)*IF(InUit=0,1,0)*bedragen)</f>
        <v>0</v>
      </c>
      <c r="G125" s="57">
        <f t="array" aca="1" ref="G125" ca="1">SUM(IF(MONTH(dagen)=$D125,1,0)*IF(types=$D$115,1,0)*IF(G$116=subtypes,1,0)*IF(InUit=0,1,0)*bedragen)</f>
        <v>0</v>
      </c>
      <c r="H125" s="57">
        <f t="array" aca="1" ref="H125" ca="1">SUM(IF(MONTH(dagen)=$D125,1,0)*IF(types=$D$115,1,0)*IF(H$116=subtypes,1,0)*IF(InUit=0,1,0)*bedragen)</f>
        <v>0</v>
      </c>
      <c r="I125" s="57">
        <f t="array" aca="1" ref="I125" ca="1">SUM(IF(MONTH(dagen)=$D125,1,0)*IF(types=$D$115,1,0)*IF(I$116=subtypes,1,0)*IF(InUit=0,1,0)*bedragen)</f>
        <v>0</v>
      </c>
      <c r="J125" s="57">
        <f t="array" aca="1" ref="J125" ca="1">SUM(IF(MONTH(dagen)=$D125,1,0)*IF(types=$D$115,1,0)*IF(J$116=subtypes,1,0)*IF(InUit=0,1,0)*bedragen)</f>
        <v>0</v>
      </c>
      <c r="K125" s="57">
        <f t="array" aca="1" ref="K125" ca="1">SUM(IF(MONTH(dagen)=$D125,1,0)*IF(types=$D$115,1,0)*IF(K$116=subtypes,1,0)*IF(InUit=0,1,0)*bedragen)</f>
        <v>0</v>
      </c>
      <c r="L125" s="57">
        <f t="array" aca="1" ref="L125" ca="1">SUM(IF(MONTH(dagen)=$D125,1,0)*IF(types=$D$115,1,0)*IF(L$116=subtypes,1,0)*IF(InUit=0,1,0)*bedragen)</f>
        <v>0</v>
      </c>
      <c r="M125" s="57">
        <f t="array" aca="1" ref="M125" ca="1">SUM(IF(MONTH(dagen)=$D125,1,0)*IF(types=$D$115,1,0)*IF(M$116=subtypes,1,0)*IF(InUit=0,1,0)*bedragen)</f>
        <v>0</v>
      </c>
      <c r="N125" s="57">
        <f t="array" aca="1" ref="N125" ca="1">SUM(IF(MONTH(dagen)=$D125,1,0)*IF(types=$D$115,1,0)*IF(N$116=subtypes,1,0)*IF(InUit=0,1,0)*bedragen)</f>
        <v>0</v>
      </c>
      <c r="O125" s="57">
        <f t="array" aca="1" ref="O125" ca="1">SUM(IF(MONTH(dagen)=$D125,1,0)*IF(types=$D$115,1,0)*IF(O$116=subtypes,1,0)*IF(InUit=0,1,0)*bedragen)</f>
        <v>0</v>
      </c>
      <c r="P125" s="31">
        <f t="shared" ca="1" si="26"/>
        <v>0</v>
      </c>
    </row>
    <row r="126" spans="1:21" ht="13.5" thickBot="1" x14ac:dyDescent="0.25">
      <c r="A126" s="5"/>
      <c r="D126" s="52">
        <v>10</v>
      </c>
      <c r="E126" s="57">
        <f t="array" aca="1" ref="E126" ca="1">SUM(IF(MONTH(dagen)=$D126,1,0)*IF(types=$D$115,1,0)*IF(E$116=subtypes,1,0)*IF(InUit=0,1,0)*bedragen)</f>
        <v>0</v>
      </c>
      <c r="F126" s="57">
        <f t="array" aca="1" ref="F126" ca="1">SUM(IF(MONTH(dagen)=$D126,1,0)*IF(types=$D$115,1,0)*IF(F$116=subtypes,1,0)*IF(InUit=0,1,0)*bedragen)</f>
        <v>0</v>
      </c>
      <c r="G126" s="57">
        <f t="array" aca="1" ref="G126" ca="1">SUM(IF(MONTH(dagen)=$D126,1,0)*IF(types=$D$115,1,0)*IF(G$116=subtypes,1,0)*IF(InUit=0,1,0)*bedragen)</f>
        <v>0</v>
      </c>
      <c r="H126" s="57">
        <f t="array" aca="1" ref="H126" ca="1">SUM(IF(MONTH(dagen)=$D126,1,0)*IF(types=$D$115,1,0)*IF(H$116=subtypes,1,0)*IF(InUit=0,1,0)*bedragen)</f>
        <v>0</v>
      </c>
      <c r="I126" s="57">
        <f t="array" aca="1" ref="I126" ca="1">SUM(IF(MONTH(dagen)=$D126,1,0)*IF(types=$D$115,1,0)*IF(I$116=subtypes,1,0)*IF(InUit=0,1,0)*bedragen)</f>
        <v>0</v>
      </c>
      <c r="J126" s="57">
        <f t="array" aca="1" ref="J126" ca="1">SUM(IF(MONTH(dagen)=$D126,1,0)*IF(types=$D$115,1,0)*IF(J$116=subtypes,1,0)*IF(InUit=0,1,0)*bedragen)</f>
        <v>0</v>
      </c>
      <c r="K126" s="57">
        <f t="array" aca="1" ref="K126" ca="1">SUM(IF(MONTH(dagen)=$D126,1,0)*IF(types=$D$115,1,0)*IF(K$116=subtypes,1,0)*IF(InUit=0,1,0)*bedragen)</f>
        <v>0</v>
      </c>
      <c r="L126" s="57">
        <f t="array" aca="1" ref="L126" ca="1">SUM(IF(MONTH(dagen)=$D126,1,0)*IF(types=$D$115,1,0)*IF(L$116=subtypes,1,0)*IF(InUit=0,1,0)*bedragen)</f>
        <v>0</v>
      </c>
      <c r="M126" s="57">
        <f t="array" aca="1" ref="M126" ca="1">SUM(IF(MONTH(dagen)=$D126,1,0)*IF(types=$D$115,1,0)*IF(M$116=subtypes,1,0)*IF(InUit=0,1,0)*bedragen)</f>
        <v>0</v>
      </c>
      <c r="N126" s="57">
        <f t="array" aca="1" ref="N126" ca="1">SUM(IF(MONTH(dagen)=$D126,1,0)*IF(types=$D$115,1,0)*IF(N$116=subtypes,1,0)*IF(InUit=0,1,0)*bedragen)</f>
        <v>0</v>
      </c>
      <c r="O126" s="57">
        <f t="array" aca="1" ref="O126" ca="1">SUM(IF(MONTH(dagen)=$D126,1,0)*IF(types=$D$115,1,0)*IF(O$116=subtypes,1,0)*IF(InUit=0,1,0)*bedragen)</f>
        <v>0</v>
      </c>
      <c r="P126" s="31">
        <f t="shared" ca="1" si="26"/>
        <v>0</v>
      </c>
    </row>
    <row r="127" spans="1:21" ht="13.5" thickBot="1" x14ac:dyDescent="0.25">
      <c r="A127" s="5"/>
      <c r="D127" s="52">
        <v>11</v>
      </c>
      <c r="E127" s="57">
        <f t="array" aca="1" ref="E127" ca="1">SUM(IF(MONTH(dagen)=$D127,1,0)*IF(types=$D$115,1,0)*IF(E$116=subtypes,1,0)*IF(InUit=0,1,0)*bedragen)</f>
        <v>0</v>
      </c>
      <c r="F127" s="57">
        <f t="array" aca="1" ref="F127" ca="1">SUM(IF(MONTH(dagen)=$D127,1,0)*IF(types=$D$115,1,0)*IF(F$116=subtypes,1,0)*IF(InUit=0,1,0)*bedragen)</f>
        <v>0</v>
      </c>
      <c r="G127" s="57">
        <f t="array" aca="1" ref="G127" ca="1">SUM(IF(MONTH(dagen)=$D127,1,0)*IF(types=$D$115,1,0)*IF(G$116=subtypes,1,0)*IF(InUit=0,1,0)*bedragen)</f>
        <v>0</v>
      </c>
      <c r="H127" s="57">
        <f t="array" aca="1" ref="H127" ca="1">SUM(IF(MONTH(dagen)=$D127,1,0)*IF(types=$D$115,1,0)*IF(H$116=subtypes,1,0)*IF(InUit=0,1,0)*bedragen)</f>
        <v>0</v>
      </c>
      <c r="I127" s="57">
        <f t="array" aca="1" ref="I127" ca="1">SUM(IF(MONTH(dagen)=$D127,1,0)*IF(types=$D$115,1,0)*IF(I$116=subtypes,1,0)*IF(InUit=0,1,0)*bedragen)</f>
        <v>0</v>
      </c>
      <c r="J127" s="57">
        <f t="array" aca="1" ref="J127" ca="1">SUM(IF(MONTH(dagen)=$D127,1,0)*IF(types=$D$115,1,0)*IF(J$116=subtypes,1,0)*IF(InUit=0,1,0)*bedragen)</f>
        <v>0</v>
      </c>
      <c r="K127" s="57">
        <f t="array" aca="1" ref="K127" ca="1">SUM(IF(MONTH(dagen)=$D127,1,0)*IF(types=$D$115,1,0)*IF(K$116=subtypes,1,0)*IF(InUit=0,1,0)*bedragen)</f>
        <v>0</v>
      </c>
      <c r="L127" s="57">
        <f t="array" aca="1" ref="L127" ca="1">SUM(IF(MONTH(dagen)=$D127,1,0)*IF(types=$D$115,1,0)*IF(L$116=subtypes,1,0)*IF(InUit=0,1,0)*bedragen)</f>
        <v>0</v>
      </c>
      <c r="M127" s="57">
        <f t="array" aca="1" ref="M127" ca="1">SUM(IF(MONTH(dagen)=$D127,1,0)*IF(types=$D$115,1,0)*IF(M$116=subtypes,1,0)*IF(InUit=0,1,0)*bedragen)</f>
        <v>0</v>
      </c>
      <c r="N127" s="57">
        <f t="array" aca="1" ref="N127" ca="1">SUM(IF(MONTH(dagen)=$D127,1,0)*IF(types=$D$115,1,0)*IF(N$116=subtypes,1,0)*IF(InUit=0,1,0)*bedragen)</f>
        <v>0</v>
      </c>
      <c r="O127" s="57">
        <f t="array" aca="1" ref="O127" ca="1">SUM(IF(MONTH(dagen)=$D127,1,0)*IF(types=$D$115,1,0)*IF(O$116=subtypes,1,0)*IF(InUit=0,1,0)*bedragen)</f>
        <v>0</v>
      </c>
      <c r="P127" s="31">
        <f t="shared" ca="1" si="26"/>
        <v>0</v>
      </c>
    </row>
    <row r="128" spans="1:21" ht="13.5" thickBot="1" x14ac:dyDescent="0.25">
      <c r="A128" s="5"/>
      <c r="D128" s="53">
        <v>12</v>
      </c>
      <c r="E128" s="57">
        <f t="array" aca="1" ref="E128" ca="1">SUM(IF(MONTH(dagen)=$D128,1,0)*IF(types=$D$115,1,0)*IF(E$116=subtypes,1,0)*IF(InUit=0,1,0)*bedragen)</f>
        <v>0</v>
      </c>
      <c r="F128" s="57">
        <f t="array" aca="1" ref="F128" ca="1">SUM(IF(MONTH(dagen)=$D128,1,0)*IF(types=$D$115,1,0)*IF(F$116=subtypes,1,0)*IF(InUit=0,1,0)*bedragen)</f>
        <v>0</v>
      </c>
      <c r="G128" s="57">
        <f t="array" aca="1" ref="G128" ca="1">SUM(IF(MONTH(dagen)=$D128,1,0)*IF(types=$D$115,1,0)*IF(G$116=subtypes,1,0)*IF(InUit=0,1,0)*bedragen)</f>
        <v>0</v>
      </c>
      <c r="H128" s="57">
        <f t="array" aca="1" ref="H128" ca="1">SUM(IF(MONTH(dagen)=$D128,1,0)*IF(types=$D$115,1,0)*IF(H$116=subtypes,1,0)*IF(InUit=0,1,0)*bedragen)</f>
        <v>0</v>
      </c>
      <c r="I128" s="57">
        <f t="array" aca="1" ref="I128" ca="1">SUM(IF(MONTH(dagen)=$D128,1,0)*IF(types=$D$115,1,0)*IF(I$116=subtypes,1,0)*IF(InUit=0,1,0)*bedragen)</f>
        <v>0</v>
      </c>
      <c r="J128" s="57">
        <f t="array" aca="1" ref="J128" ca="1">SUM(IF(MONTH(dagen)=$D128,1,0)*IF(types=$D$115,1,0)*IF(J$116=subtypes,1,0)*IF(InUit=0,1,0)*bedragen)</f>
        <v>0</v>
      </c>
      <c r="K128" s="57">
        <f t="array" aca="1" ref="K128" ca="1">SUM(IF(MONTH(dagen)=$D128,1,0)*IF(types=$D$115,1,0)*IF(K$116=subtypes,1,0)*IF(InUit=0,1,0)*bedragen)</f>
        <v>0</v>
      </c>
      <c r="L128" s="57">
        <f t="array" aca="1" ref="L128" ca="1">SUM(IF(MONTH(dagen)=$D128,1,0)*IF(types=$D$115,1,0)*IF(L$116=subtypes,1,0)*IF(InUit=0,1,0)*bedragen)</f>
        <v>0</v>
      </c>
      <c r="M128" s="57">
        <f t="array" aca="1" ref="M128" ca="1">SUM(IF(MONTH(dagen)=$D128,1,0)*IF(types=$D$115,1,0)*IF(M$116=subtypes,1,0)*IF(InUit=0,1,0)*bedragen)</f>
        <v>0</v>
      </c>
      <c r="N128" s="57">
        <f t="array" aca="1" ref="N128" ca="1">SUM(IF(MONTH(dagen)=$D128,1,0)*IF(types=$D$115,1,0)*IF(N$116=subtypes,1,0)*IF(InUit=0,1,0)*bedragen)</f>
        <v>0</v>
      </c>
      <c r="O128" s="57">
        <f t="array" aca="1" ref="O128" ca="1">SUM(IF(MONTH(dagen)=$D128,1,0)*IF(types=$D$115,1,0)*IF(O$116=subtypes,1,0)*IF(InUit=0,1,0)*bedragen)</f>
        <v>0</v>
      </c>
      <c r="P128" s="31">
        <f t="shared" ca="1" si="26"/>
        <v>0</v>
      </c>
    </row>
    <row r="129" spans="1:16" ht="13.5" thickBot="1" x14ac:dyDescent="0.25">
      <c r="A129" s="5"/>
      <c r="D129" s="63"/>
      <c r="E129" s="64">
        <f t="shared" ref="E129:J129" ca="1" si="27">SUM(E117:E128)</f>
        <v>6.7</v>
      </c>
      <c r="F129" s="64">
        <f t="shared" ca="1" si="27"/>
        <v>0</v>
      </c>
      <c r="G129" s="64">
        <f t="shared" ca="1" si="27"/>
        <v>0</v>
      </c>
      <c r="H129" s="64">
        <f t="shared" ca="1" si="27"/>
        <v>0</v>
      </c>
      <c r="I129" s="64">
        <f t="shared" ca="1" si="27"/>
        <v>0</v>
      </c>
      <c r="J129" s="64">
        <f t="shared" ca="1" si="27"/>
        <v>9.99</v>
      </c>
      <c r="K129" s="64">
        <f ca="1">SUM(K117:K128)</f>
        <v>0</v>
      </c>
      <c r="L129" s="64">
        <f ca="1">SUM(L117:L128)</f>
        <v>0</v>
      </c>
      <c r="M129" s="64">
        <f ca="1">SUM(M117:M128)</f>
        <v>0</v>
      </c>
      <c r="N129" s="64">
        <f ca="1">SUM(N117:N128)</f>
        <v>0</v>
      </c>
      <c r="O129" s="64">
        <f ca="1">SUM(O117:O128)</f>
        <v>0</v>
      </c>
      <c r="P129" s="31">
        <f t="shared" ca="1" si="26"/>
        <v>16.690000000000001</v>
      </c>
    </row>
    <row r="130" spans="1:16" x14ac:dyDescent="0.2">
      <c r="A130" s="5"/>
      <c r="E130" s="65">
        <f t="shared" ref="E130:P130" ca="1" si="28">E129/$P$129</f>
        <v>0.40143798681845416</v>
      </c>
      <c r="F130" s="65">
        <f t="shared" ca="1" si="28"/>
        <v>0</v>
      </c>
      <c r="G130" s="65">
        <f t="shared" ca="1" si="28"/>
        <v>0</v>
      </c>
      <c r="H130" s="65">
        <f t="shared" ca="1" si="28"/>
        <v>0</v>
      </c>
      <c r="I130" s="65">
        <f t="shared" ca="1" si="28"/>
        <v>0</v>
      </c>
      <c r="J130" s="65">
        <f t="shared" ca="1" si="28"/>
        <v>0.59856201318154578</v>
      </c>
      <c r="K130" s="65">
        <f t="shared" ca="1" si="28"/>
        <v>0</v>
      </c>
      <c r="L130" s="65">
        <f t="shared" ca="1" si="28"/>
        <v>0</v>
      </c>
      <c r="M130" s="65">
        <f t="shared" ca="1" si="28"/>
        <v>0</v>
      </c>
      <c r="N130" s="65">
        <f t="shared" ca="1" si="28"/>
        <v>0</v>
      </c>
      <c r="O130" s="65">
        <f t="shared" ca="1" si="28"/>
        <v>0</v>
      </c>
      <c r="P130" s="65">
        <f t="shared" ca="1" si="28"/>
        <v>1</v>
      </c>
    </row>
    <row r="131" spans="1:16" x14ac:dyDescent="0.2">
      <c r="A131" s="5"/>
      <c r="G131" s="4"/>
      <c r="P131" s="6"/>
    </row>
    <row r="132" spans="1:16" x14ac:dyDescent="0.2">
      <c r="A132" s="5"/>
      <c r="G132" s="4"/>
      <c r="P132" s="6"/>
    </row>
    <row r="133" spans="1:16" ht="13.5" thickBot="1" x14ac:dyDescent="0.25">
      <c r="A133" s="5"/>
      <c r="D133" s="80" t="s">
        <v>18</v>
      </c>
    </row>
    <row r="134" spans="1:16" ht="13.5" thickBot="1" x14ac:dyDescent="0.25">
      <c r="A134" s="5"/>
      <c r="D134" s="46" t="s">
        <v>117</v>
      </c>
      <c r="E134" s="46" t="s">
        <v>15</v>
      </c>
      <c r="F134" s="46" t="s">
        <v>14</v>
      </c>
      <c r="G134" s="46" t="s">
        <v>50</v>
      </c>
      <c r="H134" s="46" t="s">
        <v>53</v>
      </c>
      <c r="I134" s="46" t="s">
        <v>68</v>
      </c>
    </row>
    <row r="135" spans="1:16" ht="13.5" thickBot="1" x14ac:dyDescent="0.25">
      <c r="A135" s="5"/>
      <c r="D135" s="56">
        <v>1</v>
      </c>
      <c r="E135" s="57">
        <f t="array" aca="1" ref="E135" ca="1">SUM(IF(MONTH(dagen)=$D135,1,0)*IF(types=$D$133,1,0)*IF(E$134=subtypes,1,0)*IF(InUit=0,1,0)*bedragen)</f>
        <v>0</v>
      </c>
      <c r="F135" s="57">
        <f t="array" aca="1" ref="F135" ca="1">SUM(IF(MONTH(dagen)=$D135,1,0)*IF(types=$D$133,1,0)*IF(F$134=subtypes,1,0)*IF(InUit=0,1,0)*bedragen)</f>
        <v>0</v>
      </c>
      <c r="G135" s="57">
        <f t="array" aca="1" ref="G135" ca="1">SUM(IF(MONTH(dagen)=$D135,1,0)*IF(types=$D$133,1,0)*IF(G$134=subtypes,1,0)*IF(InUit=0,1,0)*bedragen)</f>
        <v>0</v>
      </c>
      <c r="H135" s="57">
        <f t="array" aca="1" ref="H135" ca="1">SUM(IF(MONTH(dagen)=$D135,1,0)*IF(types=$D$133,1,0)*IF(H$134=subtypes,1,0)*IF(InUit=0,1,0)*bedragen)</f>
        <v>0</v>
      </c>
      <c r="I135" s="57">
        <f t="array" aca="1" ref="I135" ca="1">SUM(IF(MONTH(dagen)=$D135,1,0)*IF(types=$D$133,1,0)*IF(I$134=subtypes,1,0)*IF(InUit=0,1,0)*bedragen)</f>
        <v>0</v>
      </c>
      <c r="J135" s="31">
        <f t="shared" ref="J135:J147" ca="1" si="29">SUM(E135:I135)</f>
        <v>0</v>
      </c>
    </row>
    <row r="136" spans="1:16" ht="13.5" thickBot="1" x14ac:dyDescent="0.25">
      <c r="A136" s="5"/>
      <c r="D136" s="52">
        <v>2</v>
      </c>
      <c r="E136" s="57">
        <f t="array" aca="1" ref="E136" ca="1">SUM(IF(MONTH(dagen)=$D136,1,0)*IF(types=$D$133,1,0)*IF(E$134=subtypes,1,0)*IF(InUit=0,1,0)*bedragen)</f>
        <v>0</v>
      </c>
      <c r="F136" s="57">
        <f t="array" aca="1" ref="F136" ca="1">SUM(IF(MONTH(dagen)=$D136,1,0)*IF(types=$D$133,1,0)*IF(F$134=subtypes,1,0)*IF(InUit=0,1,0)*bedragen)</f>
        <v>0</v>
      </c>
      <c r="G136" s="57">
        <f t="array" aca="1" ref="G136" ca="1">SUM(IF(MONTH(dagen)=$D136,1,0)*IF(types=$D$133,1,0)*IF(G$134=subtypes,1,0)*IF(InUit=0,1,0)*bedragen)</f>
        <v>0</v>
      </c>
      <c r="H136" s="57">
        <f t="array" aca="1" ref="H136" ca="1">SUM(IF(MONTH(dagen)=$D136,1,0)*IF(types=$D$133,1,0)*IF(H$134=subtypes,1,0)*IF(InUit=0,1,0)*bedragen)</f>
        <v>0</v>
      </c>
      <c r="I136" s="57">
        <f t="array" aca="1" ref="I136" ca="1">SUM(IF(MONTH(dagen)=$D136,1,0)*IF(types=$D$133,1,0)*IF(I$134=subtypes,1,0)*IF(InUit=0,1,0)*bedragen)</f>
        <v>0</v>
      </c>
      <c r="J136" s="31">
        <f t="shared" ca="1" si="29"/>
        <v>0</v>
      </c>
    </row>
    <row r="137" spans="1:16" ht="13.5" thickBot="1" x14ac:dyDescent="0.25">
      <c r="A137" s="5"/>
      <c r="D137" s="52">
        <v>3</v>
      </c>
      <c r="E137" s="57">
        <f t="array" aca="1" ref="E137" ca="1">SUM(IF(MONTH(dagen)=$D137,1,0)*IF(types=$D$133,1,0)*IF(E$134=subtypes,1,0)*IF(InUit=0,1,0)*bedragen)</f>
        <v>0</v>
      </c>
      <c r="F137" s="57">
        <f t="array" aca="1" ref="F137" ca="1">SUM(IF(MONTH(dagen)=$D137,1,0)*IF(types=$D$133,1,0)*IF(F$134=subtypes,1,0)*IF(InUit=0,1,0)*bedragen)</f>
        <v>0</v>
      </c>
      <c r="G137" s="57">
        <f t="array" aca="1" ref="G137" ca="1">SUM(IF(MONTH(dagen)=$D137,1,0)*IF(types=$D$133,1,0)*IF(G$134=subtypes,1,0)*IF(InUit=0,1,0)*bedragen)</f>
        <v>0</v>
      </c>
      <c r="H137" s="57">
        <f t="array" aca="1" ref="H137" ca="1">SUM(IF(MONTH(dagen)=$D137,1,0)*IF(types=$D$133,1,0)*IF(H$134=subtypes,1,0)*IF(InUit=0,1,0)*bedragen)</f>
        <v>0</v>
      </c>
      <c r="I137" s="57">
        <f t="array" aca="1" ref="I137" ca="1">SUM(IF(MONTH(dagen)=$D137,1,0)*IF(types=$D$133,1,0)*IF(I$134=subtypes,1,0)*IF(InUit=0,1,0)*bedragen)</f>
        <v>0</v>
      </c>
      <c r="J137" s="31">
        <f t="shared" ca="1" si="29"/>
        <v>0</v>
      </c>
    </row>
    <row r="138" spans="1:16" ht="13.5" thickBot="1" x14ac:dyDescent="0.25">
      <c r="A138" s="5"/>
      <c r="D138" s="52">
        <v>4</v>
      </c>
      <c r="E138" s="57">
        <f t="array" aca="1" ref="E138" ca="1">SUM(IF(MONTH(dagen)=$D138,1,0)*IF(types=$D$133,1,0)*IF(E$134=subtypes,1,0)*IF(InUit=0,1,0)*bedragen)</f>
        <v>0</v>
      </c>
      <c r="F138" s="57">
        <f t="array" aca="1" ref="F138" ca="1">SUM(IF(MONTH(dagen)=$D138,1,0)*IF(types=$D$133,1,0)*IF(F$134=subtypes,1,0)*IF(InUit=0,1,0)*bedragen)</f>
        <v>0</v>
      </c>
      <c r="G138" s="57">
        <f t="array" aca="1" ref="G138" ca="1">SUM(IF(MONTH(dagen)=$D138,1,0)*IF(types=$D$133,1,0)*IF(G$134=subtypes,1,0)*IF(InUit=0,1,0)*bedragen)</f>
        <v>0</v>
      </c>
      <c r="H138" s="57">
        <f t="array" aca="1" ref="H138" ca="1">SUM(IF(MONTH(dagen)=$D138,1,0)*IF(types=$D$133,1,0)*IF(H$134=subtypes,1,0)*IF(InUit=0,1,0)*bedragen)</f>
        <v>0</v>
      </c>
      <c r="I138" s="57">
        <f t="array" aca="1" ref="I138" ca="1">SUM(IF(MONTH(dagen)=$D138,1,0)*IF(types=$D$133,1,0)*IF(I$134=subtypes,1,0)*IF(InUit=0,1,0)*bedragen)</f>
        <v>0</v>
      </c>
      <c r="J138" s="31">
        <f t="shared" ca="1" si="29"/>
        <v>0</v>
      </c>
    </row>
    <row r="139" spans="1:16" ht="13.5" thickBot="1" x14ac:dyDescent="0.25">
      <c r="A139" s="5"/>
      <c r="D139" s="52">
        <v>5</v>
      </c>
      <c r="E139" s="57">
        <f t="array" aca="1" ref="E139" ca="1">SUM(IF(MONTH(dagen)=$D139,1,0)*IF(types=$D$133,1,0)*IF(E$134=subtypes,1,0)*IF(InUit=0,1,0)*bedragen)</f>
        <v>0</v>
      </c>
      <c r="F139" s="57">
        <f t="array" aca="1" ref="F139" ca="1">SUM(IF(MONTH(dagen)=$D139,1,0)*IF(types=$D$133,1,0)*IF(F$134=subtypes,1,0)*IF(InUit=0,1,0)*bedragen)</f>
        <v>0</v>
      </c>
      <c r="G139" s="57">
        <f t="array" aca="1" ref="G139" ca="1">SUM(IF(MONTH(dagen)=$D139,1,0)*IF(types=$D$133,1,0)*IF(G$134=subtypes,1,0)*IF(InUit=0,1,0)*bedragen)</f>
        <v>0</v>
      </c>
      <c r="H139" s="57">
        <f t="array" aca="1" ref="H139" ca="1">SUM(IF(MONTH(dagen)=$D139,1,0)*IF(types=$D$133,1,0)*IF(H$134=subtypes,1,0)*IF(InUit=0,1,0)*bedragen)</f>
        <v>0</v>
      </c>
      <c r="I139" s="57">
        <f t="array" aca="1" ref="I139" ca="1">SUM(IF(MONTH(dagen)=$D139,1,0)*IF(types=$D$133,1,0)*IF(I$134=subtypes,1,0)*IF(InUit=0,1,0)*bedragen)</f>
        <v>0</v>
      </c>
      <c r="J139" s="31">
        <f t="shared" ca="1" si="29"/>
        <v>0</v>
      </c>
    </row>
    <row r="140" spans="1:16" ht="13.5" thickBot="1" x14ac:dyDescent="0.25">
      <c r="A140" s="5"/>
      <c r="D140" s="52">
        <v>6</v>
      </c>
      <c r="E140" s="57">
        <f t="array" aca="1" ref="E140" ca="1">SUM(IF(MONTH(dagen)=$D140,1,0)*IF(types=$D$133,1,0)*IF(E$134=subtypes,1,0)*IF(InUit=0,1,0)*bedragen)</f>
        <v>0</v>
      </c>
      <c r="F140" s="57">
        <f t="array" aca="1" ref="F140" ca="1">SUM(IF(MONTH(dagen)=$D140,1,0)*IF(types=$D$133,1,0)*IF(F$134=subtypes,1,0)*IF(InUit=0,1,0)*bedragen)</f>
        <v>0</v>
      </c>
      <c r="G140" s="57">
        <f t="array" aca="1" ref="G140" ca="1">SUM(IF(MONTH(dagen)=$D140,1,0)*IF(types=$D$133,1,0)*IF(G$134=subtypes,1,0)*IF(InUit=0,1,0)*bedragen)</f>
        <v>0</v>
      </c>
      <c r="H140" s="57">
        <f t="array" aca="1" ref="H140" ca="1">SUM(IF(MONTH(dagen)=$D140,1,0)*IF(types=$D$133,1,0)*IF(H$134=subtypes,1,0)*IF(InUit=0,1,0)*bedragen)</f>
        <v>0</v>
      </c>
      <c r="I140" s="57">
        <f t="array" aca="1" ref="I140" ca="1">SUM(IF(MONTH(dagen)=$D140,1,0)*IF(types=$D$133,1,0)*IF(I$134=subtypes,1,0)*IF(InUit=0,1,0)*bedragen)</f>
        <v>0</v>
      </c>
      <c r="J140" s="31">
        <f t="shared" ca="1" si="29"/>
        <v>0</v>
      </c>
    </row>
    <row r="141" spans="1:16" ht="13.5" thickBot="1" x14ac:dyDescent="0.25">
      <c r="A141" s="5"/>
      <c r="D141" s="52">
        <v>7</v>
      </c>
      <c r="E141" s="57">
        <f t="array" aca="1" ref="E141" ca="1">SUM(IF(MONTH(dagen)=$D141,1,0)*IF(types=$D$133,1,0)*IF(E$134=subtypes,1,0)*IF(InUit=0,1,0)*bedragen)</f>
        <v>0</v>
      </c>
      <c r="F141" s="57">
        <f t="array" aca="1" ref="F141" ca="1">SUM(IF(MONTH(dagen)=$D141,1,0)*IF(types=$D$133,1,0)*IF(F$134=subtypes,1,0)*IF(InUit=0,1,0)*bedragen)</f>
        <v>0</v>
      </c>
      <c r="G141" s="57">
        <f t="array" aca="1" ref="G141" ca="1">SUM(IF(MONTH(dagen)=$D141,1,0)*IF(types=$D$133,1,0)*IF(G$134=subtypes,1,0)*IF(InUit=0,1,0)*bedragen)</f>
        <v>0</v>
      </c>
      <c r="H141" s="57">
        <f t="array" aca="1" ref="H141" ca="1">SUM(IF(MONTH(dagen)=$D141,1,0)*IF(types=$D$133,1,0)*IF(H$134=subtypes,1,0)*IF(InUit=0,1,0)*bedragen)</f>
        <v>0</v>
      </c>
      <c r="I141" s="57">
        <f t="array" aca="1" ref="I141" ca="1">SUM(IF(MONTH(dagen)=$D141,1,0)*IF(types=$D$133,1,0)*IF(I$134=subtypes,1,0)*IF(InUit=0,1,0)*bedragen)</f>
        <v>0</v>
      </c>
      <c r="J141" s="31">
        <f t="shared" ca="1" si="29"/>
        <v>0</v>
      </c>
    </row>
    <row r="142" spans="1:16" ht="13.5" thickBot="1" x14ac:dyDescent="0.25">
      <c r="A142" s="5"/>
      <c r="D142" s="52">
        <v>8</v>
      </c>
      <c r="E142" s="57">
        <f t="array" aca="1" ref="E142" ca="1">SUM(IF(MONTH(dagen)=$D142,1,0)*IF(types=$D$133,1,0)*IF(E$134=subtypes,1,0)*IF(InUit=0,1,0)*bedragen)</f>
        <v>0</v>
      </c>
      <c r="F142" s="57">
        <f t="array" aca="1" ref="F142" ca="1">SUM(IF(MONTH(dagen)=$D142,1,0)*IF(types=$D$133,1,0)*IF(F$134=subtypes,1,0)*IF(InUit=0,1,0)*bedragen)</f>
        <v>0</v>
      </c>
      <c r="G142" s="57">
        <f t="array" aca="1" ref="G142" ca="1">SUM(IF(MONTH(dagen)=$D142,1,0)*IF(types=$D$133,1,0)*IF(G$134=subtypes,1,0)*IF(InUit=0,1,0)*bedragen)</f>
        <v>0</v>
      </c>
      <c r="H142" s="57">
        <f t="array" aca="1" ref="H142" ca="1">SUM(IF(MONTH(dagen)=$D142,1,0)*IF(types=$D$133,1,0)*IF(H$134=subtypes,1,0)*IF(InUit=0,1,0)*bedragen)</f>
        <v>0</v>
      </c>
      <c r="I142" s="57">
        <f t="array" aca="1" ref="I142" ca="1">SUM(IF(MONTH(dagen)=$D142,1,0)*IF(types=$D$133,1,0)*IF(I$134=subtypes,1,0)*IF(InUit=0,1,0)*bedragen)</f>
        <v>0</v>
      </c>
      <c r="J142" s="31">
        <f t="shared" ca="1" si="29"/>
        <v>0</v>
      </c>
    </row>
    <row r="143" spans="1:16" ht="13.5" thickBot="1" x14ac:dyDescent="0.25">
      <c r="A143" s="5"/>
      <c r="D143" s="52">
        <v>9</v>
      </c>
      <c r="E143" s="57">
        <f t="array" aca="1" ref="E143" ca="1">SUM(IF(MONTH(dagen)=$D143,1,0)*IF(types=$D$133,1,0)*IF(E$134=subtypes,1,0)*IF(InUit=0,1,0)*bedragen)</f>
        <v>0</v>
      </c>
      <c r="F143" s="57">
        <f t="array" aca="1" ref="F143" ca="1">SUM(IF(MONTH(dagen)=$D143,1,0)*IF(types=$D$133,1,0)*IF(F$134=subtypes,1,0)*IF(InUit=0,1,0)*bedragen)</f>
        <v>0</v>
      </c>
      <c r="G143" s="57">
        <f t="array" aca="1" ref="G143" ca="1">SUM(IF(MONTH(dagen)=$D143,1,0)*IF(types=$D$133,1,0)*IF(G$134=subtypes,1,0)*IF(InUit=0,1,0)*bedragen)</f>
        <v>0</v>
      </c>
      <c r="H143" s="57">
        <f t="array" aca="1" ref="H143" ca="1">SUM(IF(MONTH(dagen)=$D143,1,0)*IF(types=$D$133,1,0)*IF(H$134=subtypes,1,0)*IF(InUit=0,1,0)*bedragen)</f>
        <v>0</v>
      </c>
      <c r="I143" s="57">
        <f t="array" aca="1" ref="I143" ca="1">SUM(IF(MONTH(dagen)=$D143,1,0)*IF(types=$D$133,1,0)*IF(I$134=subtypes,1,0)*IF(InUit=0,1,0)*bedragen)</f>
        <v>0</v>
      </c>
      <c r="J143" s="31">
        <f t="shared" ca="1" si="29"/>
        <v>0</v>
      </c>
    </row>
    <row r="144" spans="1:16" ht="13.5" thickBot="1" x14ac:dyDescent="0.25">
      <c r="A144" s="5"/>
      <c r="D144" s="52">
        <v>10</v>
      </c>
      <c r="E144" s="57">
        <f t="array" aca="1" ref="E144" ca="1">SUM(IF(MONTH(dagen)=$D144,1,0)*IF(types=$D$133,1,0)*IF(E$134=subtypes,1,0)*IF(InUit=0,1,0)*bedragen)</f>
        <v>0</v>
      </c>
      <c r="F144" s="57">
        <f t="array" aca="1" ref="F144" ca="1">SUM(IF(MONTH(dagen)=$D144,1,0)*IF(types=$D$133,1,0)*IF(F$134=subtypes,1,0)*IF(InUit=0,1,0)*bedragen)</f>
        <v>0</v>
      </c>
      <c r="G144" s="57">
        <f t="array" aca="1" ref="G144" ca="1">SUM(IF(MONTH(dagen)=$D144,1,0)*IF(types=$D$133,1,0)*IF(G$134=subtypes,1,0)*IF(InUit=0,1,0)*bedragen)</f>
        <v>0</v>
      </c>
      <c r="H144" s="57">
        <f t="array" aca="1" ref="H144" ca="1">SUM(IF(MONTH(dagen)=$D144,1,0)*IF(types=$D$133,1,0)*IF(H$134=subtypes,1,0)*IF(InUit=0,1,0)*bedragen)</f>
        <v>0</v>
      </c>
      <c r="I144" s="57">
        <f t="array" aca="1" ref="I144" ca="1">SUM(IF(MONTH(dagen)=$D144,1,0)*IF(types=$D$133,1,0)*IF(I$134=subtypes,1,0)*IF(InUit=0,1,0)*bedragen)</f>
        <v>0</v>
      </c>
      <c r="J144" s="31">
        <f t="shared" ca="1" si="29"/>
        <v>0</v>
      </c>
    </row>
    <row r="145" spans="1:21" ht="13.5" thickBot="1" x14ac:dyDescent="0.25">
      <c r="A145" s="5"/>
      <c r="D145" s="52">
        <v>11</v>
      </c>
      <c r="E145" s="57">
        <f t="array" aca="1" ref="E145" ca="1">SUM(IF(MONTH(dagen)=$D145,1,0)*IF(types=$D$133,1,0)*IF(E$134=subtypes,1,0)*IF(InUit=0,1,0)*bedragen)</f>
        <v>0</v>
      </c>
      <c r="F145" s="57">
        <f t="array" aca="1" ref="F145" ca="1">SUM(IF(MONTH(dagen)=$D145,1,0)*IF(types=$D$133,1,0)*IF(F$134=subtypes,1,0)*IF(InUit=0,1,0)*bedragen)</f>
        <v>0</v>
      </c>
      <c r="G145" s="57">
        <f t="array" aca="1" ref="G145" ca="1">SUM(IF(MONTH(dagen)=$D145,1,0)*IF(types=$D$133,1,0)*IF(G$134=subtypes,1,0)*IF(InUit=0,1,0)*bedragen)</f>
        <v>0</v>
      </c>
      <c r="H145" s="57">
        <f t="array" aca="1" ref="H145" ca="1">SUM(IF(MONTH(dagen)=$D145,1,0)*IF(types=$D$133,1,0)*IF(H$134=subtypes,1,0)*IF(InUit=0,1,0)*bedragen)</f>
        <v>0</v>
      </c>
      <c r="I145" s="57">
        <f t="array" aca="1" ref="I145" ca="1">SUM(IF(MONTH(dagen)=$D145,1,0)*IF(types=$D$133,1,0)*IF(I$134=subtypes,1,0)*IF(InUit=0,1,0)*bedragen)</f>
        <v>0</v>
      </c>
      <c r="J145" s="31">
        <f t="shared" ca="1" si="29"/>
        <v>0</v>
      </c>
    </row>
    <row r="146" spans="1:21" ht="13.5" thickBot="1" x14ac:dyDescent="0.25">
      <c r="A146" s="5"/>
      <c r="D146" s="53">
        <v>12</v>
      </c>
      <c r="E146" s="57">
        <f t="array" aca="1" ref="E146" ca="1">SUM(IF(MONTH(dagen)=$D146,1,0)*IF(types=$D$133,1,0)*IF(E$134=subtypes,1,0)*IF(InUit=0,1,0)*bedragen)</f>
        <v>0</v>
      </c>
      <c r="F146" s="57">
        <f t="array" aca="1" ref="F146" ca="1">SUM(IF(MONTH(dagen)=$D146,1,0)*IF(types=$D$133,1,0)*IF(F$134=subtypes,1,0)*IF(InUit=0,1,0)*bedragen)</f>
        <v>0</v>
      </c>
      <c r="G146" s="57">
        <f t="array" aca="1" ref="G146" ca="1">SUM(IF(MONTH(dagen)=$D146,1,0)*IF(types=$D$133,1,0)*IF(G$134=subtypes,1,0)*IF(InUit=0,1,0)*bedragen)</f>
        <v>0</v>
      </c>
      <c r="H146" s="57">
        <f t="array" aca="1" ref="H146" ca="1">SUM(IF(MONTH(dagen)=$D146,1,0)*IF(types=$D$133,1,0)*IF(H$134=subtypes,1,0)*IF(InUit=0,1,0)*bedragen)</f>
        <v>0</v>
      </c>
      <c r="I146" s="57">
        <f t="array" aca="1" ref="I146" ca="1">SUM(IF(MONTH(dagen)=$D146,1,0)*IF(types=$D$133,1,0)*IF(I$134=subtypes,1,0)*IF(InUit=0,1,0)*bedragen)</f>
        <v>0</v>
      </c>
      <c r="J146" s="31">
        <f t="shared" ca="1" si="29"/>
        <v>0</v>
      </c>
    </row>
    <row r="147" spans="1:21" ht="13.5" thickBot="1" x14ac:dyDescent="0.25">
      <c r="A147" s="5"/>
      <c r="D147" s="63"/>
      <c r="E147" s="64">
        <f ca="1">SUM(E135:E146)</f>
        <v>0</v>
      </c>
      <c r="F147" s="64">
        <f ca="1">SUM(F135:F146)</f>
        <v>0</v>
      </c>
      <c r="G147" s="64">
        <f ca="1">SUM(G135:G146)</f>
        <v>0</v>
      </c>
      <c r="H147" s="64">
        <f ca="1">SUM(H135:H146)</f>
        <v>0</v>
      </c>
      <c r="I147" s="64">
        <f ca="1">SUM(I135:I146)</f>
        <v>0</v>
      </c>
      <c r="J147" s="31">
        <f t="shared" ca="1" si="29"/>
        <v>0</v>
      </c>
    </row>
    <row r="148" spans="1:21" x14ac:dyDescent="0.2">
      <c r="A148" s="5"/>
      <c r="E148" s="65" t="e">
        <f t="shared" ref="E148:J148" ca="1" si="30">E147/$J$147</f>
        <v>#DIV/0!</v>
      </c>
      <c r="F148" s="65" t="e">
        <f t="shared" ca="1" si="30"/>
        <v>#DIV/0!</v>
      </c>
      <c r="G148" s="65" t="e">
        <f t="shared" ca="1" si="30"/>
        <v>#DIV/0!</v>
      </c>
      <c r="H148" s="65" t="e">
        <f t="shared" ca="1" si="30"/>
        <v>#DIV/0!</v>
      </c>
      <c r="I148" s="65" t="e">
        <f t="shared" ca="1" si="30"/>
        <v>#DIV/0!</v>
      </c>
      <c r="J148" s="65" t="e">
        <f t="shared" ca="1" si="30"/>
        <v>#DIV/0!</v>
      </c>
    </row>
    <row r="149" spans="1:21" x14ac:dyDescent="0.2">
      <c r="D149" s="6"/>
      <c r="U149" s="6"/>
    </row>
    <row r="150" spans="1:21" x14ac:dyDescent="0.2">
      <c r="D150" s="6"/>
      <c r="U150" s="6"/>
    </row>
    <row r="151" spans="1:21" x14ac:dyDescent="0.2">
      <c r="D151" s="6"/>
      <c r="U151" s="6"/>
    </row>
    <row r="152" spans="1:21" x14ac:dyDescent="0.2">
      <c r="D152" s="6"/>
      <c r="U152" s="6"/>
    </row>
    <row r="153" spans="1:21" x14ac:dyDescent="0.2">
      <c r="D153" s="6"/>
      <c r="U153" s="6"/>
    </row>
    <row r="154" spans="1:21" x14ac:dyDescent="0.2">
      <c r="D154" s="6"/>
      <c r="U154" s="6"/>
    </row>
    <row r="155" spans="1:21" x14ac:dyDescent="0.2">
      <c r="D155" s="6"/>
      <c r="U155" s="6"/>
    </row>
    <row r="156" spans="1:21" x14ac:dyDescent="0.2">
      <c r="D156" s="5"/>
      <c r="U156" s="6"/>
    </row>
    <row r="157" spans="1:21" x14ac:dyDescent="0.2">
      <c r="D157" s="5"/>
      <c r="U157" s="6"/>
    </row>
    <row r="158" spans="1:21" x14ac:dyDescent="0.2">
      <c r="D158" s="5"/>
      <c r="U158" s="6"/>
    </row>
    <row r="159" spans="1:21" x14ac:dyDescent="0.2">
      <c r="D159" s="5"/>
      <c r="U159" s="6"/>
    </row>
    <row r="160" spans="1:21" x14ac:dyDescent="0.2">
      <c r="D160" s="5"/>
      <c r="U160" s="6"/>
    </row>
    <row r="161" spans="4:21" x14ac:dyDescent="0.2">
      <c r="D161" s="7"/>
      <c r="U161" s="6"/>
    </row>
    <row r="162" spans="4:21" x14ac:dyDescent="0.2">
      <c r="D162" s="7"/>
      <c r="U162" s="6"/>
    </row>
    <row r="163" spans="4:21" x14ac:dyDescent="0.2">
      <c r="D163" s="5"/>
      <c r="U163" s="6"/>
    </row>
    <row r="164" spans="4:21" x14ac:dyDescent="0.2">
      <c r="D164" s="5"/>
      <c r="U164" s="6"/>
    </row>
    <row r="165" spans="4:21" x14ac:dyDescent="0.2">
      <c r="D165" s="6"/>
      <c r="U165" s="6"/>
    </row>
    <row r="166" spans="4:21" x14ac:dyDescent="0.2">
      <c r="D166" s="6"/>
      <c r="U166" s="6"/>
    </row>
    <row r="167" spans="4:21" x14ac:dyDescent="0.2">
      <c r="D167" s="6"/>
      <c r="U167" s="6"/>
    </row>
    <row r="168" spans="4:21" x14ac:dyDescent="0.2">
      <c r="D168" s="6"/>
      <c r="U168" s="6"/>
    </row>
    <row r="169" spans="4:21" x14ac:dyDescent="0.2">
      <c r="D169" s="6"/>
      <c r="U169" s="6"/>
    </row>
    <row r="170" spans="4:21" x14ac:dyDescent="0.2">
      <c r="D170" s="6"/>
      <c r="U170" s="6"/>
    </row>
    <row r="171" spans="4:21" x14ac:dyDescent="0.2">
      <c r="D171" s="6"/>
      <c r="U171" s="6"/>
    </row>
    <row r="172" spans="4:21" x14ac:dyDescent="0.2">
      <c r="D172" s="5"/>
      <c r="U172" s="6"/>
    </row>
    <row r="173" spans="4:21" x14ac:dyDescent="0.2">
      <c r="U173" s="6"/>
    </row>
    <row r="174" spans="4:21" x14ac:dyDescent="0.2">
      <c r="U174" s="6"/>
    </row>
    <row r="175" spans="4:21" x14ac:dyDescent="0.2">
      <c r="U175" s="6"/>
    </row>
    <row r="176" spans="4:21" x14ac:dyDescent="0.2">
      <c r="U176" s="6"/>
    </row>
    <row r="177" spans="21:21" x14ac:dyDescent="0.2">
      <c r="U177" s="6"/>
    </row>
    <row r="178" spans="21:21" x14ac:dyDescent="0.2">
      <c r="U178" s="6"/>
    </row>
    <row r="179" spans="21:21" x14ac:dyDescent="0.2">
      <c r="U179" s="6"/>
    </row>
    <row r="180" spans="21:21" x14ac:dyDescent="0.2">
      <c r="U180" s="6"/>
    </row>
    <row r="181" spans="21:21" x14ac:dyDescent="0.2">
      <c r="U181" s="6"/>
    </row>
    <row r="182" spans="21:21" x14ac:dyDescent="0.2">
      <c r="U182" s="6"/>
    </row>
    <row r="183" spans="21:21" x14ac:dyDescent="0.2">
      <c r="U183" s="6"/>
    </row>
    <row r="184" spans="21:21" x14ac:dyDescent="0.2">
      <c r="U184" s="6"/>
    </row>
    <row r="185" spans="21:21" x14ac:dyDescent="0.2">
      <c r="U185" s="6"/>
    </row>
    <row r="186" spans="21:21" x14ac:dyDescent="0.2">
      <c r="U186" s="6"/>
    </row>
    <row r="187" spans="21:21" x14ac:dyDescent="0.2">
      <c r="U187" s="6"/>
    </row>
    <row r="188" spans="21:21" x14ac:dyDescent="0.2">
      <c r="U188" s="6"/>
    </row>
    <row r="189" spans="21:21" x14ac:dyDescent="0.2">
      <c r="U189" s="6"/>
    </row>
    <row r="190" spans="21:21" x14ac:dyDescent="0.2">
      <c r="U190" s="6"/>
    </row>
    <row r="191" spans="21:21" x14ac:dyDescent="0.2">
      <c r="U191" s="6"/>
    </row>
    <row r="192" spans="21:21" x14ac:dyDescent="0.2">
      <c r="U192" s="6"/>
    </row>
    <row r="193" spans="21:21" x14ac:dyDescent="0.2">
      <c r="U193" s="6"/>
    </row>
    <row r="194" spans="21:21" x14ac:dyDescent="0.2">
      <c r="U194" s="6"/>
    </row>
    <row r="195" spans="21:21" x14ac:dyDescent="0.2">
      <c r="U195" s="6"/>
    </row>
    <row r="196" spans="21:21" x14ac:dyDescent="0.2">
      <c r="U196" s="6"/>
    </row>
    <row r="197" spans="21:21" x14ac:dyDescent="0.2">
      <c r="U197" s="6"/>
    </row>
    <row r="198" spans="21:21" x14ac:dyDescent="0.2">
      <c r="U198" s="6"/>
    </row>
    <row r="199" spans="21:21" x14ac:dyDescent="0.2">
      <c r="U199" s="6"/>
    </row>
    <row r="200" spans="21:21" x14ac:dyDescent="0.2">
      <c r="U200" s="6"/>
    </row>
    <row r="201" spans="21:21" x14ac:dyDescent="0.2">
      <c r="U201" s="6"/>
    </row>
    <row r="202" spans="21:21" x14ac:dyDescent="0.2">
      <c r="U202" s="6"/>
    </row>
    <row r="203" spans="21:21" x14ac:dyDescent="0.2">
      <c r="U203" s="6"/>
    </row>
    <row r="204" spans="21:21" x14ac:dyDescent="0.2">
      <c r="U204" s="6"/>
    </row>
    <row r="205" spans="21:21" x14ac:dyDescent="0.2">
      <c r="U205" s="6"/>
    </row>
    <row r="206" spans="21:21" x14ac:dyDescent="0.2">
      <c r="U206" s="6"/>
    </row>
    <row r="207" spans="21:21" x14ac:dyDescent="0.2">
      <c r="U207" s="6"/>
    </row>
    <row r="208" spans="21:21" x14ac:dyDescent="0.2">
      <c r="U208" s="6"/>
    </row>
    <row r="209" spans="21:21" x14ac:dyDescent="0.2">
      <c r="U209" s="6"/>
    </row>
    <row r="210" spans="21:21" x14ac:dyDescent="0.2">
      <c r="U210" s="6"/>
    </row>
    <row r="211" spans="21:21" x14ac:dyDescent="0.2">
      <c r="U211" s="6"/>
    </row>
    <row r="212" spans="21:21" x14ac:dyDescent="0.2">
      <c r="U212" s="6"/>
    </row>
    <row r="213" spans="21:21" x14ac:dyDescent="0.2">
      <c r="U213" s="6"/>
    </row>
    <row r="214" spans="21:21" x14ac:dyDescent="0.2">
      <c r="U214" s="6"/>
    </row>
    <row r="215" spans="21:21" x14ac:dyDescent="0.2">
      <c r="U215" s="6"/>
    </row>
    <row r="216" spans="21:21" x14ac:dyDescent="0.2">
      <c r="U216" s="6"/>
    </row>
    <row r="217" spans="21:21" x14ac:dyDescent="0.2">
      <c r="U217" s="6"/>
    </row>
    <row r="218" spans="21:21" x14ac:dyDescent="0.2">
      <c r="U218" s="6"/>
    </row>
    <row r="219" spans="21:21" x14ac:dyDescent="0.2">
      <c r="U219" s="6"/>
    </row>
    <row r="220" spans="21:21" x14ac:dyDescent="0.2">
      <c r="U220" s="6"/>
    </row>
    <row r="221" spans="21:21" x14ac:dyDescent="0.2">
      <c r="U221" s="6"/>
    </row>
    <row r="222" spans="21:21" x14ac:dyDescent="0.2">
      <c r="U222" s="6"/>
    </row>
    <row r="223" spans="21:21" x14ac:dyDescent="0.2">
      <c r="U223" s="6"/>
    </row>
    <row r="224" spans="21:21" x14ac:dyDescent="0.2">
      <c r="U224" s="6"/>
    </row>
    <row r="225" spans="21:21" x14ac:dyDescent="0.2">
      <c r="U225" s="6"/>
    </row>
    <row r="226" spans="21:21" x14ac:dyDescent="0.2">
      <c r="U226" s="6"/>
    </row>
    <row r="227" spans="21:21" x14ac:dyDescent="0.2">
      <c r="U227" s="6"/>
    </row>
    <row r="228" spans="21:21" x14ac:dyDescent="0.2">
      <c r="U228" s="6"/>
    </row>
    <row r="229" spans="21:21" x14ac:dyDescent="0.2">
      <c r="U229" s="6"/>
    </row>
    <row r="230" spans="21:21" x14ac:dyDescent="0.2">
      <c r="U230" s="6"/>
    </row>
    <row r="231" spans="21:21" x14ac:dyDescent="0.2">
      <c r="U231" s="6"/>
    </row>
    <row r="232" spans="21:21" x14ac:dyDescent="0.2">
      <c r="U232" s="6"/>
    </row>
    <row r="233" spans="21:21" x14ac:dyDescent="0.2">
      <c r="U233" s="6"/>
    </row>
    <row r="234" spans="21:21" x14ac:dyDescent="0.2">
      <c r="U234" s="6"/>
    </row>
    <row r="235" spans="21:21" x14ac:dyDescent="0.2">
      <c r="U235" s="6"/>
    </row>
    <row r="236" spans="21:21" x14ac:dyDescent="0.2">
      <c r="U236" s="6"/>
    </row>
    <row r="237" spans="21:21" x14ac:dyDescent="0.2">
      <c r="U237" s="6"/>
    </row>
    <row r="238" spans="21:21" x14ac:dyDescent="0.2">
      <c r="U238" s="6"/>
    </row>
    <row r="239" spans="21:21" x14ac:dyDescent="0.2">
      <c r="U239" s="6"/>
    </row>
    <row r="240" spans="21:21" x14ac:dyDescent="0.2">
      <c r="U240" s="6"/>
    </row>
    <row r="241" spans="21:21" x14ac:dyDescent="0.2">
      <c r="U241" s="6"/>
    </row>
    <row r="242" spans="21:21" x14ac:dyDescent="0.2">
      <c r="U242" s="6"/>
    </row>
    <row r="243" spans="21:21" x14ac:dyDescent="0.2">
      <c r="U243" s="6"/>
    </row>
    <row r="244" spans="21:21" x14ac:dyDescent="0.2">
      <c r="U244" s="6"/>
    </row>
    <row r="245" spans="21:21" x14ac:dyDescent="0.2">
      <c r="U245" s="6"/>
    </row>
    <row r="246" spans="21:21" x14ac:dyDescent="0.2">
      <c r="U246" s="6"/>
    </row>
    <row r="247" spans="21:21" x14ac:dyDescent="0.2">
      <c r="U247" s="6"/>
    </row>
    <row r="248" spans="21:21" x14ac:dyDescent="0.2">
      <c r="U248" s="6"/>
    </row>
    <row r="249" spans="21:21" x14ac:dyDescent="0.2">
      <c r="U249" s="6"/>
    </row>
    <row r="250" spans="21:21" x14ac:dyDescent="0.2">
      <c r="U250" s="6"/>
    </row>
    <row r="251" spans="21:21" x14ac:dyDescent="0.2">
      <c r="U251" s="6"/>
    </row>
    <row r="252" spans="21:21" x14ac:dyDescent="0.2">
      <c r="U252" s="6"/>
    </row>
    <row r="253" spans="21:21" x14ac:dyDescent="0.2">
      <c r="U253" s="6"/>
    </row>
    <row r="254" spans="21:21" x14ac:dyDescent="0.2">
      <c r="U254" s="6"/>
    </row>
    <row r="255" spans="21:21" x14ac:dyDescent="0.2">
      <c r="U255" s="6"/>
    </row>
    <row r="256" spans="21:21" x14ac:dyDescent="0.2">
      <c r="U256" s="6"/>
    </row>
    <row r="257" spans="21:21" x14ac:dyDescent="0.2">
      <c r="U257" s="6"/>
    </row>
    <row r="258" spans="21:21" x14ac:dyDescent="0.2">
      <c r="U258" s="6"/>
    </row>
    <row r="259" spans="21:21" x14ac:dyDescent="0.2">
      <c r="U259" s="6"/>
    </row>
    <row r="260" spans="21:21" x14ac:dyDescent="0.2">
      <c r="U260" s="6"/>
    </row>
    <row r="261" spans="21:21" x14ac:dyDescent="0.2">
      <c r="U261" s="6"/>
    </row>
    <row r="262" spans="21:21" x14ac:dyDescent="0.2">
      <c r="U262" s="6"/>
    </row>
    <row r="263" spans="21:21" x14ac:dyDescent="0.2">
      <c r="U263" s="6"/>
    </row>
    <row r="264" spans="21:21" x14ac:dyDescent="0.2">
      <c r="U264" s="6"/>
    </row>
    <row r="265" spans="21:21" x14ac:dyDescent="0.2">
      <c r="U265" s="6"/>
    </row>
    <row r="266" spans="21:21" x14ac:dyDescent="0.2">
      <c r="U266" s="6"/>
    </row>
    <row r="267" spans="21:21" x14ac:dyDescent="0.2">
      <c r="U267" s="6"/>
    </row>
    <row r="268" spans="21:21" x14ac:dyDescent="0.2">
      <c r="U268" s="6"/>
    </row>
    <row r="269" spans="21:21" x14ac:dyDescent="0.2">
      <c r="U269" s="6"/>
    </row>
    <row r="270" spans="21:21" x14ac:dyDescent="0.2">
      <c r="U270" s="6"/>
    </row>
    <row r="271" spans="21:21" x14ac:dyDescent="0.2">
      <c r="U271" s="6"/>
    </row>
    <row r="272" spans="21:21" x14ac:dyDescent="0.2">
      <c r="U272" s="6"/>
    </row>
    <row r="273" spans="21:21" x14ac:dyDescent="0.2">
      <c r="U273" s="6"/>
    </row>
    <row r="274" spans="21:21" x14ac:dyDescent="0.2">
      <c r="U274" s="6"/>
    </row>
    <row r="275" spans="21:21" x14ac:dyDescent="0.2">
      <c r="U275" s="6"/>
    </row>
    <row r="276" spans="21:21" x14ac:dyDescent="0.2">
      <c r="U276" s="6"/>
    </row>
    <row r="277" spans="21:21" x14ac:dyDescent="0.2">
      <c r="U277" s="6"/>
    </row>
    <row r="278" spans="21:21" x14ac:dyDescent="0.2">
      <c r="U278" s="6"/>
    </row>
    <row r="279" spans="21:21" x14ac:dyDescent="0.2">
      <c r="U279" s="6"/>
    </row>
    <row r="280" spans="21:21" x14ac:dyDescent="0.2">
      <c r="U280" s="6"/>
    </row>
    <row r="281" spans="21:21" x14ac:dyDescent="0.2">
      <c r="U281" s="6"/>
    </row>
    <row r="282" spans="21:21" x14ac:dyDescent="0.2">
      <c r="U282" s="6"/>
    </row>
    <row r="283" spans="21:21" x14ac:dyDescent="0.2">
      <c r="U283" s="6"/>
    </row>
    <row r="284" spans="21:21" x14ac:dyDescent="0.2">
      <c r="U284" s="6"/>
    </row>
    <row r="285" spans="21:21" x14ac:dyDescent="0.2">
      <c r="U285" s="6"/>
    </row>
    <row r="286" spans="21:21" x14ac:dyDescent="0.2">
      <c r="U286" s="6"/>
    </row>
    <row r="287" spans="21:21" x14ac:dyDescent="0.2">
      <c r="U287" s="6"/>
    </row>
    <row r="288" spans="21:21" x14ac:dyDescent="0.2">
      <c r="U288" s="6"/>
    </row>
    <row r="289" spans="21:21" x14ac:dyDescent="0.2">
      <c r="U289" s="6"/>
    </row>
    <row r="290" spans="21:21" x14ac:dyDescent="0.2">
      <c r="U290" s="6"/>
    </row>
    <row r="291" spans="21:21" x14ac:dyDescent="0.2">
      <c r="U291" s="6"/>
    </row>
    <row r="292" spans="21:21" x14ac:dyDescent="0.2">
      <c r="U292" s="6"/>
    </row>
    <row r="293" spans="21:21" x14ac:dyDescent="0.2">
      <c r="U293" s="6"/>
    </row>
    <row r="294" spans="21:21" x14ac:dyDescent="0.2">
      <c r="U294" s="6"/>
    </row>
    <row r="295" spans="21:21" x14ac:dyDescent="0.2">
      <c r="U295" s="6"/>
    </row>
    <row r="296" spans="21:21" x14ac:dyDescent="0.2">
      <c r="U296" s="6"/>
    </row>
    <row r="297" spans="21:21" x14ac:dyDescent="0.2">
      <c r="U297" s="6"/>
    </row>
    <row r="298" spans="21:21" x14ac:dyDescent="0.2">
      <c r="U298" s="6"/>
    </row>
    <row r="299" spans="21:21" x14ac:dyDescent="0.2">
      <c r="U299" s="6"/>
    </row>
    <row r="300" spans="21:21" x14ac:dyDescent="0.2">
      <c r="U300" s="6"/>
    </row>
    <row r="301" spans="21:21" x14ac:dyDescent="0.2">
      <c r="U301" s="6"/>
    </row>
    <row r="302" spans="21:21" x14ac:dyDescent="0.2">
      <c r="U302" s="6"/>
    </row>
    <row r="303" spans="21:21" x14ac:dyDescent="0.2">
      <c r="U303" s="6"/>
    </row>
    <row r="304" spans="21:21" x14ac:dyDescent="0.2">
      <c r="U304" s="6"/>
    </row>
    <row r="305" spans="21:21" x14ac:dyDescent="0.2">
      <c r="U305" s="6"/>
    </row>
    <row r="306" spans="21:21" x14ac:dyDescent="0.2">
      <c r="U306" s="6"/>
    </row>
    <row r="307" spans="21:21" x14ac:dyDescent="0.2">
      <c r="U307" s="6"/>
    </row>
  </sheetData>
  <conditionalFormatting sqref="W47:AC47 W31:AC31 W32:AB32 C2:F3 G3:Z3 K96 C5:C16 O117:O129 O130:P130 J148 H5:Z16 E83:J96 E117:N130 E135:I148 AA5:AA13 W35:AB46 W67:AB79 W19:AB30 W51:AA63 E100:H112 E113:I113">
    <cfRule type="cellIs" dxfId="10" priority="14" stopIfTrue="1" operator="equal">
      <formula>0</formula>
    </cfRule>
  </conditionalFormatting>
  <conditionalFormatting sqref="E3:G3 H2:I3">
    <cfRule type="cellIs" dxfId="9" priority="11" operator="greaterThan">
      <formula>0</formula>
    </cfRule>
    <cfRule type="cellIs" dxfId="8" priority="12" operator="greaterThan">
      <formula>-935.21</formula>
    </cfRule>
    <cfRule type="cellIs" dxfId="7" priority="13" stopIfTrue="1" operator="equal">
      <formula>0</formula>
    </cfRule>
  </conditionalFormatting>
  <conditionalFormatting sqref="AD19:AD30">
    <cfRule type="cellIs" dxfId="6" priority="7" operator="equal">
      <formula>"Fout"</formula>
    </cfRule>
    <cfRule type="cellIs" dxfId="5" priority="8" operator="equal">
      <formula>"Ok"</formula>
    </cfRule>
  </conditionalFormatting>
  <conditionalFormatting sqref="AC63:AD63">
    <cfRule type="cellIs" dxfId="4" priority="5" stopIfTrue="1" operator="equal">
      <formula>0</formula>
    </cfRule>
  </conditionalFormatting>
  <conditionalFormatting sqref="AC51:AC62">
    <cfRule type="cellIs" dxfId="3" priority="1" operator="equal">
      <formula>"Fout"</formula>
    </cfRule>
    <cfRule type="cellIs" dxfId="2" priority="2" operator="equal">
      <formula>"Ok"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A1:Y40"/>
  <sheetViews>
    <sheetView topLeftCell="I1" workbookViewId="0">
      <selection activeCell="R3" sqref="R3"/>
    </sheetView>
  </sheetViews>
  <sheetFormatPr defaultColWidth="9.140625" defaultRowHeight="12.75" x14ac:dyDescent="0.2"/>
  <cols>
    <col min="1" max="1" width="5" style="4" bestFit="1" customWidth="1"/>
    <col min="2" max="2" width="3" style="4" bestFit="1" customWidth="1"/>
    <col min="3" max="3" width="12.28515625" style="4" bestFit="1" customWidth="1"/>
    <col min="4" max="4" width="11.28515625" style="67" bestFit="1" customWidth="1"/>
    <col min="5" max="5" width="11.28515625" style="4" customWidth="1"/>
    <col min="6" max="6" width="13.5703125" style="4" bestFit="1" customWidth="1"/>
    <col min="7" max="7" width="13.85546875" style="4" bestFit="1" customWidth="1"/>
    <col min="8" max="9" width="10.28515625" style="4" customWidth="1"/>
    <col min="10" max="10" width="16.85546875" style="4" bestFit="1" customWidth="1"/>
    <col min="11" max="11" width="13.28515625" style="4" bestFit="1" customWidth="1"/>
    <col min="12" max="12" width="10.42578125" style="4" bestFit="1" customWidth="1"/>
    <col min="13" max="13" width="14.140625" style="4" bestFit="1" customWidth="1"/>
    <col min="14" max="14" width="11.7109375" style="4" bestFit="1" customWidth="1"/>
    <col min="15" max="16" width="8.85546875" style="4" bestFit="1" customWidth="1"/>
    <col min="17" max="17" width="9" style="4" bestFit="1" customWidth="1"/>
    <col min="18" max="19" width="8.85546875" style="4" bestFit="1" customWidth="1"/>
    <col min="20" max="21" width="16.85546875" style="4" bestFit="1" customWidth="1"/>
    <col min="22" max="22" width="10.42578125" style="4" bestFit="1" customWidth="1"/>
    <col min="23" max="23" width="11.85546875" style="4" bestFit="1" customWidth="1"/>
    <col min="24" max="24" width="11.85546875" style="4" customWidth="1"/>
    <col min="25" max="25" width="10.42578125" style="4" bestFit="1" customWidth="1"/>
    <col min="26" max="16384" width="9.140625" style="4"/>
  </cols>
  <sheetData>
    <row r="1" spans="1:25" x14ac:dyDescent="0.2">
      <c r="F1" s="8" t="s">
        <v>118</v>
      </c>
      <c r="G1" s="8" t="s">
        <v>111</v>
      </c>
    </row>
    <row r="2" spans="1:25" ht="13.5" thickBot="1" x14ac:dyDescent="0.25">
      <c r="A2" s="5"/>
      <c r="B2" s="5"/>
      <c r="C2" s="68">
        <f t="array" aca="1" ref="C2" ca="1">SUM(IF(InUit=1,1,0)*bedragen)</f>
        <v>4.5</v>
      </c>
      <c r="D2" s="69">
        <f t="array" aca="1" ref="D2" ca="1">SUM(IF(InUit=0,1,0)*bedragen)</f>
        <v>112.54</v>
      </c>
      <c r="E2" s="70">
        <f ca="1">D2/C2</f>
        <v>25.00888888888889</v>
      </c>
      <c r="F2" s="71">
        <f t="array" aca="1" ref="F2" ca="1">SUM(IF(F$3=subtypes,1,0)*bedragen)/$C2</f>
        <v>0</v>
      </c>
      <c r="G2" s="71">
        <f t="array" aca="1" ref="G2" ca="1">SUM(IF(G$3=types,1,0)*bedragen)/$D2</f>
        <v>0</v>
      </c>
      <c r="H2" s="71">
        <f t="array" aca="1" ref="H2" ca="1">SUM(IF(H$3=types,1,0)*IF(InUit=0,1,0)*bedragen)/$D$2</f>
        <v>0.14830282566198685</v>
      </c>
      <c r="I2" s="71">
        <f t="array" aca="1" ref="I2" ca="1">SUM(IF(I$3=types,1,0)*IF(InUit=0,1,0)*bedragen)/$D$2</f>
        <v>0</v>
      </c>
      <c r="J2" s="71">
        <f t="array" aca="1" ref="J2" ca="1">SUM(IF(J$3=types,1,0)*IF(InUit=0,1,0)*bedragen)/$D$2</f>
        <v>0</v>
      </c>
      <c r="K2" s="71">
        <f t="array" aca="1" ref="K2" ca="1">SUM(IF(K$3=types,1,0)*IF(InUit=0,1,0)*bedragen)/$D$2</f>
        <v>8.2548427225875243E-2</v>
      </c>
      <c r="L2" s="71">
        <f t="array" aca="1" ref="L2" ca="1">SUM(IF(L$3=types,1,0)*IF(InUit=0,1,0)*bedragen)/$D$2</f>
        <v>0</v>
      </c>
      <c r="M2" s="71">
        <f t="array" aca="1" ref="M2" ca="1">SUM(IF(M$3=types,1,0)*IF(InUit=0,1,0)*bedragen)/$D$2</f>
        <v>1.5550026657188555E-2</v>
      </c>
      <c r="N2" s="71">
        <f t="array" aca="1" ref="N2" ca="1">SUM(IF(N$3=types,1,0)*IF(InUit=0,1,0)*bedragen)/$D$2</f>
        <v>0</v>
      </c>
      <c r="O2" s="71">
        <f t="array" aca="1" ref="O2" ca="1">SUM(IF(O$3=types,1,0)*IF(InUit=0,1,0)*bedragen)/$D$2</f>
        <v>0</v>
      </c>
      <c r="P2" s="71">
        <f t="array" aca="1" ref="P2" ca="1">SUM(IF(P$3=types,1,0)*IF(InUit=0,1,0)*bedragen)/$D$2</f>
        <v>0</v>
      </c>
      <c r="Q2" s="71">
        <f t="array" aca="1" ref="Q2" ca="1">SUM(IF(Q$3=types,1,0)*IF(InUit=0,1,0)*bedragen)/$D$2</f>
        <v>0</v>
      </c>
      <c r="R2" s="71">
        <f t="array" aca="1" ref="R2" ca="1">SUM(IF(R$3=types,1,0)*IF(InUit=0,1,0)*bedragen)/$D$2</f>
        <v>0</v>
      </c>
      <c r="S2" s="71">
        <f t="array" aca="1" ref="S2" ca="1">SUM(IF(S$3=types,1,0)*IF(InUit=0,1,0)*bedragen)/$D$2</f>
        <v>0</v>
      </c>
      <c r="T2" s="71">
        <f t="array" aca="1" ref="T2" ca="1">SUM(IF(T$3=types,1,0)*IF(InUit=0,1,0)*bedragen)/$D$2</f>
        <v>0</v>
      </c>
      <c r="U2" s="71">
        <f t="array" aca="1" ref="U2" ca="1">SUM(IF(U$3=types,1,0)*IF(InUit=0,1,0)*bedragen)/$D$2</f>
        <v>0</v>
      </c>
      <c r="V2" s="71">
        <f t="array" aca="1" ref="V2" ca="1">SUM(IF(V$3=types,1,0)*IF(InUit=0,1,0)*bedragen)/$D$2</f>
        <v>0</v>
      </c>
      <c r="W2" s="71">
        <f t="array" aca="1" ref="W2" ca="1">SUM(IF(W$3=types,1,0)*IF(InUit=0,1,0)*bedragen)/$D$2</f>
        <v>0</v>
      </c>
      <c r="X2" s="71">
        <f t="array" aca="1" ref="X2" ca="1">SUM(IF(InUit=0,1,0)*bedragen)/$D$2</f>
        <v>1</v>
      </c>
    </row>
    <row r="3" spans="1:25" ht="14.25" thickTop="1" thickBot="1" x14ac:dyDescent="0.25">
      <c r="A3" s="16"/>
      <c r="B3" s="16"/>
      <c r="C3" s="72" t="s">
        <v>0</v>
      </c>
      <c r="D3" s="73" t="s">
        <v>113</v>
      </c>
      <c r="E3" s="72" t="s">
        <v>119</v>
      </c>
      <c r="F3" s="18" t="s">
        <v>37</v>
      </c>
      <c r="G3" s="18" t="s">
        <v>37</v>
      </c>
      <c r="H3" s="18" t="str" cm="1">
        <f t="array" aca="1" ref="H3:Y3" ca="1">titelLijnType</f>
        <v>allerlei</v>
      </c>
      <c r="I3" s="18" t="str">
        <f ca="1"/>
        <v>auto</v>
      </c>
      <c r="J3" s="16" t="str">
        <f ca="1"/>
        <v>communicatie</v>
      </c>
      <c r="K3" s="74" t="str">
        <f ca="1"/>
        <v>drank</v>
      </c>
      <c r="L3" s="16" t="str">
        <f ca="1"/>
        <v>fiscus</v>
      </c>
      <c r="M3" s="20" t="str">
        <f ca="1"/>
        <v>gezondheid</v>
      </c>
      <c r="N3" s="16" t="str">
        <f ca="1"/>
        <v>huis</v>
      </c>
      <c r="O3" s="16" t="str">
        <f ca="1"/>
        <v>kledij</v>
      </c>
      <c r="P3" s="16" t="str">
        <f ca="1"/>
        <v>lectuur</v>
      </c>
      <c r="Q3" s="16" t="str">
        <f ca="1"/>
        <v>lidmaatschap</v>
      </c>
      <c r="R3" s="16" t="str">
        <f ca="1"/>
        <v>lotto</v>
      </c>
      <c r="S3" s="16" t="str">
        <f ca="1"/>
        <v>nuts</v>
      </c>
      <c r="T3" s="16" t="str">
        <f ca="1"/>
        <v>reis_trip_we</v>
      </c>
      <c r="U3" s="75" t="str">
        <f ca="1"/>
        <v>restau</v>
      </c>
      <c r="V3" s="18" t="str">
        <f ca="1"/>
        <v>spaar</v>
      </c>
      <c r="W3" s="16" t="str">
        <f ca="1"/>
        <v>verzekering</v>
      </c>
      <c r="X3" s="18" t="str">
        <f ca="1"/>
        <v>voeding</v>
      </c>
      <c r="Y3" s="18" t="str">
        <f ca="1"/>
        <v>grote_uitgave</v>
      </c>
    </row>
    <row r="4" spans="1:25" ht="13.5" thickTop="1" x14ac:dyDescent="0.2">
      <c r="A4" s="22">
        <f>jaar</f>
        <v>2020</v>
      </c>
      <c r="B4" s="22">
        <v>1</v>
      </c>
      <c r="C4" s="68">
        <f t="array" aca="1" ref="C4" ca="1">SUM(IF(MONTH(dagen)=$B4,1,0)*IF(InUit=1,1,0)*bedragen)</f>
        <v>4.5</v>
      </c>
      <c r="D4" s="76">
        <f t="array" aca="1" ref="D4" ca="1">SUM(IF(MONTH(dagen)=$B4,1,0)*IF(InUit=0,1,0)*bedragen)</f>
        <v>112.54</v>
      </c>
      <c r="E4" s="70">
        <f t="shared" ref="E4:E15" ca="1" si="0">D4/C4</f>
        <v>25.00888888888889</v>
      </c>
      <c r="F4" s="71">
        <f t="array" aca="1" ref="F4" ca="1">SUM(IF(MONTH(dagen)=$B4,1,0)*IF(G$3=subtypes,1,0)*bedragen)/$C4</f>
        <v>0</v>
      </c>
      <c r="G4" s="71">
        <f t="array" aca="1" ref="G4" ca="1">SUM(IF(MONTH(dagen)=$B4,1,0)*IF(G$3=types,1,0)*bedragen)/$D4</f>
        <v>0</v>
      </c>
      <c r="H4" s="78">
        <f t="array" aca="1" ref="H4" ca="1">SUM(IF(MONTH(dagen)=$B4,1,0)*IF(H$3=types,1,0)*IF(InUit=0,1,0)*bedragen)/$D4</f>
        <v>0.14830282566198685</v>
      </c>
      <c r="I4" s="78">
        <f t="array" aca="1" ref="I4" ca="1">SUM(IF(MONTH(dagen)=$B4,1,0)*IF(I$3=types,1,0)*IF(InUit=0,1,0)*bedragen)/$D4</f>
        <v>0</v>
      </c>
      <c r="J4" s="78">
        <f t="array" aca="1" ref="J4" ca="1">SUM(IF(MONTH(dagen)=$B4,1,0)*IF(J$3=types,1,0)*IF(InUit=0,1,0)*bedragen)/$D4</f>
        <v>0</v>
      </c>
      <c r="K4" s="78">
        <f t="array" aca="1" ref="K4" ca="1">SUM(IF(MONTH(dagen)=$B4,1,0)*IF(K$3=types,1,0)*IF(InUit=0,1,0)*bedragen)/$D4</f>
        <v>8.2548427225875243E-2</v>
      </c>
      <c r="L4" s="78">
        <f t="array" aca="1" ref="L4" ca="1">SUM(IF(MONTH(dagen)=$B4,1,0)*IF(L$3=types,1,0)*IF(InUit=0,1,0)*bedragen)/$D4</f>
        <v>0</v>
      </c>
      <c r="M4" s="78">
        <f t="array" aca="1" ref="M4" ca="1">SUM(IF(MONTH(dagen)=$B4,1,0)*IF(M$3=types,1,0)*IF(InUit=0,1,0)*bedragen)/$D4</f>
        <v>1.5550026657188555E-2</v>
      </c>
      <c r="N4" s="78">
        <f t="array" aca="1" ref="N4" ca="1">SUM(IF(MONTH(dagen)=$B4,1,0)*IF(N$3=types,1,0)*IF(InUit=0,1,0)*bedragen)/$D4</f>
        <v>0</v>
      </c>
      <c r="O4" s="78">
        <f t="array" aca="1" ref="O4" ca="1">SUM(IF(MONTH(dagen)=$B4,1,0)*IF(O$3=types,1,0)*IF(InUit=0,1,0)*bedragen)/$D4</f>
        <v>0</v>
      </c>
      <c r="P4" s="78">
        <f t="array" aca="1" ref="P4" ca="1">SUM(IF(MONTH(dagen)=$B4,1,0)*IF(P$3=types,1,0)*IF(InUit=0,1,0)*bedragen)/$D4</f>
        <v>0</v>
      </c>
      <c r="Q4" s="78">
        <f t="array" aca="1" ref="Q4" ca="1">SUM(IF(MONTH(dagen)=$B4,1,0)*IF(Q$3=types,1,0)*IF(InUit=0,1,0)*bedragen)/$D4</f>
        <v>0</v>
      </c>
      <c r="R4" s="78">
        <f t="array" aca="1" ref="R4" ca="1">SUM(IF(MONTH(dagen)=$B4,1,0)*IF(R$3=types,1,0)*IF(InUit=0,1,0)*bedragen)/$D4</f>
        <v>0</v>
      </c>
      <c r="S4" s="78">
        <f t="array" aca="1" ref="S4" ca="1">SUM(IF(MONTH(dagen)=$B4,1,0)*IF(S$3=types,1,0)*IF(InUit=0,1,0)*bedragen)/$D4</f>
        <v>0</v>
      </c>
      <c r="T4" s="78">
        <f t="array" aca="1" ref="T4" ca="1">SUM(IF(MONTH(dagen)=$B4,1,0)*IF(T$3=types,1,0)*IF(InUit=0,1,0)*bedragen)/$D4</f>
        <v>0</v>
      </c>
      <c r="U4" s="78">
        <f t="array" aca="1" ref="U4" ca="1">SUM(IF(MONTH(dagen)=$B4,1,0)*IF(U$3=types,1,0)*IF(InUit=0,1,0)*bedragen)/$D4</f>
        <v>0</v>
      </c>
      <c r="V4" s="78">
        <f t="array" aca="1" ref="V4" ca="1">SUM(IF(MONTH(dagen)=$B4,1,0)*IF(V$3=types,1,0)*IF(InUit=0,1,0)*bedragen)/$D4</f>
        <v>0</v>
      </c>
      <c r="W4" s="78">
        <f t="array" aca="1" ref="W4" ca="1">SUM(IF(MONTH(dagen)=$B4,1,0)*IF(W$3=types,1,0)*IF(InUit=0,1,0)*bedragen)/$D4</f>
        <v>0</v>
      </c>
      <c r="X4" s="78">
        <f t="array" aca="1" ref="X4" ca="1">SUM(IF(MONTH(dagen)=$B4,1,0)*IF(InUit=0,1,0)*bedragen)/$D4</f>
        <v>1</v>
      </c>
    </row>
    <row r="5" spans="1:25" x14ac:dyDescent="0.2">
      <c r="A5" s="22">
        <f>$A$4</f>
        <v>2020</v>
      </c>
      <c r="B5" s="22">
        <f>IF(B4=12,1,B4+1)</f>
        <v>2</v>
      </c>
      <c r="C5" s="68">
        <f t="array" aca="1" ref="C5" ca="1">SUM(IF(MONTH(dagen)=$B5,1,0)*IF(InUit=1,1,0)*bedragen)</f>
        <v>0</v>
      </c>
      <c r="D5" s="76">
        <f t="array" aca="1" ref="D5" ca="1">SUM(IF(MONTH(dagen)=$B5,1,0)*IF(InUit=0,1,0)*bedragen)</f>
        <v>0</v>
      </c>
      <c r="E5" s="77" t="e">
        <f t="shared" ca="1" si="0"/>
        <v>#DIV/0!</v>
      </c>
      <c r="F5" s="71" t="e">
        <f t="array" aca="1" ref="F5" ca="1">SUM(IF(MONTH(dagen)=$B5,1,0)*IF(G$3=subtypes,1,0)*bedragen)/$C5</f>
        <v>#DIV/0!</v>
      </c>
      <c r="G5" s="71" t="e">
        <f t="array" aca="1" ref="G5" ca="1">SUM(IF(MONTH(dagen)=$B5,1,0)*IF(G$3=types,1,0)*bedragen)/$D5</f>
        <v>#DIV/0!</v>
      </c>
      <c r="H5" s="78" t="e">
        <f t="array" aca="1" ref="H5" ca="1">SUM(IF(MONTH(dagen)=$B5,1,0)*IF(H$3=types,1,0)*IF(InUit=0,1,0)*bedragen)/$D5</f>
        <v>#DIV/0!</v>
      </c>
      <c r="I5" s="78" t="e">
        <f t="array" aca="1" ref="I5" ca="1">SUM(IF(MONTH(dagen)=$B5,1,0)*IF(I$3=types,1,0)*IF(InUit=0,1,0)*bedragen)/$D5</f>
        <v>#DIV/0!</v>
      </c>
      <c r="J5" s="78" t="e">
        <f t="array" aca="1" ref="J5" ca="1">SUM(IF(MONTH(dagen)=$B5,1,0)*IF(J$3=types,1,0)*IF(InUit=0,1,0)*bedragen)/$D5</f>
        <v>#DIV/0!</v>
      </c>
      <c r="K5" s="78" t="e">
        <f t="array" aca="1" ref="K5" ca="1">SUM(IF(MONTH(dagen)=$B5,1,0)*IF(K$3=types,1,0)*IF(InUit=0,1,0)*bedragen)/$D5</f>
        <v>#DIV/0!</v>
      </c>
      <c r="L5" s="78" t="e">
        <f t="array" aca="1" ref="L5" ca="1">SUM(IF(MONTH(dagen)=$B5,1,0)*IF(L$3=types,1,0)*IF(InUit=0,1,0)*bedragen)/$D5</f>
        <v>#DIV/0!</v>
      </c>
      <c r="M5" s="78" t="e">
        <f t="array" aca="1" ref="M5" ca="1">SUM(IF(MONTH(dagen)=$B5,1,0)*IF(M$3=types,1,0)*IF(InUit=0,1,0)*bedragen)/$D5</f>
        <v>#DIV/0!</v>
      </c>
      <c r="N5" s="78" t="e">
        <f t="array" aca="1" ref="N5" ca="1">SUM(IF(MONTH(dagen)=$B5,1,0)*IF(N$3=types,1,0)*IF(InUit=0,1,0)*bedragen)/$D5</f>
        <v>#DIV/0!</v>
      </c>
      <c r="O5" s="78" t="e">
        <f t="array" aca="1" ref="O5" ca="1">SUM(IF(MONTH(dagen)=$B5,1,0)*IF(O$3=types,1,0)*IF(InUit=0,1,0)*bedragen)/$D5</f>
        <v>#DIV/0!</v>
      </c>
      <c r="P5" s="78" t="e">
        <f t="array" aca="1" ref="P5" ca="1">SUM(IF(MONTH(dagen)=$B5,1,0)*IF(P$3=types,1,0)*IF(InUit=0,1,0)*bedragen)/$D5</f>
        <v>#DIV/0!</v>
      </c>
      <c r="Q5" s="78" t="e">
        <f t="array" aca="1" ref="Q5" ca="1">SUM(IF(MONTH(dagen)=$B5,1,0)*IF(Q$3=types,1,0)*IF(InUit=0,1,0)*bedragen)/$D5</f>
        <v>#DIV/0!</v>
      </c>
      <c r="R5" s="78" t="e">
        <f t="array" aca="1" ref="R5" ca="1">SUM(IF(MONTH(dagen)=$B5,1,0)*IF(R$3=types,1,0)*IF(InUit=0,1,0)*bedragen)/$D5</f>
        <v>#DIV/0!</v>
      </c>
      <c r="S5" s="78" t="e">
        <f t="array" aca="1" ref="S5" ca="1">SUM(IF(MONTH(dagen)=$B5,1,0)*IF(S$3=types,1,0)*IF(InUit=0,1,0)*bedragen)/$D5</f>
        <v>#DIV/0!</v>
      </c>
      <c r="T5" s="78" t="e">
        <f t="array" aca="1" ref="T5" ca="1">SUM(IF(MONTH(dagen)=$B5,1,0)*IF(T$3=types,1,0)*IF(InUit=0,1,0)*bedragen)/$D5</f>
        <v>#DIV/0!</v>
      </c>
      <c r="U5" s="78" t="e">
        <f t="array" aca="1" ref="U5" ca="1">SUM(IF(MONTH(dagen)=$B5,1,0)*IF(U$3=types,1,0)*IF(InUit=0,1,0)*bedragen)/$D5</f>
        <v>#DIV/0!</v>
      </c>
      <c r="V5" s="78" t="e">
        <f t="array" aca="1" ref="V5" ca="1">SUM(IF(MONTH(dagen)=$B5,1,0)*IF(V$3=types,1,0)*IF(InUit=0,1,0)*bedragen)/$D5</f>
        <v>#DIV/0!</v>
      </c>
      <c r="W5" s="78" t="e">
        <f t="array" aca="1" ref="W5" ca="1">SUM(IF(MONTH(dagen)=$B5,1,0)*IF(W$3=types,1,0)*IF(InUit=0,1,0)*bedragen)/$D5</f>
        <v>#DIV/0!</v>
      </c>
      <c r="X5" s="78" t="e">
        <f t="array" aca="1" ref="X5" ca="1">SUM(IF(MONTH(dagen)=$B5,1,0)*IF(InUit=0,1,0)*bedragen)/$D5</f>
        <v>#DIV/0!</v>
      </c>
    </row>
    <row r="6" spans="1:25" x14ac:dyDescent="0.2">
      <c r="A6" s="22">
        <f t="shared" ref="A6:A15" si="1">$A$4</f>
        <v>2020</v>
      </c>
      <c r="B6" s="22">
        <f>IF(B5=12,1,B5+1)</f>
        <v>3</v>
      </c>
      <c r="C6" s="68">
        <f t="array" aca="1" ref="C6" ca="1">SUM(IF(MONTH(dagen)=$B6,1,0)*IF(InUit=1,1,0)*bedragen)</f>
        <v>0</v>
      </c>
      <c r="D6" s="76">
        <f t="array" aca="1" ref="D6" ca="1">SUM(IF(MONTH(dagen)=$B6,1,0)*IF(InUit=0,1,0)*bedragen)</f>
        <v>0</v>
      </c>
      <c r="E6" s="77" t="e">
        <f t="shared" ca="1" si="0"/>
        <v>#DIV/0!</v>
      </c>
      <c r="F6" s="71" t="e">
        <f t="array" aca="1" ref="F6" ca="1">SUM(IF(MONTH(dagen)=$B6,1,0)*IF(G$3=subtypes,1,0)*bedragen)/$C6</f>
        <v>#DIV/0!</v>
      </c>
      <c r="G6" s="71" t="e">
        <f t="array" aca="1" ref="G6" ca="1">SUM(IF(MONTH(dagen)=$B6,1,0)*IF(G$3=types,1,0)*bedragen)/$D6</f>
        <v>#DIV/0!</v>
      </c>
      <c r="H6" s="78" t="e">
        <f t="array" aca="1" ref="H6" ca="1">SUM(IF(MONTH(dagen)=$B6,1,0)*IF(H$3=types,1,0)*IF(InUit=0,1,0)*bedragen)/$D6</f>
        <v>#DIV/0!</v>
      </c>
      <c r="I6" s="78" t="e">
        <f t="array" aca="1" ref="I6" ca="1">SUM(IF(MONTH(dagen)=$B6,1,0)*IF(I$3=types,1,0)*IF(InUit=0,1,0)*bedragen)/$D6</f>
        <v>#DIV/0!</v>
      </c>
      <c r="J6" s="78" t="e">
        <f t="array" aca="1" ref="J6" ca="1">SUM(IF(MONTH(dagen)=$B6,1,0)*IF(J$3=types,1,0)*IF(InUit=0,1,0)*bedragen)/$D6</f>
        <v>#DIV/0!</v>
      </c>
      <c r="K6" s="78" t="e">
        <f t="array" aca="1" ref="K6" ca="1">SUM(IF(MONTH(dagen)=$B6,1,0)*IF(K$3=types,1,0)*IF(InUit=0,1,0)*bedragen)/$D6</f>
        <v>#DIV/0!</v>
      </c>
      <c r="L6" s="78" t="e">
        <f t="array" aca="1" ref="L6" ca="1">SUM(IF(MONTH(dagen)=$B6,1,0)*IF(L$3=types,1,0)*IF(InUit=0,1,0)*bedragen)/$D6</f>
        <v>#DIV/0!</v>
      </c>
      <c r="M6" s="78" t="e">
        <f t="array" aca="1" ref="M6" ca="1">SUM(IF(MONTH(dagen)=$B6,1,0)*IF(M$3=types,1,0)*IF(InUit=0,1,0)*bedragen)/$D6</f>
        <v>#DIV/0!</v>
      </c>
      <c r="N6" s="78" t="e">
        <f t="array" aca="1" ref="N6" ca="1">SUM(IF(MONTH(dagen)=$B6,1,0)*IF(N$3=types,1,0)*IF(InUit=0,1,0)*bedragen)/$D6</f>
        <v>#DIV/0!</v>
      </c>
      <c r="O6" s="78" t="e">
        <f t="array" aca="1" ref="O6" ca="1">SUM(IF(MONTH(dagen)=$B6,1,0)*IF(O$3=types,1,0)*IF(InUit=0,1,0)*bedragen)/$D6</f>
        <v>#DIV/0!</v>
      </c>
      <c r="P6" s="78" t="e">
        <f t="array" aca="1" ref="P6" ca="1">SUM(IF(MONTH(dagen)=$B6,1,0)*IF(P$3=types,1,0)*IF(InUit=0,1,0)*bedragen)/$D6</f>
        <v>#DIV/0!</v>
      </c>
      <c r="Q6" s="78" t="e">
        <f t="array" aca="1" ref="Q6" ca="1">SUM(IF(MONTH(dagen)=$B6,1,0)*IF(Q$3=types,1,0)*IF(InUit=0,1,0)*bedragen)/$D6</f>
        <v>#DIV/0!</v>
      </c>
      <c r="R6" s="78" t="e">
        <f t="array" aca="1" ref="R6" ca="1">SUM(IF(MONTH(dagen)=$B6,1,0)*IF(R$3=types,1,0)*IF(InUit=0,1,0)*bedragen)/$D6</f>
        <v>#DIV/0!</v>
      </c>
      <c r="S6" s="78" t="e">
        <f t="array" aca="1" ref="S6" ca="1">SUM(IF(MONTH(dagen)=$B6,1,0)*IF(S$3=types,1,0)*IF(InUit=0,1,0)*bedragen)/$D6</f>
        <v>#DIV/0!</v>
      </c>
      <c r="T6" s="78" t="e">
        <f t="array" aca="1" ref="T6" ca="1">SUM(IF(MONTH(dagen)=$B6,1,0)*IF(T$3=types,1,0)*IF(InUit=0,1,0)*bedragen)/$D6</f>
        <v>#DIV/0!</v>
      </c>
      <c r="U6" s="78" t="e">
        <f t="array" aca="1" ref="U6" ca="1">SUM(IF(MONTH(dagen)=$B6,1,0)*IF(U$3=types,1,0)*IF(InUit=0,1,0)*bedragen)/$D6</f>
        <v>#DIV/0!</v>
      </c>
      <c r="V6" s="78" t="e">
        <f t="array" aca="1" ref="V6" ca="1">SUM(IF(MONTH(dagen)=$B6,1,0)*IF(V$3=types,1,0)*IF(InUit=0,1,0)*bedragen)/$D6</f>
        <v>#DIV/0!</v>
      </c>
      <c r="W6" s="78" t="e">
        <f t="array" aca="1" ref="W6" ca="1">SUM(IF(MONTH(dagen)=$B6,1,0)*IF(W$3=types,1,0)*IF(InUit=0,1,0)*bedragen)/$D6</f>
        <v>#DIV/0!</v>
      </c>
      <c r="X6" s="78" t="e">
        <f t="array" aca="1" ref="X6" ca="1">SUM(IF(MONTH(dagen)=$B6,1,0)*IF(InUit=0,1,0)*bedragen)/$D6</f>
        <v>#DIV/0!</v>
      </c>
    </row>
    <row r="7" spans="1:25" x14ac:dyDescent="0.2">
      <c r="A7" s="22">
        <f t="shared" si="1"/>
        <v>2020</v>
      </c>
      <c r="B7" s="22">
        <f t="shared" ref="B7:B15" si="2">IF(B6=12,1,B6+1)</f>
        <v>4</v>
      </c>
      <c r="C7" s="68">
        <f t="array" aca="1" ref="C7" ca="1">SUM(IF(MONTH(dagen)=$B7,1,0)*IF(InUit=1,1,0)*bedragen)</f>
        <v>0</v>
      </c>
      <c r="D7" s="76">
        <f t="array" aca="1" ref="D7" ca="1">SUM(IF(MONTH(dagen)=$B7,1,0)*IF(InUit=0,1,0)*bedragen)</f>
        <v>0</v>
      </c>
      <c r="E7" s="77" t="e">
        <f t="shared" ca="1" si="0"/>
        <v>#DIV/0!</v>
      </c>
      <c r="F7" s="71" t="e">
        <f t="array" aca="1" ref="F7" ca="1">SUM(IF(MONTH(dagen)=$B7,1,0)*IF(G$3=subtypes,1,0)*bedragen)/$C7</f>
        <v>#DIV/0!</v>
      </c>
      <c r="G7" s="71" t="e">
        <f t="array" aca="1" ref="G7" ca="1">SUM(IF(MONTH(dagen)=$B7,1,0)*IF(G$3=types,1,0)*bedragen)/$D7</f>
        <v>#DIV/0!</v>
      </c>
      <c r="H7" s="78" t="e">
        <f t="array" aca="1" ref="H7" ca="1">SUM(IF(MONTH(dagen)=$B7,1,0)*IF(H$3=types,1,0)*IF(InUit=0,1,0)*bedragen)/$D7</f>
        <v>#DIV/0!</v>
      </c>
      <c r="I7" s="78" t="e">
        <f t="array" aca="1" ref="I7" ca="1">SUM(IF(MONTH(dagen)=$B7,1,0)*IF(I$3=types,1,0)*IF(InUit=0,1,0)*bedragen)/$D7</f>
        <v>#DIV/0!</v>
      </c>
      <c r="J7" s="78" t="e">
        <f t="array" aca="1" ref="J7" ca="1">SUM(IF(MONTH(dagen)=$B7,1,0)*IF(J$3=types,1,0)*IF(InUit=0,1,0)*bedragen)/$D7</f>
        <v>#DIV/0!</v>
      </c>
      <c r="K7" s="78" t="e">
        <f t="array" aca="1" ref="K7" ca="1">SUM(IF(MONTH(dagen)=$B7,1,0)*IF(K$3=types,1,0)*IF(InUit=0,1,0)*bedragen)/$D7</f>
        <v>#DIV/0!</v>
      </c>
      <c r="L7" s="78" t="e">
        <f t="array" aca="1" ref="L7" ca="1">SUM(IF(MONTH(dagen)=$B7,1,0)*IF(L$3=types,1,0)*IF(InUit=0,1,0)*bedragen)/$D7</f>
        <v>#DIV/0!</v>
      </c>
      <c r="M7" s="78" t="e">
        <f t="array" aca="1" ref="M7" ca="1">SUM(IF(MONTH(dagen)=$B7,1,0)*IF(M$3=types,1,0)*IF(InUit=0,1,0)*bedragen)/$D7</f>
        <v>#DIV/0!</v>
      </c>
      <c r="N7" s="78" t="e">
        <f t="array" aca="1" ref="N7" ca="1">SUM(IF(MONTH(dagen)=$B7,1,0)*IF(N$3=types,1,0)*IF(InUit=0,1,0)*bedragen)/$D7</f>
        <v>#DIV/0!</v>
      </c>
      <c r="O7" s="78" t="e">
        <f t="array" aca="1" ref="O7" ca="1">SUM(IF(MONTH(dagen)=$B7,1,0)*IF(O$3=types,1,0)*IF(InUit=0,1,0)*bedragen)/$D7</f>
        <v>#DIV/0!</v>
      </c>
      <c r="P7" s="78" t="e">
        <f t="array" aca="1" ref="P7" ca="1">SUM(IF(MONTH(dagen)=$B7,1,0)*IF(P$3=types,1,0)*IF(InUit=0,1,0)*bedragen)/$D7</f>
        <v>#DIV/0!</v>
      </c>
      <c r="Q7" s="78" t="e">
        <f t="array" aca="1" ref="Q7" ca="1">SUM(IF(MONTH(dagen)=$B7,1,0)*IF(Q$3=types,1,0)*IF(InUit=0,1,0)*bedragen)/$D7</f>
        <v>#DIV/0!</v>
      </c>
      <c r="R7" s="78" t="e">
        <f t="array" aca="1" ref="R7" ca="1">SUM(IF(MONTH(dagen)=$B7,1,0)*IF(R$3=types,1,0)*IF(InUit=0,1,0)*bedragen)/$D7</f>
        <v>#DIV/0!</v>
      </c>
      <c r="S7" s="78" t="e">
        <f t="array" aca="1" ref="S7" ca="1">SUM(IF(MONTH(dagen)=$B7,1,0)*IF(S$3=types,1,0)*IF(InUit=0,1,0)*bedragen)/$D7</f>
        <v>#DIV/0!</v>
      </c>
      <c r="T7" s="78" t="e">
        <f t="array" aca="1" ref="T7" ca="1">SUM(IF(MONTH(dagen)=$B7,1,0)*IF(T$3=types,1,0)*IF(InUit=0,1,0)*bedragen)/$D7</f>
        <v>#DIV/0!</v>
      </c>
      <c r="U7" s="78" t="e">
        <f t="array" aca="1" ref="U7" ca="1">SUM(IF(MONTH(dagen)=$B7,1,0)*IF(U$3=types,1,0)*IF(InUit=0,1,0)*bedragen)/$D7</f>
        <v>#DIV/0!</v>
      </c>
      <c r="V7" s="78" t="e">
        <f t="array" aca="1" ref="V7" ca="1">SUM(IF(MONTH(dagen)=$B7,1,0)*IF(V$3=types,1,0)*IF(InUit=0,1,0)*bedragen)/$D7</f>
        <v>#DIV/0!</v>
      </c>
      <c r="W7" s="78" t="e">
        <f t="array" aca="1" ref="W7" ca="1">SUM(IF(MONTH(dagen)=$B7,1,0)*IF(W$3=types,1,0)*IF(InUit=0,1,0)*bedragen)/$D7</f>
        <v>#DIV/0!</v>
      </c>
      <c r="X7" s="78" t="e">
        <f t="array" aca="1" ref="X7" ca="1">SUM(IF(MONTH(dagen)=$B7,1,0)*IF(InUit=0,1,0)*bedragen)/$D7</f>
        <v>#DIV/0!</v>
      </c>
    </row>
    <row r="8" spans="1:25" x14ac:dyDescent="0.2">
      <c r="A8" s="22">
        <f t="shared" si="1"/>
        <v>2020</v>
      </c>
      <c r="B8" s="22">
        <f t="shared" si="2"/>
        <v>5</v>
      </c>
      <c r="C8" s="68">
        <f t="array" aca="1" ref="C8" ca="1">SUM(IF(MONTH(dagen)=$B8,1,0)*IF(InUit=1,1,0)*bedragen)</f>
        <v>0</v>
      </c>
      <c r="D8" s="76">
        <f t="array" aca="1" ref="D8" ca="1">SUM(IF(MONTH(dagen)=$B8,1,0)*IF(InUit=0,1,0)*bedragen)</f>
        <v>0</v>
      </c>
      <c r="E8" s="77" t="e">
        <f t="shared" ca="1" si="0"/>
        <v>#DIV/0!</v>
      </c>
      <c r="F8" s="71" t="e">
        <f t="array" aca="1" ref="F8" ca="1">SUM(IF(MONTH(dagen)=$B8,1,0)*IF(G$3=subtypes,1,0)*bedragen)/$C8</f>
        <v>#DIV/0!</v>
      </c>
      <c r="G8" s="71" t="e">
        <f t="array" aca="1" ref="G8" ca="1">SUM(IF(MONTH(dagen)=$B8,1,0)*IF(G$3=types,1,0)*bedragen)/$D8</f>
        <v>#DIV/0!</v>
      </c>
      <c r="H8" s="78" t="e">
        <f t="array" aca="1" ref="H8" ca="1">SUM(IF(MONTH(dagen)=$B8,1,0)*IF(H$3=types,1,0)*IF(InUit=0,1,0)*bedragen)/$D8</f>
        <v>#DIV/0!</v>
      </c>
      <c r="I8" s="78" t="e">
        <f t="array" aca="1" ref="I8" ca="1">SUM(IF(MONTH(dagen)=$B8,1,0)*IF(I$3=types,1,0)*IF(InUit=0,1,0)*bedragen)/$D8</f>
        <v>#DIV/0!</v>
      </c>
      <c r="J8" s="78" t="e">
        <f t="array" aca="1" ref="J8" ca="1">SUM(IF(MONTH(dagen)=$B8,1,0)*IF(J$3=types,1,0)*IF(InUit=0,1,0)*bedragen)/$D8</f>
        <v>#DIV/0!</v>
      </c>
      <c r="K8" s="78" t="e">
        <f t="array" aca="1" ref="K8" ca="1">SUM(IF(MONTH(dagen)=$B8,1,0)*IF(K$3=types,1,0)*IF(InUit=0,1,0)*bedragen)/$D8</f>
        <v>#DIV/0!</v>
      </c>
      <c r="L8" s="78" t="e">
        <f t="array" aca="1" ref="L8" ca="1">SUM(IF(MONTH(dagen)=$B8,1,0)*IF(L$3=types,1,0)*IF(InUit=0,1,0)*bedragen)/$D8</f>
        <v>#DIV/0!</v>
      </c>
      <c r="M8" s="78" t="e">
        <f t="array" aca="1" ref="M8" ca="1">SUM(IF(MONTH(dagen)=$B8,1,0)*IF(M$3=types,1,0)*IF(InUit=0,1,0)*bedragen)/$D8</f>
        <v>#DIV/0!</v>
      </c>
      <c r="N8" s="78" t="e">
        <f t="array" aca="1" ref="N8" ca="1">SUM(IF(MONTH(dagen)=$B8,1,0)*IF(N$3=types,1,0)*IF(InUit=0,1,0)*bedragen)/$D8</f>
        <v>#DIV/0!</v>
      </c>
      <c r="O8" s="78" t="e">
        <f t="array" aca="1" ref="O8" ca="1">SUM(IF(MONTH(dagen)=$B8,1,0)*IF(O$3=types,1,0)*IF(InUit=0,1,0)*bedragen)/$D8</f>
        <v>#DIV/0!</v>
      </c>
      <c r="P8" s="78" t="e">
        <f t="array" aca="1" ref="P8" ca="1">SUM(IF(MONTH(dagen)=$B8,1,0)*IF(P$3=types,1,0)*IF(InUit=0,1,0)*bedragen)/$D8</f>
        <v>#DIV/0!</v>
      </c>
      <c r="Q8" s="78" t="e">
        <f t="array" aca="1" ref="Q8" ca="1">SUM(IF(MONTH(dagen)=$B8,1,0)*IF(Q$3=types,1,0)*IF(InUit=0,1,0)*bedragen)/$D8</f>
        <v>#DIV/0!</v>
      </c>
      <c r="R8" s="78" t="e">
        <f t="array" aca="1" ref="R8" ca="1">SUM(IF(MONTH(dagen)=$B8,1,0)*IF(R$3=types,1,0)*IF(InUit=0,1,0)*bedragen)/$D8</f>
        <v>#DIV/0!</v>
      </c>
      <c r="S8" s="78" t="e">
        <f t="array" aca="1" ref="S8" ca="1">SUM(IF(MONTH(dagen)=$B8,1,0)*IF(S$3=types,1,0)*IF(InUit=0,1,0)*bedragen)/$D8</f>
        <v>#DIV/0!</v>
      </c>
      <c r="T8" s="78" t="e">
        <f t="array" aca="1" ref="T8" ca="1">SUM(IF(MONTH(dagen)=$B8,1,0)*IF(T$3=types,1,0)*IF(InUit=0,1,0)*bedragen)/$D8</f>
        <v>#DIV/0!</v>
      </c>
      <c r="U8" s="78" t="e">
        <f t="array" aca="1" ref="U8" ca="1">SUM(IF(MONTH(dagen)=$B8,1,0)*IF(U$3=types,1,0)*IF(InUit=0,1,0)*bedragen)/$D8</f>
        <v>#DIV/0!</v>
      </c>
      <c r="V8" s="78" t="e">
        <f t="array" aca="1" ref="V8" ca="1">SUM(IF(MONTH(dagen)=$B8,1,0)*IF(V$3=types,1,0)*IF(InUit=0,1,0)*bedragen)/$D8</f>
        <v>#DIV/0!</v>
      </c>
      <c r="W8" s="78" t="e">
        <f t="array" aca="1" ref="W8" ca="1">SUM(IF(MONTH(dagen)=$B8,1,0)*IF(W$3=types,1,0)*IF(InUit=0,1,0)*bedragen)/$D8</f>
        <v>#DIV/0!</v>
      </c>
      <c r="X8" s="78" t="e">
        <f t="array" aca="1" ref="X8" ca="1">SUM(IF(MONTH(dagen)=$B8,1,0)*IF(InUit=0,1,0)*bedragen)/$D8</f>
        <v>#DIV/0!</v>
      </c>
    </row>
    <row r="9" spans="1:25" x14ac:dyDescent="0.2">
      <c r="A9" s="22">
        <f t="shared" si="1"/>
        <v>2020</v>
      </c>
      <c r="B9" s="22">
        <f t="shared" si="2"/>
        <v>6</v>
      </c>
      <c r="C9" s="68">
        <f t="array" aca="1" ref="C9" ca="1">SUM(IF(MONTH(dagen)=$B9,1,0)*IF(InUit=1,1,0)*bedragen)</f>
        <v>0</v>
      </c>
      <c r="D9" s="76">
        <f t="array" aca="1" ref="D9" ca="1">SUM(IF(MONTH(dagen)=$B9,1,0)*IF(InUit=0,1,0)*bedragen)</f>
        <v>0</v>
      </c>
      <c r="E9" s="77" t="e">
        <f t="shared" ca="1" si="0"/>
        <v>#DIV/0!</v>
      </c>
      <c r="F9" s="71" t="e">
        <f t="array" aca="1" ref="F9" ca="1">SUM(IF(MONTH(dagen)=$B9,1,0)*IF(G$3=subtypes,1,0)*bedragen)/$C9</f>
        <v>#DIV/0!</v>
      </c>
      <c r="G9" s="71" t="e">
        <f t="array" aca="1" ref="G9" ca="1">SUM(IF(MONTH(dagen)=$B9,1,0)*IF(G$3=types,1,0)*bedragen)/$D9</f>
        <v>#DIV/0!</v>
      </c>
      <c r="H9" s="78" t="e">
        <f t="array" aca="1" ref="H9" ca="1">SUM(IF(MONTH(dagen)=$B9,1,0)*IF(H$3=types,1,0)*IF(InUit=0,1,0)*bedragen)/$D9</f>
        <v>#DIV/0!</v>
      </c>
      <c r="I9" s="78" t="e">
        <f t="array" aca="1" ref="I9" ca="1">SUM(IF(MONTH(dagen)=$B9,1,0)*IF(I$3=types,1,0)*IF(InUit=0,1,0)*bedragen)/$D9</f>
        <v>#DIV/0!</v>
      </c>
      <c r="J9" s="78" t="e">
        <f t="array" aca="1" ref="J9" ca="1">SUM(IF(MONTH(dagen)=$B9,1,0)*IF(J$3=types,1,0)*IF(InUit=0,1,0)*bedragen)/$D9</f>
        <v>#DIV/0!</v>
      </c>
      <c r="K9" s="78" t="e">
        <f t="array" aca="1" ref="K9" ca="1">SUM(IF(MONTH(dagen)=$B9,1,0)*IF(K$3=types,1,0)*IF(InUit=0,1,0)*bedragen)/$D9</f>
        <v>#DIV/0!</v>
      </c>
      <c r="L9" s="78" t="e">
        <f t="array" aca="1" ref="L9" ca="1">SUM(IF(MONTH(dagen)=$B9,1,0)*IF(L$3=types,1,0)*IF(InUit=0,1,0)*bedragen)/$D9</f>
        <v>#DIV/0!</v>
      </c>
      <c r="M9" s="78" t="e">
        <f t="array" aca="1" ref="M9" ca="1">SUM(IF(MONTH(dagen)=$B9,1,0)*IF(M$3=types,1,0)*IF(InUit=0,1,0)*bedragen)/$D9</f>
        <v>#DIV/0!</v>
      </c>
      <c r="N9" s="78" t="e">
        <f t="array" aca="1" ref="N9" ca="1">SUM(IF(MONTH(dagen)=$B9,1,0)*IF(N$3=types,1,0)*IF(InUit=0,1,0)*bedragen)/$D9</f>
        <v>#DIV/0!</v>
      </c>
      <c r="O9" s="78" t="e">
        <f t="array" aca="1" ref="O9" ca="1">SUM(IF(MONTH(dagen)=$B9,1,0)*IF(O$3=types,1,0)*IF(InUit=0,1,0)*bedragen)/$D9</f>
        <v>#DIV/0!</v>
      </c>
      <c r="P9" s="78" t="e">
        <f t="array" aca="1" ref="P9" ca="1">SUM(IF(MONTH(dagen)=$B9,1,0)*IF(P$3=types,1,0)*IF(InUit=0,1,0)*bedragen)/$D9</f>
        <v>#DIV/0!</v>
      </c>
      <c r="Q9" s="78" t="e">
        <f t="array" aca="1" ref="Q9" ca="1">SUM(IF(MONTH(dagen)=$B9,1,0)*IF(Q$3=types,1,0)*IF(InUit=0,1,0)*bedragen)/$D9</f>
        <v>#DIV/0!</v>
      </c>
      <c r="R9" s="78" t="e">
        <f t="array" aca="1" ref="R9" ca="1">SUM(IF(MONTH(dagen)=$B9,1,0)*IF(R$3=types,1,0)*IF(InUit=0,1,0)*bedragen)/$D9</f>
        <v>#DIV/0!</v>
      </c>
      <c r="S9" s="78" t="e">
        <f t="array" aca="1" ref="S9" ca="1">SUM(IF(MONTH(dagen)=$B9,1,0)*IF(S$3=types,1,0)*IF(InUit=0,1,0)*bedragen)/$D9</f>
        <v>#DIV/0!</v>
      </c>
      <c r="T9" s="78" t="e">
        <f t="array" aca="1" ref="T9" ca="1">SUM(IF(MONTH(dagen)=$B9,1,0)*IF(T$3=types,1,0)*IF(InUit=0,1,0)*bedragen)/$D9</f>
        <v>#DIV/0!</v>
      </c>
      <c r="U9" s="78" t="e">
        <f t="array" aca="1" ref="U9" ca="1">SUM(IF(MONTH(dagen)=$B9,1,0)*IF(U$3=types,1,0)*IF(InUit=0,1,0)*bedragen)/$D9</f>
        <v>#DIV/0!</v>
      </c>
      <c r="V9" s="78" t="e">
        <f t="array" aca="1" ref="V9" ca="1">SUM(IF(MONTH(dagen)=$B9,1,0)*IF(V$3=types,1,0)*IF(InUit=0,1,0)*bedragen)/$D9</f>
        <v>#DIV/0!</v>
      </c>
      <c r="W9" s="78" t="e">
        <f t="array" aca="1" ref="W9" ca="1">SUM(IF(MONTH(dagen)=$B9,1,0)*IF(W$3=types,1,0)*IF(InUit=0,1,0)*bedragen)/$D9</f>
        <v>#DIV/0!</v>
      </c>
      <c r="X9" s="78" t="e">
        <f t="array" aca="1" ref="X9" ca="1">SUM(IF(MONTH(dagen)=$B9,1,0)*IF(InUit=0,1,0)*bedragen)/$D9</f>
        <v>#DIV/0!</v>
      </c>
    </row>
    <row r="10" spans="1:25" x14ac:dyDescent="0.2">
      <c r="A10" s="22">
        <f t="shared" si="1"/>
        <v>2020</v>
      </c>
      <c r="B10" s="22">
        <f t="shared" si="2"/>
        <v>7</v>
      </c>
      <c r="C10" s="68">
        <f t="array" aca="1" ref="C10" ca="1">SUM(IF(MONTH(dagen)=$B10,1,0)*IF(InUit=1,1,0)*bedragen)</f>
        <v>0</v>
      </c>
      <c r="D10" s="76">
        <f t="array" aca="1" ref="D10" ca="1">SUM(IF(MONTH(dagen)=$B10,1,0)*IF(InUit=0,1,0)*bedragen)</f>
        <v>0</v>
      </c>
      <c r="E10" s="77" t="e">
        <f t="shared" ca="1" si="0"/>
        <v>#DIV/0!</v>
      </c>
      <c r="F10" s="71" t="e">
        <f t="array" aca="1" ref="F10" ca="1">SUM(IF(MONTH(dagen)=$B10,1,0)*IF(G$3=subtypes,1,0)*bedragen)/$C10</f>
        <v>#DIV/0!</v>
      </c>
      <c r="G10" s="71" t="e">
        <f t="array" aca="1" ref="G10" ca="1">SUM(IF(MONTH(dagen)=$B10,1,0)*IF(G$3=types,1,0)*bedragen)/$D10</f>
        <v>#DIV/0!</v>
      </c>
      <c r="H10" s="78" t="e">
        <f t="array" aca="1" ref="H10" ca="1">SUM(IF(MONTH(dagen)=$B10,1,0)*IF(H$3=types,1,0)*IF(InUit=0,1,0)*bedragen)/$D10</f>
        <v>#DIV/0!</v>
      </c>
      <c r="I10" s="78" t="e">
        <f t="array" aca="1" ref="I10" ca="1">SUM(IF(MONTH(dagen)=$B10,1,0)*IF(I$3=types,1,0)*IF(InUit=0,1,0)*bedragen)/$D10</f>
        <v>#DIV/0!</v>
      </c>
      <c r="J10" s="78" t="e">
        <f t="array" aca="1" ref="J10" ca="1">SUM(IF(MONTH(dagen)=$B10,1,0)*IF(J$3=types,1,0)*IF(InUit=0,1,0)*bedragen)/$D10</f>
        <v>#DIV/0!</v>
      </c>
      <c r="K10" s="78" t="e">
        <f t="array" aca="1" ref="K10" ca="1">SUM(IF(MONTH(dagen)=$B10,1,0)*IF(K$3=types,1,0)*IF(InUit=0,1,0)*bedragen)/$D10</f>
        <v>#DIV/0!</v>
      </c>
      <c r="L10" s="78" t="e">
        <f t="array" aca="1" ref="L10" ca="1">SUM(IF(MONTH(dagen)=$B10,1,0)*IF(L$3=types,1,0)*IF(InUit=0,1,0)*bedragen)/$D10</f>
        <v>#DIV/0!</v>
      </c>
      <c r="M10" s="78" t="e">
        <f t="array" aca="1" ref="M10" ca="1">SUM(IF(MONTH(dagen)=$B10,1,0)*IF(M$3=types,1,0)*IF(InUit=0,1,0)*bedragen)/$D10</f>
        <v>#DIV/0!</v>
      </c>
      <c r="N10" s="78" t="e">
        <f t="array" aca="1" ref="N10" ca="1">SUM(IF(MONTH(dagen)=$B10,1,0)*IF(N$3=types,1,0)*IF(InUit=0,1,0)*bedragen)/$D10</f>
        <v>#DIV/0!</v>
      </c>
      <c r="O10" s="78" t="e">
        <f t="array" aca="1" ref="O10" ca="1">SUM(IF(MONTH(dagen)=$B10,1,0)*IF(O$3=types,1,0)*IF(InUit=0,1,0)*bedragen)/$D10</f>
        <v>#DIV/0!</v>
      </c>
      <c r="P10" s="78" t="e">
        <f t="array" aca="1" ref="P10" ca="1">SUM(IF(MONTH(dagen)=$B10,1,0)*IF(P$3=types,1,0)*IF(InUit=0,1,0)*bedragen)/$D10</f>
        <v>#DIV/0!</v>
      </c>
      <c r="Q10" s="78" t="e">
        <f t="array" aca="1" ref="Q10" ca="1">SUM(IF(MONTH(dagen)=$B10,1,0)*IF(Q$3=types,1,0)*IF(InUit=0,1,0)*bedragen)/$D10</f>
        <v>#DIV/0!</v>
      </c>
      <c r="R10" s="78" t="e">
        <f t="array" aca="1" ref="R10" ca="1">SUM(IF(MONTH(dagen)=$B10,1,0)*IF(R$3=types,1,0)*IF(InUit=0,1,0)*bedragen)/$D10</f>
        <v>#DIV/0!</v>
      </c>
      <c r="S10" s="78" t="e">
        <f t="array" aca="1" ref="S10" ca="1">SUM(IF(MONTH(dagen)=$B10,1,0)*IF(S$3=types,1,0)*IF(InUit=0,1,0)*bedragen)/$D10</f>
        <v>#DIV/0!</v>
      </c>
      <c r="T10" s="78" t="e">
        <f t="array" aca="1" ref="T10" ca="1">SUM(IF(MONTH(dagen)=$B10,1,0)*IF(T$3=types,1,0)*IF(InUit=0,1,0)*bedragen)/$D10</f>
        <v>#DIV/0!</v>
      </c>
      <c r="U10" s="78" t="e">
        <f t="array" aca="1" ref="U10" ca="1">SUM(IF(MONTH(dagen)=$B10,1,0)*IF(U$3=types,1,0)*IF(InUit=0,1,0)*bedragen)/$D10</f>
        <v>#DIV/0!</v>
      </c>
      <c r="V10" s="78" t="e">
        <f t="array" aca="1" ref="V10" ca="1">SUM(IF(MONTH(dagen)=$B10,1,0)*IF(V$3=types,1,0)*IF(InUit=0,1,0)*bedragen)/$D10</f>
        <v>#DIV/0!</v>
      </c>
      <c r="W10" s="78" t="e">
        <f t="array" aca="1" ref="W10" ca="1">SUM(IF(MONTH(dagen)=$B10,1,0)*IF(W$3=types,1,0)*IF(InUit=0,1,0)*bedragen)/$D10</f>
        <v>#DIV/0!</v>
      </c>
      <c r="X10" s="78" t="e">
        <f t="array" aca="1" ref="X10" ca="1">SUM(IF(MONTH(dagen)=$B10,1,0)*IF(InUit=0,1,0)*bedragen)/$D10</f>
        <v>#DIV/0!</v>
      </c>
    </row>
    <row r="11" spans="1:25" x14ac:dyDescent="0.2">
      <c r="A11" s="22">
        <f t="shared" si="1"/>
        <v>2020</v>
      </c>
      <c r="B11" s="22">
        <f t="shared" si="2"/>
        <v>8</v>
      </c>
      <c r="C11" s="68">
        <f t="array" aca="1" ref="C11" ca="1">SUM(IF(MONTH(dagen)=$B11,1,0)*IF(InUit=1,1,0)*bedragen)</f>
        <v>0</v>
      </c>
      <c r="D11" s="76">
        <f t="array" aca="1" ref="D11" ca="1">SUM(IF(MONTH(dagen)=$B11,1,0)*IF(InUit=0,1,0)*bedragen)</f>
        <v>0</v>
      </c>
      <c r="E11" s="77" t="e">
        <f t="shared" ca="1" si="0"/>
        <v>#DIV/0!</v>
      </c>
      <c r="F11" s="71" t="e">
        <f t="array" aca="1" ref="F11" ca="1">SUM(IF(MONTH(dagen)=$B11,1,0)*IF(G$3=subtypes,1,0)*bedragen)/$C11</f>
        <v>#DIV/0!</v>
      </c>
      <c r="G11" s="71" t="e">
        <f t="array" aca="1" ref="G11" ca="1">SUM(IF(MONTH(dagen)=$B11,1,0)*IF(G$3=types,1,0)*bedragen)/$D11</f>
        <v>#DIV/0!</v>
      </c>
      <c r="H11" s="78" t="e">
        <f t="array" aca="1" ref="H11" ca="1">SUM(IF(MONTH(dagen)=$B11,1,0)*IF(H$3=types,1,0)*IF(InUit=0,1,0)*bedragen)/$D11</f>
        <v>#DIV/0!</v>
      </c>
      <c r="I11" s="78" t="e">
        <f t="array" aca="1" ref="I11" ca="1">SUM(IF(MONTH(dagen)=$B11,1,0)*IF(I$3=types,1,0)*IF(InUit=0,1,0)*bedragen)/$D11</f>
        <v>#DIV/0!</v>
      </c>
      <c r="J11" s="78" t="e">
        <f t="array" aca="1" ref="J11" ca="1">SUM(IF(MONTH(dagen)=$B11,1,0)*IF(J$3=types,1,0)*IF(InUit=0,1,0)*bedragen)/$D11</f>
        <v>#DIV/0!</v>
      </c>
      <c r="K11" s="78" t="e">
        <f t="array" aca="1" ref="K11" ca="1">SUM(IF(MONTH(dagen)=$B11,1,0)*IF(K$3=types,1,0)*IF(InUit=0,1,0)*bedragen)/$D11</f>
        <v>#DIV/0!</v>
      </c>
      <c r="L11" s="78" t="e">
        <f t="array" aca="1" ref="L11" ca="1">SUM(IF(MONTH(dagen)=$B11,1,0)*IF(L$3=types,1,0)*IF(InUit=0,1,0)*bedragen)/$D11</f>
        <v>#DIV/0!</v>
      </c>
      <c r="M11" s="78" t="e">
        <f t="array" aca="1" ref="M11" ca="1">SUM(IF(MONTH(dagen)=$B11,1,0)*IF(M$3=types,1,0)*IF(InUit=0,1,0)*bedragen)/$D11</f>
        <v>#DIV/0!</v>
      </c>
      <c r="N11" s="78" t="e">
        <f t="array" aca="1" ref="N11" ca="1">SUM(IF(MONTH(dagen)=$B11,1,0)*IF(N$3=types,1,0)*IF(InUit=0,1,0)*bedragen)/$D11</f>
        <v>#DIV/0!</v>
      </c>
      <c r="O11" s="78" t="e">
        <f t="array" aca="1" ref="O11" ca="1">SUM(IF(MONTH(dagen)=$B11,1,0)*IF(O$3=types,1,0)*IF(InUit=0,1,0)*bedragen)/$D11</f>
        <v>#DIV/0!</v>
      </c>
      <c r="P11" s="78" t="e">
        <f t="array" aca="1" ref="P11" ca="1">SUM(IF(MONTH(dagen)=$B11,1,0)*IF(P$3=types,1,0)*IF(InUit=0,1,0)*bedragen)/$D11</f>
        <v>#DIV/0!</v>
      </c>
      <c r="Q11" s="78" t="e">
        <f t="array" aca="1" ref="Q11" ca="1">SUM(IF(MONTH(dagen)=$B11,1,0)*IF(Q$3=types,1,0)*IF(InUit=0,1,0)*bedragen)/$D11</f>
        <v>#DIV/0!</v>
      </c>
      <c r="R11" s="78" t="e">
        <f t="array" aca="1" ref="R11" ca="1">SUM(IF(MONTH(dagen)=$B11,1,0)*IF(R$3=types,1,0)*IF(InUit=0,1,0)*bedragen)/$D11</f>
        <v>#DIV/0!</v>
      </c>
      <c r="S11" s="78" t="e">
        <f t="array" aca="1" ref="S11" ca="1">SUM(IF(MONTH(dagen)=$B11,1,0)*IF(S$3=types,1,0)*IF(InUit=0,1,0)*bedragen)/$D11</f>
        <v>#DIV/0!</v>
      </c>
      <c r="T11" s="78" t="e">
        <f t="array" aca="1" ref="T11" ca="1">SUM(IF(MONTH(dagen)=$B11,1,0)*IF(T$3=types,1,0)*IF(InUit=0,1,0)*bedragen)/$D11</f>
        <v>#DIV/0!</v>
      </c>
      <c r="U11" s="78" t="e">
        <f t="array" aca="1" ref="U11" ca="1">SUM(IF(MONTH(dagen)=$B11,1,0)*IF(U$3=types,1,0)*IF(InUit=0,1,0)*bedragen)/$D11</f>
        <v>#DIV/0!</v>
      </c>
      <c r="V11" s="78" t="e">
        <f t="array" aca="1" ref="V11" ca="1">SUM(IF(MONTH(dagen)=$B11,1,0)*IF(V$3=types,1,0)*IF(InUit=0,1,0)*bedragen)/$D11</f>
        <v>#DIV/0!</v>
      </c>
      <c r="W11" s="78" t="e">
        <f t="array" aca="1" ref="W11" ca="1">SUM(IF(MONTH(dagen)=$B11,1,0)*IF(W$3=types,1,0)*IF(InUit=0,1,0)*bedragen)/$D11</f>
        <v>#DIV/0!</v>
      </c>
      <c r="X11" s="78" t="e">
        <f t="array" aca="1" ref="X11" ca="1">SUM(IF(MONTH(dagen)=$B11,1,0)*IF(InUit=0,1,0)*bedragen)/$D11</f>
        <v>#DIV/0!</v>
      </c>
    </row>
    <row r="12" spans="1:25" x14ac:dyDescent="0.2">
      <c r="A12" s="22">
        <f t="shared" si="1"/>
        <v>2020</v>
      </c>
      <c r="B12" s="22">
        <f t="shared" si="2"/>
        <v>9</v>
      </c>
      <c r="C12" s="68">
        <f t="array" aca="1" ref="C12" ca="1">SUM(IF(MONTH(dagen)=$B12,1,0)*IF(InUit=1,1,0)*bedragen)</f>
        <v>0</v>
      </c>
      <c r="D12" s="76">
        <f t="array" aca="1" ref="D12" ca="1">SUM(IF(MONTH(dagen)=$B12,1,0)*IF(InUit=0,1,0)*bedragen)</f>
        <v>0</v>
      </c>
      <c r="E12" s="77" t="e">
        <f t="shared" ca="1" si="0"/>
        <v>#DIV/0!</v>
      </c>
      <c r="F12" s="71" t="e">
        <f t="array" aca="1" ref="F12" ca="1">SUM(IF(MONTH(dagen)=$B12,1,0)*IF(G$3=subtypes,1,0)*bedragen)/$C12</f>
        <v>#DIV/0!</v>
      </c>
      <c r="G12" s="71" t="e">
        <f t="array" aca="1" ref="G12" ca="1">SUM(IF(MONTH(dagen)=$B12,1,0)*IF(G$3=types,1,0)*bedragen)/$D12</f>
        <v>#DIV/0!</v>
      </c>
      <c r="H12" s="78" t="e">
        <f t="array" aca="1" ref="H12" ca="1">SUM(IF(MONTH(dagen)=$B12,1,0)*IF(H$3=types,1,0)*IF(InUit=0,1,0)*bedragen)/$D12</f>
        <v>#DIV/0!</v>
      </c>
      <c r="I12" s="78" t="e">
        <f t="array" aca="1" ref="I12" ca="1">SUM(IF(MONTH(dagen)=$B12,1,0)*IF(I$3=types,1,0)*IF(InUit=0,1,0)*bedragen)/$D12</f>
        <v>#DIV/0!</v>
      </c>
      <c r="J12" s="78" t="e">
        <f t="array" aca="1" ref="J12" ca="1">SUM(IF(MONTH(dagen)=$B12,1,0)*IF(J$3=types,1,0)*IF(InUit=0,1,0)*bedragen)/$D12</f>
        <v>#DIV/0!</v>
      </c>
      <c r="K12" s="78" t="e">
        <f t="array" aca="1" ref="K12" ca="1">SUM(IF(MONTH(dagen)=$B12,1,0)*IF(K$3=types,1,0)*IF(InUit=0,1,0)*bedragen)/$D12</f>
        <v>#DIV/0!</v>
      </c>
      <c r="L12" s="78" t="e">
        <f t="array" aca="1" ref="L12" ca="1">SUM(IF(MONTH(dagen)=$B12,1,0)*IF(L$3=types,1,0)*IF(InUit=0,1,0)*bedragen)/$D12</f>
        <v>#DIV/0!</v>
      </c>
      <c r="M12" s="78" t="e">
        <f t="array" aca="1" ref="M12" ca="1">SUM(IF(MONTH(dagen)=$B12,1,0)*IF(M$3=types,1,0)*IF(InUit=0,1,0)*bedragen)/$D12</f>
        <v>#DIV/0!</v>
      </c>
      <c r="N12" s="78" t="e">
        <f t="array" aca="1" ref="N12" ca="1">SUM(IF(MONTH(dagen)=$B12,1,0)*IF(N$3=types,1,0)*IF(InUit=0,1,0)*bedragen)/$D12</f>
        <v>#DIV/0!</v>
      </c>
      <c r="O12" s="78" t="e">
        <f t="array" aca="1" ref="O12" ca="1">SUM(IF(MONTH(dagen)=$B12,1,0)*IF(O$3=types,1,0)*IF(InUit=0,1,0)*bedragen)/$D12</f>
        <v>#DIV/0!</v>
      </c>
      <c r="P12" s="78" t="e">
        <f t="array" aca="1" ref="P12" ca="1">SUM(IF(MONTH(dagen)=$B12,1,0)*IF(P$3=types,1,0)*IF(InUit=0,1,0)*bedragen)/$D12</f>
        <v>#DIV/0!</v>
      </c>
      <c r="Q12" s="78" t="e">
        <f t="array" aca="1" ref="Q12" ca="1">SUM(IF(MONTH(dagen)=$B12,1,0)*IF(Q$3=types,1,0)*IF(InUit=0,1,0)*bedragen)/$D12</f>
        <v>#DIV/0!</v>
      </c>
      <c r="R12" s="78" t="e">
        <f t="array" aca="1" ref="R12" ca="1">SUM(IF(MONTH(dagen)=$B12,1,0)*IF(R$3=types,1,0)*IF(InUit=0,1,0)*bedragen)/$D12</f>
        <v>#DIV/0!</v>
      </c>
      <c r="S12" s="78" t="e">
        <f t="array" aca="1" ref="S12" ca="1">SUM(IF(MONTH(dagen)=$B12,1,0)*IF(S$3=types,1,0)*IF(InUit=0,1,0)*bedragen)/$D12</f>
        <v>#DIV/0!</v>
      </c>
      <c r="T12" s="78" t="e">
        <f t="array" aca="1" ref="T12" ca="1">SUM(IF(MONTH(dagen)=$B12,1,0)*IF(T$3=types,1,0)*IF(InUit=0,1,0)*bedragen)/$D12</f>
        <v>#DIV/0!</v>
      </c>
      <c r="U12" s="78" t="e">
        <f t="array" aca="1" ref="U12" ca="1">SUM(IF(MONTH(dagen)=$B12,1,0)*IF(U$3=types,1,0)*IF(InUit=0,1,0)*bedragen)/$D12</f>
        <v>#DIV/0!</v>
      </c>
      <c r="V12" s="78" t="e">
        <f t="array" aca="1" ref="V12" ca="1">SUM(IF(MONTH(dagen)=$B12,1,0)*IF(V$3=types,1,0)*IF(InUit=0,1,0)*bedragen)/$D12</f>
        <v>#DIV/0!</v>
      </c>
      <c r="W12" s="78" t="e">
        <f t="array" aca="1" ref="W12" ca="1">SUM(IF(MONTH(dagen)=$B12,1,0)*IF(W$3=types,1,0)*IF(InUit=0,1,0)*bedragen)/$D12</f>
        <v>#DIV/0!</v>
      </c>
      <c r="X12" s="78" t="e">
        <f t="array" aca="1" ref="X12" ca="1">SUM(IF(MONTH(dagen)=$B12,1,0)*IF(InUit=0,1,0)*bedragen)/$D12</f>
        <v>#DIV/0!</v>
      </c>
    </row>
    <row r="13" spans="1:25" x14ac:dyDescent="0.2">
      <c r="A13" s="22">
        <f t="shared" si="1"/>
        <v>2020</v>
      </c>
      <c r="B13" s="22">
        <f t="shared" si="2"/>
        <v>10</v>
      </c>
      <c r="C13" s="68">
        <f t="array" aca="1" ref="C13" ca="1">SUM(IF(MONTH(dagen)=$B13,1,0)*IF(InUit=1,1,0)*bedragen)</f>
        <v>0</v>
      </c>
      <c r="D13" s="76">
        <f t="array" aca="1" ref="D13" ca="1">SUM(IF(MONTH(dagen)=$B13,1,0)*IF(InUit=0,1,0)*bedragen)</f>
        <v>0</v>
      </c>
      <c r="E13" s="77" t="e">
        <f t="shared" ca="1" si="0"/>
        <v>#DIV/0!</v>
      </c>
      <c r="F13" s="71" t="e">
        <f t="array" aca="1" ref="F13" ca="1">SUM(IF(MONTH(dagen)=$B13,1,0)*IF(G$3=subtypes,1,0)*bedragen)/$C13</f>
        <v>#DIV/0!</v>
      </c>
      <c r="G13" s="71" t="e">
        <f t="array" aca="1" ref="G13" ca="1">SUM(IF(MONTH(dagen)=$B13,1,0)*IF(G$3=types,1,0)*bedragen)/$D13</f>
        <v>#DIV/0!</v>
      </c>
      <c r="H13" s="78" t="e">
        <f t="array" aca="1" ref="H13" ca="1">SUM(IF(MONTH(dagen)=$B13,1,0)*IF(H$3=types,1,0)*IF(InUit=0,1,0)*bedragen)/$D13</f>
        <v>#DIV/0!</v>
      </c>
      <c r="I13" s="78" t="e">
        <f t="array" aca="1" ref="I13" ca="1">SUM(IF(MONTH(dagen)=$B13,1,0)*IF(I$3=types,1,0)*IF(InUit=0,1,0)*bedragen)/$D13</f>
        <v>#DIV/0!</v>
      </c>
      <c r="J13" s="78" t="e">
        <f t="array" aca="1" ref="J13" ca="1">SUM(IF(MONTH(dagen)=$B13,1,0)*IF(J$3=types,1,0)*IF(InUit=0,1,0)*bedragen)/$D13</f>
        <v>#DIV/0!</v>
      </c>
      <c r="K13" s="78" t="e">
        <f t="array" aca="1" ref="K13" ca="1">SUM(IF(MONTH(dagen)=$B13,1,0)*IF(K$3=types,1,0)*IF(InUit=0,1,0)*bedragen)/$D13</f>
        <v>#DIV/0!</v>
      </c>
      <c r="L13" s="78" t="e">
        <f t="array" aca="1" ref="L13" ca="1">SUM(IF(MONTH(dagen)=$B13,1,0)*IF(L$3=types,1,0)*IF(InUit=0,1,0)*bedragen)/$D13</f>
        <v>#DIV/0!</v>
      </c>
      <c r="M13" s="78" t="e">
        <f t="array" aca="1" ref="M13" ca="1">SUM(IF(MONTH(dagen)=$B13,1,0)*IF(M$3=types,1,0)*IF(InUit=0,1,0)*bedragen)/$D13</f>
        <v>#DIV/0!</v>
      </c>
      <c r="N13" s="78" t="e">
        <f t="array" aca="1" ref="N13" ca="1">SUM(IF(MONTH(dagen)=$B13,1,0)*IF(N$3=types,1,0)*IF(InUit=0,1,0)*bedragen)/$D13</f>
        <v>#DIV/0!</v>
      </c>
      <c r="O13" s="78" t="e">
        <f t="array" aca="1" ref="O13" ca="1">SUM(IF(MONTH(dagen)=$B13,1,0)*IF(O$3=types,1,0)*IF(InUit=0,1,0)*bedragen)/$D13</f>
        <v>#DIV/0!</v>
      </c>
      <c r="P13" s="78" t="e">
        <f t="array" aca="1" ref="P13" ca="1">SUM(IF(MONTH(dagen)=$B13,1,0)*IF(P$3=types,1,0)*IF(InUit=0,1,0)*bedragen)/$D13</f>
        <v>#DIV/0!</v>
      </c>
      <c r="Q13" s="78" t="e">
        <f t="array" aca="1" ref="Q13" ca="1">SUM(IF(MONTH(dagen)=$B13,1,0)*IF(Q$3=types,1,0)*IF(InUit=0,1,0)*bedragen)/$D13</f>
        <v>#DIV/0!</v>
      </c>
      <c r="R13" s="78" t="e">
        <f t="array" aca="1" ref="R13" ca="1">SUM(IF(MONTH(dagen)=$B13,1,0)*IF(R$3=types,1,0)*IF(InUit=0,1,0)*bedragen)/$D13</f>
        <v>#DIV/0!</v>
      </c>
      <c r="S13" s="78" t="e">
        <f t="array" aca="1" ref="S13" ca="1">SUM(IF(MONTH(dagen)=$B13,1,0)*IF(S$3=types,1,0)*IF(InUit=0,1,0)*bedragen)/$D13</f>
        <v>#DIV/0!</v>
      </c>
      <c r="T13" s="78" t="e">
        <f t="array" aca="1" ref="T13" ca="1">SUM(IF(MONTH(dagen)=$B13,1,0)*IF(T$3=types,1,0)*IF(InUit=0,1,0)*bedragen)/$D13</f>
        <v>#DIV/0!</v>
      </c>
      <c r="U13" s="78" t="e">
        <f t="array" aca="1" ref="U13" ca="1">SUM(IF(MONTH(dagen)=$B13,1,0)*IF(U$3=types,1,0)*IF(InUit=0,1,0)*bedragen)/$D13</f>
        <v>#DIV/0!</v>
      </c>
      <c r="V13" s="78" t="e">
        <f t="array" aca="1" ref="V13" ca="1">SUM(IF(MONTH(dagen)=$B13,1,0)*IF(V$3=types,1,0)*IF(InUit=0,1,0)*bedragen)/$D13</f>
        <v>#DIV/0!</v>
      </c>
      <c r="W13" s="78" t="e">
        <f t="array" aca="1" ref="W13" ca="1">SUM(IF(MONTH(dagen)=$B13,1,0)*IF(W$3=types,1,0)*IF(InUit=0,1,0)*bedragen)/$D13</f>
        <v>#DIV/0!</v>
      </c>
      <c r="X13" s="78" t="e">
        <f t="array" aca="1" ref="X13" ca="1">SUM(IF(MONTH(dagen)=$B13,1,0)*IF(InUit=0,1,0)*bedragen)/$D13</f>
        <v>#DIV/0!</v>
      </c>
    </row>
    <row r="14" spans="1:25" x14ac:dyDescent="0.2">
      <c r="A14" s="22">
        <f t="shared" si="1"/>
        <v>2020</v>
      </c>
      <c r="B14" s="22">
        <f t="shared" si="2"/>
        <v>11</v>
      </c>
      <c r="C14" s="68">
        <f t="array" aca="1" ref="C14" ca="1">SUM(IF(MONTH(dagen)=$B14,1,0)*IF(InUit=1,1,0)*bedragen)</f>
        <v>0</v>
      </c>
      <c r="D14" s="76">
        <f t="array" aca="1" ref="D14" ca="1">SUM(IF(MONTH(dagen)=$B14,1,0)*IF(InUit=0,1,0)*bedragen)</f>
        <v>0</v>
      </c>
      <c r="E14" s="77" t="e">
        <f t="shared" ca="1" si="0"/>
        <v>#DIV/0!</v>
      </c>
      <c r="F14" s="71" t="e">
        <f t="array" aca="1" ref="F14" ca="1">SUM(IF(MONTH(dagen)=$B14,1,0)*IF(G$3=subtypes,1,0)*bedragen)/$C14</f>
        <v>#DIV/0!</v>
      </c>
      <c r="G14" s="71" t="e">
        <f t="array" aca="1" ref="G14" ca="1">SUM(IF(MONTH(dagen)=$B14,1,0)*IF(G$3=types,1,0)*bedragen)/$D14</f>
        <v>#DIV/0!</v>
      </c>
      <c r="H14" s="78" t="e">
        <f t="array" aca="1" ref="H14" ca="1">SUM(IF(MONTH(dagen)=$B14,1,0)*IF(H$3=types,1,0)*IF(InUit=0,1,0)*bedragen)/$D14</f>
        <v>#DIV/0!</v>
      </c>
      <c r="I14" s="78" t="e">
        <f t="array" aca="1" ref="I14" ca="1">SUM(IF(MONTH(dagen)=$B14,1,0)*IF(I$3=types,1,0)*IF(InUit=0,1,0)*bedragen)/$D14</f>
        <v>#DIV/0!</v>
      </c>
      <c r="J14" s="78" t="e">
        <f t="array" aca="1" ref="J14" ca="1">SUM(IF(MONTH(dagen)=$B14,1,0)*IF(J$3=types,1,0)*IF(InUit=0,1,0)*bedragen)/$D14</f>
        <v>#DIV/0!</v>
      </c>
      <c r="K14" s="78" t="e">
        <f t="array" aca="1" ref="K14" ca="1">SUM(IF(MONTH(dagen)=$B14,1,0)*IF(K$3=types,1,0)*IF(InUit=0,1,0)*bedragen)/$D14</f>
        <v>#DIV/0!</v>
      </c>
      <c r="L14" s="78" t="e">
        <f t="array" aca="1" ref="L14" ca="1">SUM(IF(MONTH(dagen)=$B14,1,0)*IF(L$3=types,1,0)*IF(InUit=0,1,0)*bedragen)/$D14</f>
        <v>#DIV/0!</v>
      </c>
      <c r="M14" s="78" t="e">
        <f t="array" aca="1" ref="M14" ca="1">SUM(IF(MONTH(dagen)=$B14,1,0)*IF(M$3=types,1,0)*IF(InUit=0,1,0)*bedragen)/$D14</f>
        <v>#DIV/0!</v>
      </c>
      <c r="N14" s="78" t="e">
        <f t="array" aca="1" ref="N14" ca="1">SUM(IF(MONTH(dagen)=$B14,1,0)*IF(N$3=types,1,0)*IF(InUit=0,1,0)*bedragen)/$D14</f>
        <v>#DIV/0!</v>
      </c>
      <c r="O14" s="78" t="e">
        <f t="array" aca="1" ref="O14" ca="1">SUM(IF(MONTH(dagen)=$B14,1,0)*IF(O$3=types,1,0)*IF(InUit=0,1,0)*bedragen)/$D14</f>
        <v>#DIV/0!</v>
      </c>
      <c r="P14" s="78" t="e">
        <f t="array" aca="1" ref="P14" ca="1">SUM(IF(MONTH(dagen)=$B14,1,0)*IF(P$3=types,1,0)*IF(InUit=0,1,0)*bedragen)/$D14</f>
        <v>#DIV/0!</v>
      </c>
      <c r="Q14" s="78" t="e">
        <f t="array" aca="1" ref="Q14" ca="1">SUM(IF(MONTH(dagen)=$B14,1,0)*IF(Q$3=types,1,0)*IF(InUit=0,1,0)*bedragen)/$D14</f>
        <v>#DIV/0!</v>
      </c>
      <c r="R14" s="78" t="e">
        <f t="array" aca="1" ref="R14" ca="1">SUM(IF(MONTH(dagen)=$B14,1,0)*IF(R$3=types,1,0)*IF(InUit=0,1,0)*bedragen)/$D14</f>
        <v>#DIV/0!</v>
      </c>
      <c r="S14" s="78" t="e">
        <f t="array" aca="1" ref="S14" ca="1">SUM(IF(MONTH(dagen)=$B14,1,0)*IF(S$3=types,1,0)*IF(InUit=0,1,0)*bedragen)/$D14</f>
        <v>#DIV/0!</v>
      </c>
      <c r="T14" s="78" t="e">
        <f t="array" aca="1" ref="T14" ca="1">SUM(IF(MONTH(dagen)=$B14,1,0)*IF(T$3=types,1,0)*IF(InUit=0,1,0)*bedragen)/$D14</f>
        <v>#DIV/0!</v>
      </c>
      <c r="U14" s="78" t="e">
        <f t="array" aca="1" ref="U14" ca="1">SUM(IF(MONTH(dagen)=$B14,1,0)*IF(U$3=types,1,0)*IF(InUit=0,1,0)*bedragen)/$D14</f>
        <v>#DIV/0!</v>
      </c>
      <c r="V14" s="78" t="e">
        <f t="array" aca="1" ref="V14" ca="1">SUM(IF(MONTH(dagen)=$B14,1,0)*IF(V$3=types,1,0)*IF(InUit=0,1,0)*bedragen)/$D14</f>
        <v>#DIV/0!</v>
      </c>
      <c r="W14" s="78" t="e">
        <f t="array" aca="1" ref="W14" ca="1">SUM(IF(MONTH(dagen)=$B14,1,0)*IF(W$3=types,1,0)*IF(InUit=0,1,0)*bedragen)/$D14</f>
        <v>#DIV/0!</v>
      </c>
      <c r="X14" s="78" t="e">
        <f t="array" aca="1" ref="X14" ca="1">SUM(IF(MONTH(dagen)=$B14,1,0)*IF(InUit=0,1,0)*bedragen)/$D14</f>
        <v>#DIV/0!</v>
      </c>
    </row>
    <row r="15" spans="1:25" x14ac:dyDescent="0.2">
      <c r="A15" s="22">
        <f t="shared" si="1"/>
        <v>2020</v>
      </c>
      <c r="B15" s="22">
        <f t="shared" si="2"/>
        <v>12</v>
      </c>
      <c r="C15" s="68">
        <f t="array" aca="1" ref="C15" ca="1">SUM(IF(MONTH(dagen)=$B15,1,0)*IF(InUit=1,1,0)*bedragen)</f>
        <v>0</v>
      </c>
      <c r="D15" s="76">
        <f t="array" aca="1" ref="D15" ca="1">SUM(IF(MONTH(dagen)=$B15,1,0)*IF(InUit=0,1,0)*bedragen)</f>
        <v>0</v>
      </c>
      <c r="E15" s="77" t="e">
        <f t="shared" ca="1" si="0"/>
        <v>#DIV/0!</v>
      </c>
      <c r="F15" s="71" t="e">
        <f t="array" aca="1" ref="F15" ca="1">SUM(IF(MONTH(dagen)=$B15,1,0)*IF(G$3=subtypes,1,0)*bedragen)/$C15</f>
        <v>#DIV/0!</v>
      </c>
      <c r="G15" s="71" t="e">
        <f t="array" aca="1" ref="G15" ca="1">SUM(IF(MONTH(dagen)=$B15,1,0)*IF(G$3=types,1,0)*bedragen)/$D15</f>
        <v>#DIV/0!</v>
      </c>
      <c r="H15" s="78" t="e">
        <f t="array" aca="1" ref="H15" ca="1">SUM(IF(MONTH(dagen)=$B15,1,0)*IF(H$3=types,1,0)*IF(InUit=0,1,0)*bedragen)/$D15</f>
        <v>#DIV/0!</v>
      </c>
      <c r="I15" s="78" t="e">
        <f t="array" aca="1" ref="I15" ca="1">SUM(IF(MONTH(dagen)=$B15,1,0)*IF(I$3=types,1,0)*IF(InUit=0,1,0)*bedragen)/$D15</f>
        <v>#DIV/0!</v>
      </c>
      <c r="J15" s="78" t="e">
        <f t="array" aca="1" ref="J15" ca="1">SUM(IF(MONTH(dagen)=$B15,1,0)*IF(J$3=types,1,0)*IF(InUit=0,1,0)*bedragen)/$D15</f>
        <v>#DIV/0!</v>
      </c>
      <c r="K15" s="78" t="e">
        <f t="array" aca="1" ref="K15" ca="1">SUM(IF(MONTH(dagen)=$B15,1,0)*IF(K$3=types,1,0)*IF(InUit=0,1,0)*bedragen)/$D15</f>
        <v>#DIV/0!</v>
      </c>
      <c r="L15" s="78" t="e">
        <f t="array" aca="1" ref="L15" ca="1">SUM(IF(MONTH(dagen)=$B15,1,0)*IF(L$3=types,1,0)*IF(InUit=0,1,0)*bedragen)/$D15</f>
        <v>#DIV/0!</v>
      </c>
      <c r="M15" s="78" t="e">
        <f t="array" aca="1" ref="M15" ca="1">SUM(IF(MONTH(dagen)=$B15,1,0)*IF(M$3=types,1,0)*IF(InUit=0,1,0)*bedragen)/$D15</f>
        <v>#DIV/0!</v>
      </c>
      <c r="N15" s="78" t="e">
        <f t="array" aca="1" ref="N15" ca="1">SUM(IF(MONTH(dagen)=$B15,1,0)*IF(N$3=types,1,0)*IF(InUit=0,1,0)*bedragen)/$D15</f>
        <v>#DIV/0!</v>
      </c>
      <c r="O15" s="78" t="e">
        <f t="array" aca="1" ref="O15" ca="1">SUM(IF(MONTH(dagen)=$B15,1,0)*IF(O$3=types,1,0)*IF(InUit=0,1,0)*bedragen)/$D15</f>
        <v>#DIV/0!</v>
      </c>
      <c r="P15" s="78" t="e">
        <f t="array" aca="1" ref="P15" ca="1">SUM(IF(MONTH(dagen)=$B15,1,0)*IF(P$3=types,1,0)*IF(InUit=0,1,0)*bedragen)/$D15</f>
        <v>#DIV/0!</v>
      </c>
      <c r="Q15" s="78" t="e">
        <f t="array" aca="1" ref="Q15" ca="1">SUM(IF(MONTH(dagen)=$B15,1,0)*IF(Q$3=types,1,0)*IF(InUit=0,1,0)*bedragen)/$D15</f>
        <v>#DIV/0!</v>
      </c>
      <c r="R15" s="78" t="e">
        <f t="array" aca="1" ref="R15" ca="1">SUM(IF(MONTH(dagen)=$B15,1,0)*IF(R$3=types,1,0)*IF(InUit=0,1,0)*bedragen)/$D15</f>
        <v>#DIV/0!</v>
      </c>
      <c r="S15" s="78" t="e">
        <f t="array" aca="1" ref="S15" ca="1">SUM(IF(MONTH(dagen)=$B15,1,0)*IF(S$3=types,1,0)*IF(InUit=0,1,0)*bedragen)/$D15</f>
        <v>#DIV/0!</v>
      </c>
      <c r="T15" s="78" t="e">
        <f t="array" aca="1" ref="T15" ca="1">SUM(IF(MONTH(dagen)=$B15,1,0)*IF(T$3=types,1,0)*IF(InUit=0,1,0)*bedragen)/$D15</f>
        <v>#DIV/0!</v>
      </c>
      <c r="U15" s="78" t="e">
        <f t="array" aca="1" ref="U15" ca="1">SUM(IF(MONTH(dagen)=$B15,1,0)*IF(U$3=types,1,0)*IF(InUit=0,1,0)*bedragen)/$D15</f>
        <v>#DIV/0!</v>
      </c>
      <c r="V15" s="78" t="e">
        <f t="array" aca="1" ref="V15" ca="1">SUM(IF(MONTH(dagen)=$B15,1,0)*IF(V$3=types,1,0)*IF(InUit=0,1,0)*bedragen)/$D15</f>
        <v>#DIV/0!</v>
      </c>
      <c r="W15" s="78" t="e">
        <f t="array" aca="1" ref="W15" ca="1">SUM(IF(MONTH(dagen)=$B15,1,0)*IF(W$3=types,1,0)*IF(InUit=0,1,0)*bedragen)/$D15</f>
        <v>#DIV/0!</v>
      </c>
      <c r="X15" s="78" t="e">
        <f t="array" aca="1" ref="X15" ca="1">SUM(IF(MONTH(dagen)=$B15,1,0)*IF(InUit=0,1,0)*bedragen)/$D15</f>
        <v>#DIV/0!</v>
      </c>
    </row>
    <row r="16" spans="1:25" x14ac:dyDescent="0.2">
      <c r="D16" s="79"/>
      <c r="E16" s="24"/>
      <c r="K16" s="24"/>
    </row>
    <row r="17" spans="4:11" x14ac:dyDescent="0.2">
      <c r="E17" s="11"/>
      <c r="K17" s="11"/>
    </row>
    <row r="18" spans="4:11" x14ac:dyDescent="0.2">
      <c r="E18" s="11"/>
      <c r="K18" s="11"/>
    </row>
    <row r="19" spans="4:11" x14ac:dyDescent="0.2">
      <c r="D19" s="79"/>
      <c r="E19" s="24"/>
      <c r="K19" s="24"/>
    </row>
    <row r="20" spans="4:11" x14ac:dyDescent="0.2">
      <c r="D20" s="79"/>
      <c r="E20" s="24"/>
      <c r="K20" s="24"/>
    </row>
    <row r="21" spans="4:11" x14ac:dyDescent="0.2">
      <c r="D21" s="79"/>
      <c r="E21" s="24"/>
      <c r="K21" s="24"/>
    </row>
    <row r="22" spans="4:11" x14ac:dyDescent="0.2">
      <c r="D22" s="79"/>
      <c r="E22" s="24"/>
      <c r="K22" s="24"/>
    </row>
    <row r="23" spans="4:11" x14ac:dyDescent="0.2">
      <c r="D23" s="79"/>
      <c r="E23" s="24"/>
      <c r="K23" s="24"/>
    </row>
    <row r="24" spans="4:11" x14ac:dyDescent="0.2">
      <c r="D24" s="79"/>
      <c r="E24" s="24"/>
      <c r="K24" s="24"/>
    </row>
    <row r="25" spans="4:11" x14ac:dyDescent="0.2">
      <c r="D25" s="79"/>
      <c r="E25" s="24"/>
      <c r="K25" s="24"/>
    </row>
    <row r="26" spans="4:11" x14ac:dyDescent="0.2">
      <c r="D26" s="79"/>
      <c r="E26" s="24"/>
      <c r="K26" s="24"/>
    </row>
    <row r="28" spans="4:11" x14ac:dyDescent="0.2">
      <c r="E28" s="11"/>
      <c r="K28" s="11"/>
    </row>
    <row r="29" spans="4:11" x14ac:dyDescent="0.2">
      <c r="D29" s="79"/>
      <c r="E29" s="24"/>
      <c r="K29" s="24"/>
    </row>
    <row r="30" spans="4:11" x14ac:dyDescent="0.2">
      <c r="D30" s="79"/>
      <c r="E30" s="24"/>
      <c r="K30" s="24"/>
    </row>
    <row r="31" spans="4:11" x14ac:dyDescent="0.2">
      <c r="D31" s="79"/>
      <c r="E31" s="24"/>
      <c r="K31" s="24"/>
    </row>
    <row r="32" spans="4:11" x14ac:dyDescent="0.2">
      <c r="D32" s="79"/>
      <c r="E32" s="24"/>
      <c r="K32" s="24"/>
    </row>
    <row r="34" spans="4:11" x14ac:dyDescent="0.2">
      <c r="E34" s="11"/>
      <c r="K34" s="11"/>
    </row>
    <row r="35" spans="4:11" x14ac:dyDescent="0.2">
      <c r="E35" s="11"/>
      <c r="K35" s="11"/>
    </row>
    <row r="36" spans="4:11" x14ac:dyDescent="0.2">
      <c r="D36" s="79"/>
      <c r="E36" s="24"/>
      <c r="K36" s="24"/>
    </row>
    <row r="37" spans="4:11" x14ac:dyDescent="0.2">
      <c r="D37" s="79"/>
      <c r="E37" s="24"/>
      <c r="K37" s="24"/>
    </row>
    <row r="38" spans="4:11" x14ac:dyDescent="0.2">
      <c r="D38" s="79"/>
      <c r="E38" s="24"/>
      <c r="K38" s="24"/>
    </row>
    <row r="39" spans="4:11" x14ac:dyDescent="0.2">
      <c r="D39" s="79"/>
      <c r="E39" s="24"/>
      <c r="K39" s="24"/>
    </row>
    <row r="40" spans="4:11" x14ac:dyDescent="0.2">
      <c r="D40" s="79"/>
      <c r="E40" s="24"/>
      <c r="K40" s="24"/>
    </row>
  </sheetData>
  <conditionalFormatting sqref="F4:G15">
    <cfRule type="cellIs" dxfId="1" priority="1" stopIfTrue="1" operator="equal">
      <formula>0</formula>
    </cfRule>
    <cfRule type="expression" dxfId="0" priority="2" stopIfTrue="1">
      <formula>($C4=0)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30</vt:i4>
      </vt:variant>
    </vt:vector>
  </HeadingPairs>
  <TitlesOfParts>
    <vt:vector size="40" baseType="lpstr">
      <vt:lpstr>ieuwjaar 2020</vt:lpstr>
      <vt:lpstr>uitgave</vt:lpstr>
      <vt:lpstr>uitgaven lissabon </vt:lpstr>
      <vt:lpstr>vos kosten </vt:lpstr>
      <vt:lpstr>conversies</vt:lpstr>
      <vt:lpstr>Keuzes</vt:lpstr>
      <vt:lpstr>VDL</vt:lpstr>
      <vt:lpstr>per type </vt:lpstr>
      <vt:lpstr>per type  procentueel </vt:lpstr>
      <vt:lpstr>oefening</vt:lpstr>
      <vt:lpstr>allerlei</vt:lpstr>
      <vt:lpstr>auto</vt:lpstr>
      <vt:lpstr>bestaandsubtype</vt:lpstr>
      <vt:lpstr>communicatie</vt:lpstr>
      <vt:lpstr>dagnaam</vt:lpstr>
      <vt:lpstr>drank</vt:lpstr>
      <vt:lpstr>fiscus</vt:lpstr>
      <vt:lpstr>gezondheid</vt:lpstr>
      <vt:lpstr>grote_uitgave</vt:lpstr>
      <vt:lpstr>huis</vt:lpstr>
      <vt:lpstr>in</vt:lpstr>
      <vt:lpstr>jaar</vt:lpstr>
      <vt:lpstr>KeuzeLectuur</vt:lpstr>
      <vt:lpstr>kledij</vt:lpstr>
      <vt:lpstr>lectuur</vt:lpstr>
      <vt:lpstr>lidmaatschap</vt:lpstr>
      <vt:lpstr>lotto</vt:lpstr>
      <vt:lpstr>mnaam</vt:lpstr>
      <vt:lpstr>mnr</vt:lpstr>
      <vt:lpstr>nuts</vt:lpstr>
      <vt:lpstr>reis_trip_we</vt:lpstr>
      <vt:lpstr>restau</vt:lpstr>
      <vt:lpstr>spaar</vt:lpstr>
      <vt:lpstr>test</vt:lpstr>
      <vt:lpstr>verzekering</vt:lpstr>
      <vt:lpstr>voeding</vt:lpstr>
      <vt:lpstr>weekbegin</vt:lpstr>
      <vt:lpstr>weekdag</vt:lpstr>
      <vt:lpstr>weekeinde</vt:lpstr>
      <vt:lpstr>weeknummer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2020-12-30T13:46:12Z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4e99ac7b-2b01-40ea-a490-fc0011c58c5f</vt:lpwstr>
  </property>
</Properties>
</file>