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1620" yWindow="1665" windowWidth="23370" windowHeight="12255" activeTab="1"/>
  </bookViews>
  <sheets>
    <sheet name="Blad1" sheetId="1" r:id="rId1"/>
    <sheet name="NK15-1.33-T0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2" l="1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8" i="2"/>
  <c r="S29" i="2" l="1"/>
  <c r="N29" i="2"/>
  <c r="K29" i="2"/>
  <c r="L29" i="2" s="1"/>
  <c r="O29" i="2" s="1"/>
  <c r="H29" i="2"/>
  <c r="I29" i="2" s="1"/>
  <c r="G29" i="2"/>
  <c r="M29" i="2" s="1"/>
  <c r="F29" i="2"/>
  <c r="S28" i="2"/>
  <c r="N28" i="2"/>
  <c r="M28" i="2"/>
  <c r="L28" i="2"/>
  <c r="O28" i="2" s="1"/>
  <c r="K28" i="2"/>
  <c r="H28" i="2"/>
  <c r="G28" i="2"/>
  <c r="F28" i="2"/>
  <c r="I28" i="2" s="1"/>
  <c r="S27" i="2"/>
  <c r="L27" i="2"/>
  <c r="O27" i="2" s="1"/>
  <c r="K27" i="2"/>
  <c r="I27" i="2"/>
  <c r="H27" i="2"/>
  <c r="N27" i="2" s="1"/>
  <c r="G27" i="2"/>
  <c r="M27" i="2" s="1"/>
  <c r="F27" i="2"/>
  <c r="S26" i="2"/>
  <c r="K26" i="2"/>
  <c r="H26" i="2"/>
  <c r="N26" i="2" s="1"/>
  <c r="G26" i="2"/>
  <c r="M26" i="2" s="1"/>
  <c r="F26" i="2"/>
  <c r="L26" i="2" s="1"/>
  <c r="O26" i="2" s="1"/>
  <c r="S25" i="2"/>
  <c r="N25" i="2"/>
  <c r="K25" i="2"/>
  <c r="H25" i="2"/>
  <c r="G25" i="2"/>
  <c r="M25" i="2" s="1"/>
  <c r="F25" i="2"/>
  <c r="L25" i="2" s="1"/>
  <c r="O25" i="2" s="1"/>
  <c r="S24" i="2"/>
  <c r="K24" i="2"/>
  <c r="N24" i="2" s="1"/>
  <c r="H24" i="2"/>
  <c r="G24" i="2"/>
  <c r="F24" i="2"/>
  <c r="I24" i="2" s="1"/>
  <c r="S23" i="2"/>
  <c r="N23" i="2"/>
  <c r="M23" i="2"/>
  <c r="K23" i="2"/>
  <c r="L23" i="2" s="1"/>
  <c r="O23" i="2" s="1"/>
  <c r="H23" i="2"/>
  <c r="I23" i="2" s="1"/>
  <c r="G23" i="2"/>
  <c r="F23" i="2"/>
  <c r="S22" i="2"/>
  <c r="N22" i="2"/>
  <c r="M22" i="2"/>
  <c r="L22" i="2"/>
  <c r="O22" i="2" s="1"/>
  <c r="K22" i="2"/>
  <c r="H22" i="2"/>
  <c r="G22" i="2"/>
  <c r="F22" i="2"/>
  <c r="I22" i="2" s="1"/>
  <c r="S21" i="2"/>
  <c r="K21" i="2"/>
  <c r="L21" i="2" s="1"/>
  <c r="O21" i="2" s="1"/>
  <c r="I21" i="2"/>
  <c r="H21" i="2"/>
  <c r="N21" i="2" s="1"/>
  <c r="G21" i="2"/>
  <c r="M21" i="2" s="1"/>
  <c r="F21" i="2"/>
  <c r="S20" i="2"/>
  <c r="K20" i="2"/>
  <c r="H20" i="2"/>
  <c r="N20" i="2" s="1"/>
  <c r="G20" i="2"/>
  <c r="M20" i="2" s="1"/>
  <c r="F20" i="2"/>
  <c r="L20" i="2" s="1"/>
  <c r="S19" i="2"/>
  <c r="K19" i="2"/>
  <c r="N19" i="2" s="1"/>
  <c r="H19" i="2"/>
  <c r="G19" i="2"/>
  <c r="M19" i="2" s="1"/>
  <c r="F19" i="2"/>
  <c r="L19" i="2" s="1"/>
  <c r="O19" i="2" s="1"/>
  <c r="S18" i="2"/>
  <c r="K18" i="2"/>
  <c r="N18" i="2" s="1"/>
  <c r="H18" i="2"/>
  <c r="G18" i="2"/>
  <c r="F18" i="2"/>
  <c r="I18" i="2" s="1"/>
  <c r="S17" i="2"/>
  <c r="N17" i="2"/>
  <c r="M17" i="2"/>
  <c r="K17" i="2"/>
  <c r="L17" i="2" s="1"/>
  <c r="O17" i="2" s="1"/>
  <c r="H17" i="2"/>
  <c r="I17" i="2" s="1"/>
  <c r="G17" i="2"/>
  <c r="F17" i="2"/>
  <c r="S16" i="2"/>
  <c r="N16" i="2"/>
  <c r="M16" i="2"/>
  <c r="L16" i="2"/>
  <c r="O16" i="2" s="1"/>
  <c r="K16" i="2"/>
  <c r="H16" i="2"/>
  <c r="G16" i="2"/>
  <c r="F16" i="2"/>
  <c r="I16" i="2" s="1"/>
  <c r="S15" i="2"/>
  <c r="K15" i="2"/>
  <c r="L15" i="2" s="1"/>
  <c r="O15" i="2" s="1"/>
  <c r="I15" i="2"/>
  <c r="H15" i="2"/>
  <c r="N15" i="2" s="1"/>
  <c r="G15" i="2"/>
  <c r="M15" i="2" s="1"/>
  <c r="F15" i="2"/>
  <c r="S14" i="2"/>
  <c r="K14" i="2"/>
  <c r="H14" i="2"/>
  <c r="N14" i="2" s="1"/>
  <c r="G14" i="2"/>
  <c r="M14" i="2" s="1"/>
  <c r="F14" i="2"/>
  <c r="I14" i="2" s="1"/>
  <c r="S13" i="2"/>
  <c r="N13" i="2"/>
  <c r="K13" i="2"/>
  <c r="H13" i="2"/>
  <c r="G13" i="2"/>
  <c r="M13" i="2" s="1"/>
  <c r="F13" i="2"/>
  <c r="L13" i="2" s="1"/>
  <c r="S12" i="2"/>
  <c r="K12" i="2"/>
  <c r="N12" i="2" s="1"/>
  <c r="H12" i="2"/>
  <c r="G12" i="2"/>
  <c r="F12" i="2"/>
  <c r="I12" i="2" s="1"/>
  <c r="S11" i="2"/>
  <c r="N11" i="2"/>
  <c r="M11" i="2"/>
  <c r="K11" i="2"/>
  <c r="L11" i="2" s="1"/>
  <c r="O11" i="2" s="1"/>
  <c r="H11" i="2"/>
  <c r="I11" i="2" s="1"/>
  <c r="G11" i="2"/>
  <c r="F11" i="2"/>
  <c r="S10" i="2"/>
  <c r="L10" i="2"/>
  <c r="K10" i="2"/>
  <c r="N10" i="2" s="1"/>
  <c r="H10" i="2"/>
  <c r="G10" i="2"/>
  <c r="F10" i="2"/>
  <c r="I10" i="2" s="1"/>
  <c r="S9" i="2"/>
  <c r="K9" i="2"/>
  <c r="L9" i="2" s="1"/>
  <c r="I9" i="2"/>
  <c r="H9" i="2"/>
  <c r="N9" i="2" s="1"/>
  <c r="G9" i="2"/>
  <c r="M9" i="2" s="1"/>
  <c r="F9" i="2"/>
  <c r="S8" i="2"/>
  <c r="K8" i="2"/>
  <c r="H8" i="2"/>
  <c r="N8" i="2" s="1"/>
  <c r="G8" i="2"/>
  <c r="M8" i="2" s="1"/>
  <c r="F8" i="2"/>
  <c r="I8" i="2" s="1"/>
  <c r="B2" i="2" a="1"/>
  <c r="B2" i="2" s="1"/>
  <c r="E5" i="1"/>
  <c r="F5" i="1" s="1"/>
  <c r="E20" i="1"/>
  <c r="F20" i="1" s="1"/>
  <c r="E6" i="1"/>
  <c r="F6" i="1" s="1"/>
  <c r="M30" i="2" l="1"/>
  <c r="N30" i="2"/>
  <c r="O13" i="2"/>
  <c r="O9" i="2"/>
  <c r="O20" i="2"/>
  <c r="F30" i="2"/>
  <c r="M10" i="2"/>
  <c r="O10" i="2" s="1"/>
  <c r="L8" i="2"/>
  <c r="I13" i="2"/>
  <c r="I30" i="2" s="1"/>
  <c r="L14" i="2"/>
  <c r="O14" i="2" s="1"/>
  <c r="I19" i="2"/>
  <c r="I25" i="2"/>
  <c r="G30" i="2"/>
  <c r="I20" i="2"/>
  <c r="I26" i="2"/>
  <c r="H30" i="2"/>
  <c r="L12" i="2"/>
  <c r="L18" i="2"/>
  <c r="L24" i="2"/>
  <c r="O24" i="2" s="1"/>
  <c r="M12" i="2"/>
  <c r="M18" i="2"/>
  <c r="M24" i="2"/>
  <c r="O12" i="2" l="1"/>
  <c r="O8" i="2"/>
  <c r="L30" i="2"/>
  <c r="O18" i="2"/>
  <c r="O30" i="2" l="1"/>
  <c r="E7" i="1" l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1" i="1"/>
  <c r="E22" i="1"/>
  <c r="E23" i="1"/>
  <c r="E24" i="1"/>
  <c r="E25" i="1"/>
  <c r="E26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<sst xmlns="http://schemas.openxmlformats.org/spreadsheetml/2006/main" count="126" uniqueCount="65">
  <si>
    <t>1 of 3</t>
  </si>
  <si>
    <t>1,2,3/1of2of3</t>
  </si>
  <si>
    <t>Invulvak</t>
  </si>
  <si>
    <t>.</t>
  </si>
  <si>
    <t>Vermogensoverzicht</t>
  </si>
  <si>
    <t>Verdeler:</t>
  </si>
  <si>
    <t>FLN:</t>
  </si>
  <si>
    <t>T214-01-1DB-001</t>
  </si>
  <si>
    <t>ENS:</t>
  </si>
  <si>
    <t>Groepsnummer</t>
  </si>
  <si>
    <t>Aantal fasen</t>
  </si>
  <si>
    <t>Aangesloten op</t>
  </si>
  <si>
    <t>Vermogen</t>
  </si>
  <si>
    <t>Geinstalleerd vermogen</t>
  </si>
  <si>
    <t>Type aansluiting</t>
  </si>
  <si>
    <t>Gelijktijdig vermogen</t>
  </si>
  <si>
    <t>Aangesloten onderdeel / equipment</t>
  </si>
  <si>
    <t>Automaat</t>
  </si>
  <si>
    <t>Aardlek</t>
  </si>
  <si>
    <t>Aantal polen</t>
  </si>
  <si>
    <t>Opmerking</t>
  </si>
  <si>
    <t>[1 of 3]</t>
  </si>
  <si>
    <t>Test</t>
  </si>
  <si>
    <t>[? of 1,2,3]</t>
  </si>
  <si>
    <t>[VA]</t>
  </si>
  <si>
    <t>L1[VA]</t>
  </si>
  <si>
    <t>L2 [VA]</t>
  </si>
  <si>
    <t>L3 [VA]</t>
  </si>
  <si>
    <t>Totaal [VA]</t>
  </si>
  <si>
    <t>Gelijktijdigheid</t>
  </si>
  <si>
    <t>Wandcontactdozen algemeen</t>
  </si>
  <si>
    <t>CONTACTDOZEN  T0.002/015/016/T1.001</t>
  </si>
  <si>
    <t>C16</t>
  </si>
  <si>
    <t>30mA</t>
  </si>
  <si>
    <t>CONTACTDOZEN T0..002/005/015/016/T1.001</t>
  </si>
  <si>
    <t>CONTACTDOZEN T0.001/006/T1.001</t>
  </si>
  <si>
    <t>CONTACTDOZEN T0.001/007/T1.001</t>
  </si>
  <si>
    <t>BMI / OMI / Data / Deuren / Interlock / Meting</t>
  </si>
  <si>
    <t>RP-103-01-T0 (BMC) T0.001</t>
  </si>
  <si>
    <t>-</t>
  </si>
  <si>
    <t>Wcd's container</t>
  </si>
  <si>
    <t>Overheaddoor T0.001</t>
  </si>
  <si>
    <t>1,2,3</t>
  </si>
  <si>
    <t>Contacdoos 400V T0.001</t>
  </si>
  <si>
    <t>Vesda corridor T0.001</t>
  </si>
  <si>
    <t>RP-104-01-T0 (inbraakcentrale) T0.001</t>
  </si>
  <si>
    <t>Deurautomaat T0.001</t>
  </si>
  <si>
    <t>Chillers</t>
  </si>
  <si>
    <t>LCP Chiller T2.001</t>
  </si>
  <si>
    <t>C25</t>
  </si>
  <si>
    <t>CCTV</t>
  </si>
  <si>
    <t>Wcd's op dak T2.001</t>
  </si>
  <si>
    <t>HVAC</t>
  </si>
  <si>
    <t>Airco + ventilator container</t>
  </si>
  <si>
    <t>RP-100-01-T1 Baspaneel T1.001</t>
  </si>
  <si>
    <t>230V equipment</t>
  </si>
  <si>
    <t>Verwarming container</t>
  </si>
  <si>
    <t>1,2,3,</t>
  </si>
  <si>
    <t>Spare</t>
  </si>
  <si>
    <t>SPARE</t>
  </si>
  <si>
    <t>Patchkast 230V CE 16A</t>
  </si>
  <si>
    <t xml:space="preserve">10FEB21 NEW </t>
  </si>
  <si>
    <t>PM8240</t>
  </si>
  <si>
    <t>B6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</si>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</sst>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3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3" borderId="9" xfId="0" applyFill="1" applyBorder="1"/>
    <xf numFmtId="0" fontId="0" fillId="0" borderId="0" xfId="0" applyAlignment="1">
      <alignment horizontal="center"/>
    </xf>
    <xf numFmtId="0" fontId="1" fillId="3" borderId="10" xfId="0" applyFont="1" applyFill="1" applyBorder="1" applyAlignment="1">
      <alignment horizontal="right"/>
    </xf>
    <xf numFmtId="0" fontId="1" fillId="3" borderId="12" xfId="0" applyFont="1" applyFill="1" applyBorder="1" applyAlignment="1">
      <alignment horizontal="right"/>
    </xf>
    <xf numFmtId="0" fontId="1" fillId="3" borderId="16" xfId="0" applyFont="1" applyFill="1" applyBorder="1"/>
    <xf numFmtId="0" fontId="1" fillId="3" borderId="17" xfId="0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left" vertic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9" fontId="0" fillId="0" borderId="37" xfId="0" applyNumberFormat="1" applyBorder="1" applyAlignment="1">
      <alignment horizontal="center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2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1" xfId="0" applyBorder="1" applyAlignment="1">
      <alignment horizontal="left"/>
    </xf>
    <xf numFmtId="9" fontId="0" fillId="0" borderId="42" xfId="0" applyNumberFormat="1" applyBorder="1" applyAlignment="1">
      <alignment horizontal="center"/>
    </xf>
    <xf numFmtId="0" fontId="0" fillId="0" borderId="43" xfId="0" applyBorder="1" applyAlignment="1">
      <alignment horizontal="left"/>
    </xf>
    <xf numFmtId="0" fontId="0" fillId="4" borderId="41" xfId="0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0" fillId="4" borderId="42" xfId="0" applyFill="1" applyBorder="1" applyAlignment="1">
      <alignment horizontal="left"/>
    </xf>
    <xf numFmtId="0" fontId="0" fillId="4" borderId="44" xfId="0" applyFill="1" applyBorder="1" applyAlignment="1">
      <alignment horizontal="left"/>
    </xf>
    <xf numFmtId="0" fontId="0" fillId="4" borderId="45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9" fontId="0" fillId="4" borderId="42" xfId="0" applyNumberFormat="1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0" borderId="46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7" xfId="0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2" xfId="0" applyBorder="1" applyAlignment="1">
      <alignment horizontal="left"/>
    </xf>
    <xf numFmtId="9" fontId="0" fillId="0" borderId="47" xfId="0" applyNumberFormat="1" applyBorder="1" applyAlignment="1">
      <alignment horizontal="center"/>
    </xf>
    <xf numFmtId="0" fontId="0" fillId="0" borderId="48" xfId="0" applyBorder="1" applyAlignment="1">
      <alignment horizontal="left"/>
    </xf>
    <xf numFmtId="0" fontId="1" fillId="0" borderId="51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0" fillId="2" borderId="33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1" fillId="2" borderId="2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0" xfId="0" applyFont="1" applyFill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5" borderId="5" xfId="0" applyFill="1" applyBorder="1" applyAlignment="1" applyProtection="1">
      <alignment horizontal="center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33</xdr:row>
      <xdr:rowOff>133350</xdr:rowOff>
    </xdr:from>
    <xdr:to>
      <xdr:col>15</xdr:col>
      <xdr:colOff>2027514</xdr:colOff>
      <xdr:row>66</xdr:row>
      <xdr:rowOff>18279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0E0BD39-E947-448E-A1ED-F7DDA9E7F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5" y="6619875"/>
          <a:ext cx="10485714" cy="61714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-FP01\Atrium%20Map\01_NLD\Project\21N8260\Opdracht\10%20Enginering\2_10_13_Verdeelinrichtingen\Vermogen%20staat\Vermogensstaat-T-gebouw-06FEB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lijktijdigheden"/>
      <sheetName val="LS-rek verdeler T15"/>
      <sheetName val="HNKL15-T0"/>
      <sheetName val="NK15-1.33-T0"/>
      <sheetName val="NL15-1.41-T0 "/>
      <sheetName val="NK15-1.49-T0"/>
      <sheetName val="NK15-1.57-T1"/>
      <sheetName val="NK15-5.41-T1 (NEW)"/>
      <sheetName val="NK15-5.49-T1 (NEW)"/>
      <sheetName val="NK15-5.33-T1 (NEW)"/>
      <sheetName val="NVK15-1.17-T0"/>
      <sheetName val="NVK15-1.17-01-T0"/>
      <sheetName val="NVK15-1.17-02-T1"/>
    </sheetNames>
    <sheetDataSet>
      <sheetData sheetId="0">
        <row r="4">
          <cell r="A4" t="str">
            <v>230V equipment</v>
          </cell>
          <cell r="B4">
            <v>0.2</v>
          </cell>
        </row>
        <row r="5">
          <cell r="A5" t="str">
            <v>BMI / OMI / Data / Deuren / Interlock / Meting</v>
          </cell>
          <cell r="B5">
            <v>0.3</v>
          </cell>
        </row>
        <row r="6">
          <cell r="A6" t="str">
            <v>Chillers</v>
          </cell>
          <cell r="B6">
            <v>0.9</v>
          </cell>
        </row>
        <row r="7">
          <cell r="A7" t="str">
            <v>Chillers with redundancy</v>
          </cell>
          <cell r="B7">
            <v>0.5</v>
          </cell>
        </row>
        <row r="8">
          <cell r="A8" t="str">
            <v>HVAC</v>
          </cell>
          <cell r="B8">
            <v>1</v>
          </cell>
        </row>
        <row r="9">
          <cell r="A9" t="str">
            <v>Onder verdeler</v>
          </cell>
          <cell r="B9">
            <v>1</v>
          </cell>
        </row>
        <row r="10">
          <cell r="A10" t="str">
            <v>Overall op HNKL</v>
          </cell>
          <cell r="B10">
            <v>0.8</v>
          </cell>
        </row>
        <row r="11">
          <cell r="A11" t="str">
            <v>Process Equipment</v>
          </cell>
          <cell r="B11">
            <v>0.4</v>
          </cell>
        </row>
        <row r="12">
          <cell r="A12" t="str">
            <v>Spare</v>
          </cell>
          <cell r="B12">
            <v>0</v>
          </cell>
        </row>
        <row r="13">
          <cell r="A13" t="str">
            <v>UPS zonder bypass</v>
          </cell>
          <cell r="B13">
            <v>1</v>
          </cell>
        </row>
        <row r="14">
          <cell r="A14" t="str">
            <v>UPS met bypass</v>
          </cell>
          <cell r="B14">
            <v>0.5</v>
          </cell>
        </row>
        <row r="15">
          <cell r="A15" t="str">
            <v>Verlichting</v>
          </cell>
          <cell r="B15">
            <v>0.9</v>
          </cell>
        </row>
        <row r="16">
          <cell r="A16" t="str">
            <v>Wandcontactdozen algemeen</v>
          </cell>
          <cell r="B16">
            <v>0.2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U27"/>
  <sheetViews>
    <sheetView workbookViewId="0">
      <selection activeCell="E5" sqref="E5"/>
    </sheetView>
  </sheetViews>
  <sheetFormatPr defaultRowHeight="15" x14ac:dyDescent="0.25"/>
  <cols>
    <col min="1" max="3" width="9.140625" style="4"/>
    <col min="4" max="4" width="13.42578125" style="3" customWidth="1"/>
    <col min="5" max="5" width="13.85546875" style="3" customWidth="1"/>
    <col min="6" max="6" width="9.140625" style="3"/>
    <col min="7" max="11" width="9.140625" style="4"/>
    <col min="12" max="12" width="12.5703125" style="4" customWidth="1"/>
    <col min="13" max="14" width="9.140625" style="4"/>
    <col min="15" max="15" width="11.85546875" style="4" bestFit="1" customWidth="1"/>
    <col min="16" max="16384" width="9.140625" style="4"/>
  </cols>
  <sheetData>
    <row r="3" spans="4:21" ht="15.75" thickBot="1" x14ac:dyDescent="0.3">
      <c r="D3" s="3" t="s">
        <v>2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4:21" ht="15.75" thickBot="1" x14ac:dyDescent="0.3">
      <c r="D4" s="5" t="s">
        <v>0</v>
      </c>
      <c r="E4" s="1" t="s">
        <v>1</v>
      </c>
      <c r="F4" s="3" t="s">
        <v>3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4:21" x14ac:dyDescent="0.25">
      <c r="D5" s="6">
        <v>1</v>
      </c>
      <c r="E5" s="2">
        <f>IF(D5=3,"1,2,3",IF(D5=1,IF(MOD(SUM($D$5:D5),3)=0,3,MOD(SUM($D$5:D5),3)),""))</f>
        <v>1</v>
      </c>
      <c r="F5" s="3">
        <f>E5</f>
        <v>1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4:21" x14ac:dyDescent="0.25">
      <c r="D6" s="7">
        <v>3</v>
      </c>
      <c r="E6" s="2" t="str">
        <f>IF(D6=3,"1,2,3",IF(D6=1,IF(MOD(SUM($D$5:D6),3)=0,3,MOD(SUM($D$5:D6),3)),""))</f>
        <v>1,2,3</v>
      </c>
      <c r="F6" s="3" t="str">
        <f t="shared" ref="F6:F20" si="0">E6</f>
        <v>1,2,3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4:21" x14ac:dyDescent="0.25">
      <c r="D7" s="7">
        <v>3</v>
      </c>
      <c r="E7" s="2" t="str">
        <f>IF(D7=3,"1,2,3",IF(D7=1,IF(MOD(SUM($D$5:D7),3)=0,3,MOD(SUM($D$5:D7),3)),""))</f>
        <v>1,2,3</v>
      </c>
      <c r="F7" s="3" t="str">
        <f t="shared" si="0"/>
        <v>1,2,3</v>
      </c>
      <c r="G7" s="9"/>
      <c r="H7" s="9"/>
      <c r="I7" s="9"/>
      <c r="J7" s="9"/>
      <c r="K7" s="9"/>
      <c r="L7" s="9"/>
      <c r="M7" s="10"/>
      <c r="N7" s="11"/>
      <c r="O7" s="9"/>
      <c r="P7" s="10"/>
      <c r="Q7" s="11"/>
      <c r="R7" s="9"/>
      <c r="S7" s="9"/>
      <c r="T7" s="9"/>
      <c r="U7" s="9"/>
    </row>
    <row r="8" spans="4:21" x14ac:dyDescent="0.25">
      <c r="D8" s="7">
        <v>3</v>
      </c>
      <c r="E8" s="2" t="str">
        <f>IF(D8=3,"1,2,3",IF(D8=1,IF(MOD(SUM($D$5:D8),3)=0,3,MOD(SUM($D$5:D8),3)),""))</f>
        <v>1,2,3</v>
      </c>
      <c r="F8" s="3" t="str">
        <f t="shared" si="0"/>
        <v>1,2,3</v>
      </c>
      <c r="G8" s="9"/>
      <c r="H8" s="9"/>
      <c r="I8" s="9"/>
      <c r="J8" s="9"/>
      <c r="K8" s="9"/>
      <c r="L8" s="9"/>
      <c r="M8" s="10"/>
      <c r="N8" s="11"/>
      <c r="O8" s="9"/>
      <c r="P8" s="10"/>
      <c r="Q8" s="11"/>
      <c r="R8" s="9"/>
      <c r="S8" s="9"/>
      <c r="T8" s="9"/>
      <c r="U8" s="9"/>
    </row>
    <row r="9" spans="4:21" x14ac:dyDescent="0.25">
      <c r="D9" s="7">
        <v>1</v>
      </c>
      <c r="E9" s="2">
        <f>IF(D9=3,"1,2,3",IF(D9=1,IF(MOD(SUM($D$5:D9),3)=0,3,MOD(SUM($D$5:D9),3)),""))</f>
        <v>2</v>
      </c>
      <c r="F9" s="3">
        <f t="shared" si="0"/>
        <v>2</v>
      </c>
      <c r="G9" s="9"/>
      <c r="H9" s="9"/>
      <c r="I9" s="9"/>
      <c r="J9" s="9"/>
      <c r="K9" s="9"/>
      <c r="L9" s="9"/>
      <c r="M9" s="10"/>
      <c r="N9" s="11"/>
      <c r="O9" s="9"/>
      <c r="P9" s="10"/>
      <c r="Q9" s="11"/>
      <c r="R9" s="9"/>
      <c r="S9" s="9"/>
      <c r="T9" s="9"/>
      <c r="U9" s="9"/>
    </row>
    <row r="10" spans="4:21" x14ac:dyDescent="0.25">
      <c r="D10" s="7">
        <v>3</v>
      </c>
      <c r="E10" s="2" t="str">
        <f>IF(D10=3,"1,2,3",IF(D10=1,IF(MOD(SUM($D$5:D10),3)=0,3,MOD(SUM($D$5:D10),3)),""))</f>
        <v>1,2,3</v>
      </c>
      <c r="F10" s="3" t="str">
        <f t="shared" si="0"/>
        <v>1,2,3</v>
      </c>
      <c r="G10" s="9"/>
      <c r="H10" s="9"/>
      <c r="I10" s="9"/>
      <c r="J10" s="9"/>
      <c r="K10" s="9"/>
      <c r="L10" s="9"/>
      <c r="M10" s="10"/>
      <c r="N10" s="11"/>
      <c r="O10" s="9"/>
      <c r="P10" s="10"/>
      <c r="Q10" s="11"/>
      <c r="R10" s="9"/>
      <c r="S10" s="9"/>
      <c r="T10" s="9"/>
      <c r="U10" s="9"/>
    </row>
    <row r="11" spans="4:21" x14ac:dyDescent="0.25">
      <c r="D11" s="7">
        <v>1</v>
      </c>
      <c r="E11" s="2">
        <f>IF(D11=3,"1,2,3",IF(D11=1,IF(MOD(SUM($D$5:D11),3)=0,3,MOD(SUM($D$5:D11),3)),""))</f>
        <v>3</v>
      </c>
      <c r="F11" s="3">
        <f t="shared" si="0"/>
        <v>3</v>
      </c>
      <c r="G11" s="9"/>
      <c r="H11" s="9"/>
      <c r="I11" s="9"/>
      <c r="J11" s="9"/>
      <c r="K11" s="9"/>
      <c r="L11" s="9"/>
      <c r="M11" s="10"/>
      <c r="N11" s="12"/>
      <c r="O11" s="9"/>
      <c r="P11" s="10"/>
      <c r="Q11" s="12"/>
      <c r="R11" s="9"/>
      <c r="S11" s="9"/>
      <c r="T11" s="9"/>
      <c r="U11" s="9"/>
    </row>
    <row r="12" spans="4:21" x14ac:dyDescent="0.25">
      <c r="D12" s="7">
        <v>1</v>
      </c>
      <c r="E12" s="2">
        <f>IF(D12=3,"1,2,3",IF(D12=1,IF(MOD(SUM($D$5:D12),3)=0,3,MOD(SUM($D$5:D12),3)),""))</f>
        <v>1</v>
      </c>
      <c r="F12" s="3">
        <f t="shared" si="0"/>
        <v>1</v>
      </c>
      <c r="G12" s="9"/>
      <c r="H12" s="9"/>
      <c r="I12" s="9"/>
      <c r="J12" s="9"/>
      <c r="K12" s="9"/>
      <c r="L12" s="9"/>
      <c r="M12" s="10"/>
      <c r="N12" s="11"/>
      <c r="O12" s="9"/>
      <c r="P12" s="10"/>
      <c r="Q12" s="11"/>
      <c r="R12" s="9"/>
      <c r="S12" s="9"/>
      <c r="T12" s="9"/>
      <c r="U12" s="9"/>
    </row>
    <row r="13" spans="4:21" x14ac:dyDescent="0.25">
      <c r="D13" s="7">
        <v>3</v>
      </c>
      <c r="E13" s="2" t="str">
        <f>IF(D13=3,"1,2,3",IF(D13=1,IF(MOD(SUM($D$5:D13),3)=0,3,MOD(SUM($D$5:D13),3)),""))</f>
        <v>1,2,3</v>
      </c>
      <c r="F13" s="3" t="str">
        <f t="shared" si="0"/>
        <v>1,2,3</v>
      </c>
      <c r="G13" s="9"/>
      <c r="H13" s="9"/>
      <c r="I13" s="9"/>
      <c r="J13" s="9"/>
      <c r="K13" s="9"/>
      <c r="L13" s="9"/>
      <c r="M13" s="10"/>
      <c r="N13" s="11"/>
      <c r="O13" s="9"/>
      <c r="P13" s="10"/>
      <c r="Q13" s="11"/>
      <c r="R13" s="9"/>
      <c r="S13" s="9"/>
      <c r="T13" s="9"/>
      <c r="U13" s="9"/>
    </row>
    <row r="14" spans="4:21" x14ac:dyDescent="0.25">
      <c r="D14" s="7">
        <v>1</v>
      </c>
      <c r="E14" s="2">
        <f>IF(D14=3,"1,2,3",IF(D14=1,IF(MOD(SUM($D$5:D14),3)=0,3,MOD(SUM($D$5:D14),3)),""))</f>
        <v>2</v>
      </c>
      <c r="F14" s="3">
        <f t="shared" si="0"/>
        <v>2</v>
      </c>
      <c r="G14" s="9"/>
      <c r="H14" s="9"/>
      <c r="I14" s="9"/>
      <c r="J14" s="9"/>
      <c r="K14" s="9"/>
      <c r="L14" s="9"/>
      <c r="M14" s="10"/>
      <c r="N14" s="11"/>
      <c r="O14" s="9"/>
      <c r="P14" s="10"/>
      <c r="Q14" s="11"/>
      <c r="R14" s="9"/>
      <c r="S14" s="9"/>
      <c r="T14" s="9"/>
      <c r="U14" s="9"/>
    </row>
    <row r="15" spans="4:21" x14ac:dyDescent="0.25">
      <c r="D15" s="7">
        <v>1</v>
      </c>
      <c r="E15" s="2">
        <f>IF(D15=3,"1,2,3",IF(D15=1,IF(MOD(SUM($D$5:D15),3)=0,3,MOD(SUM($D$5:D15),3)),""))</f>
        <v>3</v>
      </c>
      <c r="F15" s="3">
        <f t="shared" si="0"/>
        <v>3</v>
      </c>
      <c r="G15" s="9"/>
      <c r="H15" s="9"/>
      <c r="I15" s="9"/>
      <c r="J15" s="9"/>
      <c r="K15" s="9"/>
      <c r="L15" s="9"/>
      <c r="M15" s="10"/>
      <c r="N15" s="11"/>
      <c r="O15" s="9"/>
      <c r="P15" s="10"/>
      <c r="Q15" s="11"/>
      <c r="R15" s="9"/>
      <c r="S15" s="9"/>
      <c r="T15" s="9"/>
      <c r="U15" s="9"/>
    </row>
    <row r="16" spans="4:21" x14ac:dyDescent="0.25">
      <c r="D16" s="7">
        <v>1</v>
      </c>
      <c r="E16" s="2">
        <f>IF(D16=3,"1,2,3",IF(D16=1,IF(MOD(SUM($D$5:D16),3)=0,3,MOD(SUM($D$5:D16),3)),""))</f>
        <v>1</v>
      </c>
      <c r="F16" s="3">
        <f t="shared" si="0"/>
        <v>1</v>
      </c>
      <c r="G16" s="9"/>
      <c r="H16" s="9"/>
      <c r="I16" s="9"/>
      <c r="J16" s="9"/>
      <c r="K16" s="9"/>
      <c r="L16" s="9"/>
      <c r="M16" s="10"/>
      <c r="N16" s="11"/>
      <c r="O16" s="9"/>
      <c r="P16" s="10"/>
      <c r="Q16" s="11"/>
      <c r="R16" s="9"/>
      <c r="S16" s="9"/>
      <c r="T16" s="9"/>
      <c r="U16" s="9"/>
    </row>
    <row r="17" spans="4:21" x14ac:dyDescent="0.25">
      <c r="D17" s="7">
        <v>1</v>
      </c>
      <c r="E17" s="2">
        <f>IF(D17=3,"1,2,3",IF(D17=1,IF(MOD(SUM($D$5:D17),3)=0,3,MOD(SUM($D$5:D17),3)),""))</f>
        <v>2</v>
      </c>
      <c r="F17" s="3">
        <f t="shared" si="0"/>
        <v>2</v>
      </c>
      <c r="G17" s="9"/>
      <c r="H17" s="9"/>
      <c r="I17" s="9"/>
      <c r="J17" s="9"/>
      <c r="K17" s="9"/>
      <c r="L17" s="9"/>
      <c r="M17" s="10"/>
      <c r="N17" s="11"/>
      <c r="O17" s="9"/>
      <c r="P17" s="10"/>
      <c r="Q17" s="11"/>
      <c r="R17" s="9"/>
      <c r="S17" s="9"/>
      <c r="T17" s="9"/>
      <c r="U17" s="9"/>
    </row>
    <row r="18" spans="4:21" x14ac:dyDescent="0.25">
      <c r="D18" s="7">
        <v>1</v>
      </c>
      <c r="E18" s="2">
        <f>IF(D18=3,"1,2,3",IF(D18=1,IF(MOD(SUM($D$5:D18),3)=0,3,MOD(SUM($D$5:D18),3)),""))</f>
        <v>3</v>
      </c>
      <c r="F18" s="3">
        <f t="shared" si="0"/>
        <v>3</v>
      </c>
      <c r="G18" s="9"/>
      <c r="H18" s="9"/>
      <c r="I18" s="9"/>
      <c r="J18" s="9"/>
      <c r="K18" s="9"/>
      <c r="L18" s="9"/>
      <c r="M18" s="10"/>
      <c r="N18" s="11"/>
      <c r="O18" s="9"/>
      <c r="P18" s="10"/>
      <c r="Q18" s="11"/>
      <c r="R18" s="9"/>
      <c r="S18" s="9"/>
      <c r="T18" s="9"/>
      <c r="U18" s="9"/>
    </row>
    <row r="19" spans="4:21" x14ac:dyDescent="0.25">
      <c r="D19" s="7">
        <v>1</v>
      </c>
      <c r="E19" s="2">
        <f>IF(D19=3,"1,2,3",IF(D19=1,IF(MOD(SUM($D$5:D19),3)=0,3,MOD(SUM($D$5:D19),3)),""))</f>
        <v>1</v>
      </c>
      <c r="F19" s="3">
        <f t="shared" si="0"/>
        <v>1</v>
      </c>
      <c r="G19" s="9"/>
      <c r="H19" s="9"/>
      <c r="I19" s="9"/>
      <c r="J19" s="9"/>
      <c r="K19" s="9"/>
      <c r="L19" s="9"/>
      <c r="M19" s="10"/>
      <c r="N19" s="11"/>
      <c r="O19" s="9"/>
      <c r="P19" s="10"/>
      <c r="Q19" s="11"/>
      <c r="R19" s="9"/>
      <c r="S19" s="9"/>
      <c r="T19" s="9"/>
      <c r="U19" s="9"/>
    </row>
    <row r="20" spans="4:21" x14ac:dyDescent="0.25">
      <c r="D20" s="7">
        <v>1</v>
      </c>
      <c r="E20" s="2">
        <f>IF(D20=3,"1,2,3",IF(D20=1,IF(MOD(SUM($D$5:D20),3)=0,3,MOD(SUM($D$5:D20),3)),""))</f>
        <v>2</v>
      </c>
      <c r="F20" s="3">
        <f t="shared" si="0"/>
        <v>2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4:21" x14ac:dyDescent="0.25">
      <c r="D21" s="7"/>
      <c r="E21" s="2" t="str">
        <f>IF(D21=3,"1,2,3",IF(D21=1,IF(MOD(SUM($D$5:D21),3)=0,3,MOD(SUM($D$5:D21),3)),""))</f>
        <v/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4:21" x14ac:dyDescent="0.25">
      <c r="D22" s="7"/>
      <c r="E22" s="2" t="str">
        <f>IF(D22=3,"1,2,3",IF(D22=1,IF(MOD(SUM($D$5:D22),3)=0,3,MOD(SUM($D$5:D22),3)),""))</f>
        <v/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4:21" x14ac:dyDescent="0.25">
      <c r="D23" s="7"/>
      <c r="E23" s="2" t="str">
        <f>IF(D23=3,"1,2,3",IF(D23=1,IF(MOD(SUM($D$5:D23),3)=0,3,MOD(SUM($D$5:D23),3)),""))</f>
        <v/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4:21" x14ac:dyDescent="0.25">
      <c r="D24" s="7"/>
      <c r="E24" s="2" t="str">
        <f>IF(D24=3,"1,2,3",IF(D24=1,IF(MOD(SUM($D$5:D24),3)=0,3,MOD(SUM($D$5:D24),3)),""))</f>
        <v/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4:21" x14ac:dyDescent="0.25">
      <c r="D25" s="7"/>
      <c r="E25" s="2" t="str">
        <f>IF(D25=3,"1,2,3",IF(D25=1,IF(MOD(SUM($D$5:D25),3)=0,3,MOD(SUM($D$5:D25),3)),""))</f>
        <v/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4:21" x14ac:dyDescent="0.25">
      <c r="D26" s="8"/>
      <c r="E26" s="2" t="str">
        <f>IF(D26=3,"1,2,3",IF(D26=1,IF(MOD(SUM($D$5:D26),3)=0,3,MOD(SUM($D$5:D26),3)),""))</f>
        <v/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4:21" x14ac:dyDescent="0.25"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</sheetData>
  <sheetProtection selectLockedCells="1"/>
  <dataValidations disablePrompts="1" count="1">
    <dataValidation type="list" allowBlank="1" showInputMessage="1" showErrorMessage="1" sqref="C48">
      <formula1>$B$46:$B$47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32"/>
  <sheetViews>
    <sheetView showGridLines="0" tabSelected="1" topLeftCell="A3" workbookViewId="0">
      <selection activeCell="C8" sqref="C8"/>
    </sheetView>
  </sheetViews>
  <sheetFormatPr defaultRowHeight="15" x14ac:dyDescent="0.25"/>
  <cols>
    <col min="1" max="1" width="16.140625" customWidth="1"/>
    <col min="2" max="2" width="12" bestFit="1" customWidth="1"/>
    <col min="3" max="3" width="12" customWidth="1"/>
    <col min="4" max="4" width="15" bestFit="1" customWidth="1"/>
    <col min="5" max="5" width="10.28515625" bestFit="1" customWidth="1"/>
    <col min="6" max="6" width="6.85546875" bestFit="1" customWidth="1"/>
    <col min="7" max="7" width="7.28515625" style="14" bestFit="1" customWidth="1"/>
    <col min="8" max="8" width="7.28515625" bestFit="1" customWidth="1"/>
    <col min="9" max="9" width="10.85546875" bestFit="1" customWidth="1"/>
    <col min="10" max="10" width="42.5703125" bestFit="1" customWidth="1"/>
    <col min="11" max="11" width="15" bestFit="1" customWidth="1"/>
    <col min="12" max="12" width="6.85546875" bestFit="1" customWidth="1"/>
    <col min="13" max="14" width="7.28515625" bestFit="1" customWidth="1"/>
    <col min="15" max="15" width="10.85546875" bestFit="1" customWidth="1"/>
    <col min="16" max="16" width="43.5703125" customWidth="1"/>
    <col min="17" max="17" width="9.7109375" bestFit="1" customWidth="1"/>
    <col min="18" max="18" width="10.7109375" customWidth="1"/>
    <col min="19" max="19" width="12.28515625" bestFit="1" customWidth="1"/>
    <col min="20" max="20" width="23.28515625" customWidth="1"/>
    <col min="21" max="21" width="3.140625" customWidth="1"/>
  </cols>
  <sheetData>
    <row r="1" spans="1:20" x14ac:dyDescent="0.25">
      <c r="A1" s="88" t="s">
        <v>4</v>
      </c>
      <c r="B1" s="89"/>
      <c r="C1" s="89"/>
      <c r="D1" s="89"/>
      <c r="E1" s="13"/>
    </row>
    <row r="2" spans="1:20" x14ac:dyDescent="0.25">
      <c r="A2" s="15" t="s">
        <v>5</v>
      </c>
      <c r="B2" s="90" t="str" cm="1">
        <f t="array" aca="1" ref="B2" ca="1">MID(CELL("filename",A1),FIND("]",CELL("filename",A1))+1,255)</f>
        <v>NK15-1.33-T0</v>
      </c>
      <c r="C2" s="90"/>
      <c r="D2" s="90"/>
      <c r="E2" s="91"/>
    </row>
    <row r="3" spans="1:20" x14ac:dyDescent="0.25">
      <c r="A3" s="15" t="s">
        <v>6</v>
      </c>
      <c r="B3" s="90" t="s">
        <v>7</v>
      </c>
      <c r="C3" s="90"/>
      <c r="D3" s="90"/>
      <c r="E3" s="91"/>
    </row>
    <row r="4" spans="1:20" ht="15.75" thickBot="1" x14ac:dyDescent="0.3">
      <c r="A4" s="16" t="s">
        <v>8</v>
      </c>
      <c r="B4" s="92">
        <v>1063013</v>
      </c>
      <c r="C4" s="92"/>
      <c r="D4" s="92"/>
      <c r="E4" s="93"/>
    </row>
    <row r="6" spans="1:20" x14ac:dyDescent="0.25">
      <c r="A6" s="75" t="s">
        <v>9</v>
      </c>
      <c r="B6" s="17" t="s">
        <v>10</v>
      </c>
      <c r="C6" s="18"/>
      <c r="D6" s="19" t="s">
        <v>11</v>
      </c>
      <c r="E6" s="20" t="s">
        <v>12</v>
      </c>
      <c r="F6" s="94" t="s">
        <v>13</v>
      </c>
      <c r="G6" s="95"/>
      <c r="H6" s="95"/>
      <c r="I6" s="96"/>
      <c r="J6" s="77" t="s">
        <v>14</v>
      </c>
      <c r="K6" s="79" t="s">
        <v>15</v>
      </c>
      <c r="L6" s="80"/>
      <c r="M6" s="80"/>
      <c r="N6" s="80"/>
      <c r="O6" s="81"/>
      <c r="P6" s="82" t="s">
        <v>16</v>
      </c>
      <c r="Q6" s="84" t="s">
        <v>17</v>
      </c>
      <c r="R6" s="86" t="s">
        <v>18</v>
      </c>
      <c r="S6" s="75" t="s">
        <v>19</v>
      </c>
      <c r="T6" s="75" t="s">
        <v>20</v>
      </c>
    </row>
    <row r="7" spans="1:20" ht="30" customHeight="1" x14ac:dyDescent="0.25">
      <c r="A7" s="76"/>
      <c r="B7" s="70" t="s">
        <v>21</v>
      </c>
      <c r="C7" s="74" t="s">
        <v>22</v>
      </c>
      <c r="D7" s="21" t="s">
        <v>23</v>
      </c>
      <c r="E7" s="22" t="s">
        <v>24</v>
      </c>
      <c r="F7" s="21" t="s">
        <v>25</v>
      </c>
      <c r="G7" s="21" t="s">
        <v>26</v>
      </c>
      <c r="H7" s="22" t="s">
        <v>27</v>
      </c>
      <c r="I7" s="23" t="s">
        <v>28</v>
      </c>
      <c r="J7" s="78"/>
      <c r="K7" s="24" t="s">
        <v>29</v>
      </c>
      <c r="L7" s="25" t="s">
        <v>25</v>
      </c>
      <c r="M7" s="25" t="s">
        <v>26</v>
      </c>
      <c r="N7" s="25" t="s">
        <v>27</v>
      </c>
      <c r="O7" s="26" t="s">
        <v>28</v>
      </c>
      <c r="P7" s="83"/>
      <c r="Q7" s="85"/>
      <c r="R7" s="87"/>
      <c r="S7" s="76"/>
      <c r="T7" s="76"/>
    </row>
    <row r="8" spans="1:20" x14ac:dyDescent="0.25">
      <c r="A8" s="27">
        <v>1</v>
      </c>
      <c r="B8" s="71">
        <v>1</v>
      </c>
      <c r="C8" s="97">
        <f>IF(B8="","",IF(B8=1,MOD(SUMPRODUCT(($B$8:B8=1)*(ISNUMBER($B$8:B8)))-1,3)+1,"1,2,3"))</f>
        <v>1</v>
      </c>
      <c r="D8" s="28">
        <v>1</v>
      </c>
      <c r="E8" s="29">
        <v>2400</v>
      </c>
      <c r="F8" s="30">
        <f>IF($D8=1,$E8,IF($D8=2,0,IF($D8=3,0,IF($D8="1,2,3",$E8/3,0))))</f>
        <v>2400</v>
      </c>
      <c r="G8" s="31">
        <f>IF($D8=1,0,IF($D8=2,$E8,IF($D8=3,0,IF($D8="1,2,3",$E8/3,0))))</f>
        <v>0</v>
      </c>
      <c r="H8" s="31">
        <f>IF($D8=1,0,IF($D8=2,0,IF($D8=3,$E8,IF($D8="1,2,3",$E8/3,0))))</f>
        <v>0</v>
      </c>
      <c r="I8" s="32">
        <f t="shared" ref="I8:I29" si="0">SUM(F8:H8)</f>
        <v>2400</v>
      </c>
      <c r="J8" s="33" t="s">
        <v>30</v>
      </c>
      <c r="K8" s="34">
        <f>VLOOKUP(J8,[1]Gelijktijdigheden!$A$4:$B$16,2,FALSE)</f>
        <v>0.2</v>
      </c>
      <c r="L8" s="35">
        <f t="shared" ref="L8:N23" si="1">ROUNDUP(F8*$K8,0)</f>
        <v>480</v>
      </c>
      <c r="M8" s="35">
        <f t="shared" si="1"/>
        <v>0</v>
      </c>
      <c r="N8" s="35">
        <f t="shared" si="1"/>
        <v>0</v>
      </c>
      <c r="O8" s="36">
        <f>SUM(L8:N8)</f>
        <v>480</v>
      </c>
      <c r="P8" s="37" t="s">
        <v>31</v>
      </c>
      <c r="Q8" s="28" t="s">
        <v>32</v>
      </c>
      <c r="R8" s="28" t="s">
        <v>33</v>
      </c>
      <c r="S8" s="28" t="str">
        <f t="shared" ref="S8:S29" si="2">IF(B8=1,"2P",IF(B8=3,"4P","NA"))</f>
        <v>2P</v>
      </c>
      <c r="T8" s="32"/>
    </row>
    <row r="9" spans="1:20" x14ac:dyDescent="0.25">
      <c r="A9" s="38">
        <v>2</v>
      </c>
      <c r="B9" s="72">
        <v>1</v>
      </c>
      <c r="C9" s="97">
        <f>IF(B9="","",IF(B9=1,MOD(SUMPRODUCT(($B$8:B9=1)*(ISNUMBER($B$8:B9)))-1,3)+1,"1,2,3"))</f>
        <v>2</v>
      </c>
      <c r="D9" s="39">
        <v>2</v>
      </c>
      <c r="E9" s="40">
        <v>2100</v>
      </c>
      <c r="F9" s="41">
        <f t="shared" ref="F9:F29" si="3">IF($D9=1,$E9,IF($D9=2,0,IF($D9=3,0,IF($D9="1,2,3",$E9/3,0))))</f>
        <v>0</v>
      </c>
      <c r="G9" s="42">
        <f t="shared" ref="G9:G29" si="4">IF($D9=1,0,IF($D9=2,$E9,IF($D9=3,0,IF($D9="1,2,3",$E9/3,0))))</f>
        <v>2100</v>
      </c>
      <c r="H9" s="42">
        <f t="shared" ref="H9:H29" si="5">IF($D9=1,0,IF($D9=2,0,IF($D9=3,$E9,IF($D9="1,2,3",$E9/3,0))))</f>
        <v>0</v>
      </c>
      <c r="I9" s="43">
        <f t="shared" si="0"/>
        <v>2100</v>
      </c>
      <c r="J9" s="44" t="s">
        <v>30</v>
      </c>
      <c r="K9" s="45">
        <f>VLOOKUP(J9,[1]Gelijktijdigheden!$A$4:$B$16,2,FALSE)</f>
        <v>0.2</v>
      </c>
      <c r="L9" s="42">
        <f t="shared" si="1"/>
        <v>0</v>
      </c>
      <c r="M9" s="42">
        <f t="shared" si="1"/>
        <v>420</v>
      </c>
      <c r="N9" s="42">
        <f t="shared" si="1"/>
        <v>0</v>
      </c>
      <c r="O9" s="43">
        <f t="shared" ref="O9:O29" si="6">SUM(L9:N9)</f>
        <v>420</v>
      </c>
      <c r="P9" s="46" t="s">
        <v>34</v>
      </c>
      <c r="Q9" s="39" t="s">
        <v>32</v>
      </c>
      <c r="R9" s="39" t="s">
        <v>33</v>
      </c>
      <c r="S9" s="39" t="str">
        <f t="shared" si="2"/>
        <v>2P</v>
      </c>
      <c r="T9" s="43"/>
    </row>
    <row r="10" spans="1:20" x14ac:dyDescent="0.25">
      <c r="A10" s="38">
        <v>3</v>
      </c>
      <c r="B10" s="72">
        <v>1</v>
      </c>
      <c r="C10" s="97">
        <f>IF(B10="","",IF(B10=1,MOD(SUMPRODUCT(($B$8:B10=1)*(ISNUMBER($B$8:B10)))-1,3)+1,"1,2,3"))</f>
        <v>3</v>
      </c>
      <c r="D10" s="39">
        <v>3</v>
      </c>
      <c r="E10" s="40">
        <v>1800</v>
      </c>
      <c r="F10" s="41">
        <f t="shared" si="3"/>
        <v>0</v>
      </c>
      <c r="G10" s="42">
        <f t="shared" si="4"/>
        <v>0</v>
      </c>
      <c r="H10" s="42">
        <f t="shared" si="5"/>
        <v>1800</v>
      </c>
      <c r="I10" s="43">
        <f t="shared" si="0"/>
        <v>1800</v>
      </c>
      <c r="J10" s="44" t="s">
        <v>30</v>
      </c>
      <c r="K10" s="45">
        <f>VLOOKUP(J10,[1]Gelijktijdigheden!$A$4:$B$16,2,FALSE)</f>
        <v>0.2</v>
      </c>
      <c r="L10" s="42">
        <f t="shared" si="1"/>
        <v>0</v>
      </c>
      <c r="M10" s="42">
        <f t="shared" si="1"/>
        <v>0</v>
      </c>
      <c r="N10" s="42">
        <f t="shared" si="1"/>
        <v>360</v>
      </c>
      <c r="O10" s="43">
        <f t="shared" si="6"/>
        <v>360</v>
      </c>
      <c r="P10" s="46" t="s">
        <v>35</v>
      </c>
      <c r="Q10" s="39" t="s">
        <v>32</v>
      </c>
      <c r="R10" s="39" t="s">
        <v>33</v>
      </c>
      <c r="S10" s="39" t="str">
        <f t="shared" si="2"/>
        <v>2P</v>
      </c>
      <c r="T10" s="43"/>
    </row>
    <row r="11" spans="1:20" x14ac:dyDescent="0.25">
      <c r="A11" s="38">
        <v>4</v>
      </c>
      <c r="B11" s="72">
        <v>1</v>
      </c>
      <c r="C11" s="97">
        <f>IF(B11="","",IF(B11=1,MOD(SUMPRODUCT(($B$8:B11=1)*(ISNUMBER($B$8:B11)))-1,3)+1,"1,2,3"))</f>
        <v>1</v>
      </c>
      <c r="D11" s="39">
        <v>1</v>
      </c>
      <c r="E11" s="40">
        <v>2100</v>
      </c>
      <c r="F11" s="41">
        <f t="shared" si="3"/>
        <v>2100</v>
      </c>
      <c r="G11" s="42">
        <f t="shared" si="4"/>
        <v>0</v>
      </c>
      <c r="H11" s="42">
        <f t="shared" si="5"/>
        <v>0</v>
      </c>
      <c r="I11" s="43">
        <f t="shared" si="0"/>
        <v>2100</v>
      </c>
      <c r="J11" s="44" t="s">
        <v>30</v>
      </c>
      <c r="K11" s="45">
        <f>VLOOKUP(J11,[1]Gelijktijdigheden!$A$4:$B$16,2,FALSE)</f>
        <v>0.2</v>
      </c>
      <c r="L11" s="42">
        <f t="shared" si="1"/>
        <v>420</v>
      </c>
      <c r="M11" s="42">
        <f t="shared" si="1"/>
        <v>0</v>
      </c>
      <c r="N11" s="42">
        <f t="shared" si="1"/>
        <v>0</v>
      </c>
      <c r="O11" s="43">
        <f t="shared" si="6"/>
        <v>420</v>
      </c>
      <c r="P11" s="46" t="s">
        <v>36</v>
      </c>
      <c r="Q11" s="39" t="s">
        <v>32</v>
      </c>
      <c r="R11" s="39" t="s">
        <v>33</v>
      </c>
      <c r="S11" s="39" t="str">
        <f t="shared" si="2"/>
        <v>2P</v>
      </c>
      <c r="T11" s="43"/>
    </row>
    <row r="12" spans="1:20" x14ac:dyDescent="0.25">
      <c r="A12" s="38">
        <v>5</v>
      </c>
      <c r="B12" s="72">
        <v>1</v>
      </c>
      <c r="C12" s="97">
        <f>IF(B12="","",IF(B12=1,MOD(SUMPRODUCT(($B$8:B12=1)*(ISNUMBER($B$8:B12)))-1,3)+1,"1,2,3"))</f>
        <v>2</v>
      </c>
      <c r="D12" s="39">
        <v>2</v>
      </c>
      <c r="E12" s="40">
        <v>500</v>
      </c>
      <c r="F12" s="41">
        <f t="shared" si="3"/>
        <v>0</v>
      </c>
      <c r="G12" s="42">
        <f t="shared" si="4"/>
        <v>500</v>
      </c>
      <c r="H12" s="42">
        <f t="shared" si="5"/>
        <v>0</v>
      </c>
      <c r="I12" s="43">
        <f t="shared" si="0"/>
        <v>500</v>
      </c>
      <c r="J12" s="44" t="s">
        <v>37</v>
      </c>
      <c r="K12" s="45">
        <f>VLOOKUP(J12,[1]Gelijktijdigheden!$A$4:$B$16,2,FALSE)</f>
        <v>0.3</v>
      </c>
      <c r="L12" s="42">
        <f t="shared" si="1"/>
        <v>0</v>
      </c>
      <c r="M12" s="42">
        <f t="shared" si="1"/>
        <v>150</v>
      </c>
      <c r="N12" s="42">
        <f t="shared" si="1"/>
        <v>0</v>
      </c>
      <c r="O12" s="43">
        <f t="shared" si="6"/>
        <v>150</v>
      </c>
      <c r="P12" s="46" t="s">
        <v>38</v>
      </c>
      <c r="Q12" s="39" t="s">
        <v>32</v>
      </c>
      <c r="R12" s="39" t="s">
        <v>39</v>
      </c>
      <c r="S12" s="39" t="str">
        <f t="shared" si="2"/>
        <v>2P</v>
      </c>
      <c r="T12" s="43"/>
    </row>
    <row r="13" spans="1:20" x14ac:dyDescent="0.25">
      <c r="A13" s="38">
        <v>6</v>
      </c>
      <c r="B13" s="72">
        <v>1</v>
      </c>
      <c r="C13" s="97">
        <f>IF(B13="","",IF(B13=1,MOD(SUMPRODUCT(($B$8:B13=1)*(ISNUMBER($B$8:B13)))-1,3)+1,"1,2,3"))</f>
        <v>3</v>
      </c>
      <c r="D13" s="39">
        <v>3</v>
      </c>
      <c r="E13" s="40">
        <v>1200</v>
      </c>
      <c r="F13" s="41">
        <f t="shared" si="3"/>
        <v>0</v>
      </c>
      <c r="G13" s="42">
        <f t="shared" si="4"/>
        <v>0</v>
      </c>
      <c r="H13" s="42">
        <f t="shared" si="5"/>
        <v>1200</v>
      </c>
      <c r="I13" s="43">
        <f t="shared" si="0"/>
        <v>1200</v>
      </c>
      <c r="J13" s="44" t="s">
        <v>30</v>
      </c>
      <c r="K13" s="45">
        <f>VLOOKUP(J13,[1]Gelijktijdigheden!$A$4:$B$16,2,FALSE)</f>
        <v>0.2</v>
      </c>
      <c r="L13" s="42">
        <f t="shared" si="1"/>
        <v>0</v>
      </c>
      <c r="M13" s="42">
        <f t="shared" si="1"/>
        <v>0</v>
      </c>
      <c r="N13" s="42">
        <f t="shared" si="1"/>
        <v>240</v>
      </c>
      <c r="O13" s="43">
        <f t="shared" si="6"/>
        <v>240</v>
      </c>
      <c r="P13" s="46" t="s">
        <v>40</v>
      </c>
      <c r="Q13" s="39" t="s">
        <v>32</v>
      </c>
      <c r="R13" s="39" t="s">
        <v>33</v>
      </c>
      <c r="S13" s="39" t="str">
        <f t="shared" si="2"/>
        <v>2P</v>
      </c>
      <c r="T13" s="43"/>
    </row>
    <row r="14" spans="1:20" x14ac:dyDescent="0.25">
      <c r="A14" s="38">
        <v>7</v>
      </c>
      <c r="B14" s="72">
        <v>1</v>
      </c>
      <c r="C14" s="97">
        <f>IF(B14="","",IF(B14=1,MOD(SUMPRODUCT(($B$8:B14=1)*(ISNUMBER($B$8:B14)))-1,3)+1,"1,2,3"))</f>
        <v>1</v>
      </c>
      <c r="D14" s="39">
        <v>1</v>
      </c>
      <c r="E14" s="40">
        <v>462</v>
      </c>
      <c r="F14" s="41">
        <f t="shared" si="3"/>
        <v>462</v>
      </c>
      <c r="G14" s="42">
        <f t="shared" si="4"/>
        <v>0</v>
      </c>
      <c r="H14" s="42">
        <f t="shared" si="5"/>
        <v>0</v>
      </c>
      <c r="I14" s="43">
        <f t="shared" si="0"/>
        <v>462</v>
      </c>
      <c r="J14" s="44" t="s">
        <v>37</v>
      </c>
      <c r="K14" s="45">
        <f>VLOOKUP(J14,[1]Gelijktijdigheden!$A$4:$B$16,2,FALSE)</f>
        <v>0.3</v>
      </c>
      <c r="L14" s="42">
        <f t="shared" si="1"/>
        <v>139</v>
      </c>
      <c r="M14" s="42">
        <f t="shared" si="1"/>
        <v>0</v>
      </c>
      <c r="N14" s="42">
        <f t="shared" si="1"/>
        <v>0</v>
      </c>
      <c r="O14" s="43">
        <f t="shared" si="6"/>
        <v>139</v>
      </c>
      <c r="P14" s="46" t="s">
        <v>41</v>
      </c>
      <c r="Q14" s="39" t="s">
        <v>32</v>
      </c>
      <c r="R14" s="39" t="s">
        <v>33</v>
      </c>
      <c r="S14" s="39" t="str">
        <f t="shared" si="2"/>
        <v>2P</v>
      </c>
      <c r="T14" s="43"/>
    </row>
    <row r="15" spans="1:20" x14ac:dyDescent="0.25">
      <c r="A15" s="38">
        <v>11</v>
      </c>
      <c r="B15" s="72">
        <v>3</v>
      </c>
      <c r="C15" s="97" t="str">
        <f>IF(B15="","",IF(B15=1,MOD(SUMPRODUCT(($B$8:B15=1)*(ISNUMBER($B$8:B15)))-1,3)+1,"1,2,3"))</f>
        <v>1,2,3</v>
      </c>
      <c r="D15" s="39" t="s">
        <v>42</v>
      </c>
      <c r="E15" s="40">
        <v>2700</v>
      </c>
      <c r="F15" s="41">
        <f t="shared" si="3"/>
        <v>900</v>
      </c>
      <c r="G15" s="42">
        <f t="shared" si="4"/>
        <v>900</v>
      </c>
      <c r="H15" s="42">
        <f t="shared" si="5"/>
        <v>900</v>
      </c>
      <c r="I15" s="43">
        <f t="shared" si="0"/>
        <v>2700</v>
      </c>
      <c r="J15" s="44" t="s">
        <v>30</v>
      </c>
      <c r="K15" s="45">
        <f>VLOOKUP(J15,[1]Gelijktijdigheden!$A$4:$B$16,2,FALSE)</f>
        <v>0.2</v>
      </c>
      <c r="L15" s="42">
        <f t="shared" si="1"/>
        <v>180</v>
      </c>
      <c r="M15" s="42">
        <f t="shared" si="1"/>
        <v>180</v>
      </c>
      <c r="N15" s="42">
        <f t="shared" si="1"/>
        <v>180</v>
      </c>
      <c r="O15" s="43">
        <f t="shared" si="6"/>
        <v>540</v>
      </c>
      <c r="P15" s="46" t="s">
        <v>43</v>
      </c>
      <c r="Q15" s="39" t="s">
        <v>32</v>
      </c>
      <c r="R15" s="39" t="s">
        <v>33</v>
      </c>
      <c r="S15" s="39" t="str">
        <f t="shared" si="2"/>
        <v>4P</v>
      </c>
      <c r="T15" s="43"/>
    </row>
    <row r="16" spans="1:20" x14ac:dyDescent="0.25">
      <c r="A16" s="38">
        <v>12</v>
      </c>
      <c r="B16" s="72">
        <v>1</v>
      </c>
      <c r="C16" s="97">
        <f>IF(B16="","",IF(B16=1,MOD(SUMPRODUCT(($B$8:B16=1)*(ISNUMBER($B$8:B16)))-1,3)+1,"1,2,3"))</f>
        <v>2</v>
      </c>
      <c r="D16" s="39">
        <v>1</v>
      </c>
      <c r="E16" s="40">
        <v>250</v>
      </c>
      <c r="F16" s="41">
        <f t="shared" si="3"/>
        <v>250</v>
      </c>
      <c r="G16" s="42">
        <f t="shared" si="4"/>
        <v>0</v>
      </c>
      <c r="H16" s="42">
        <f t="shared" si="5"/>
        <v>0</v>
      </c>
      <c r="I16" s="43">
        <f t="shared" si="0"/>
        <v>250</v>
      </c>
      <c r="J16" s="44" t="s">
        <v>37</v>
      </c>
      <c r="K16" s="45">
        <f>VLOOKUP(J16,[1]Gelijktijdigheden!$A$4:$B$16,2,FALSE)</f>
        <v>0.3</v>
      </c>
      <c r="L16" s="42">
        <f t="shared" si="1"/>
        <v>75</v>
      </c>
      <c r="M16" s="42">
        <f t="shared" si="1"/>
        <v>0</v>
      </c>
      <c r="N16" s="42">
        <f t="shared" si="1"/>
        <v>0</v>
      </c>
      <c r="O16" s="43">
        <f t="shared" si="6"/>
        <v>75</v>
      </c>
      <c r="P16" s="46" t="s">
        <v>44</v>
      </c>
      <c r="Q16" s="39" t="s">
        <v>32</v>
      </c>
      <c r="R16" s="39" t="s">
        <v>39</v>
      </c>
      <c r="S16" s="39" t="str">
        <f t="shared" si="2"/>
        <v>2P</v>
      </c>
      <c r="T16" s="43"/>
    </row>
    <row r="17" spans="1:20" x14ac:dyDescent="0.25">
      <c r="A17" s="38">
        <v>13</v>
      </c>
      <c r="B17" s="72">
        <v>1</v>
      </c>
      <c r="C17" s="97">
        <f>IF(B17="","",IF(B17=1,MOD(SUMPRODUCT(($B$8:B17=1)*(ISNUMBER($B$8:B17)))-1,3)+1,"1,2,3"))</f>
        <v>3</v>
      </c>
      <c r="D17" s="39">
        <v>2</v>
      </c>
      <c r="E17" s="40">
        <v>250</v>
      </c>
      <c r="F17" s="41">
        <f t="shared" si="3"/>
        <v>0</v>
      </c>
      <c r="G17" s="42">
        <f t="shared" si="4"/>
        <v>250</v>
      </c>
      <c r="H17" s="42">
        <f t="shared" si="5"/>
        <v>0</v>
      </c>
      <c r="I17" s="43">
        <f t="shared" si="0"/>
        <v>250</v>
      </c>
      <c r="J17" s="44" t="s">
        <v>37</v>
      </c>
      <c r="K17" s="45">
        <f>VLOOKUP(J17,[1]Gelijktijdigheden!$A$4:$B$16,2,FALSE)</f>
        <v>0.3</v>
      </c>
      <c r="L17" s="42">
        <f t="shared" si="1"/>
        <v>0</v>
      </c>
      <c r="M17" s="42">
        <f t="shared" si="1"/>
        <v>75</v>
      </c>
      <c r="N17" s="42">
        <f t="shared" si="1"/>
        <v>0</v>
      </c>
      <c r="O17" s="43">
        <f t="shared" si="6"/>
        <v>75</v>
      </c>
      <c r="P17" s="46" t="s">
        <v>45</v>
      </c>
      <c r="Q17" s="39" t="s">
        <v>32</v>
      </c>
      <c r="R17" s="39" t="s">
        <v>39</v>
      </c>
      <c r="S17" s="39" t="str">
        <f t="shared" si="2"/>
        <v>2P</v>
      </c>
      <c r="T17" s="43"/>
    </row>
    <row r="18" spans="1:20" x14ac:dyDescent="0.25">
      <c r="A18" s="38">
        <v>14</v>
      </c>
      <c r="B18" s="72">
        <v>1</v>
      </c>
      <c r="C18" s="97">
        <f>IF(B18="","",IF(B18=1,MOD(SUMPRODUCT(($B$8:B18=1)*(ISNUMBER($B$8:B18)))-1,3)+1,"1,2,3"))</f>
        <v>1</v>
      </c>
      <c r="D18" s="39">
        <v>3</v>
      </c>
      <c r="E18" s="40">
        <v>600</v>
      </c>
      <c r="F18" s="41">
        <f t="shared" si="3"/>
        <v>0</v>
      </c>
      <c r="G18" s="42">
        <f t="shared" si="4"/>
        <v>0</v>
      </c>
      <c r="H18" s="42">
        <f t="shared" si="5"/>
        <v>600</v>
      </c>
      <c r="I18" s="43">
        <f t="shared" si="0"/>
        <v>600</v>
      </c>
      <c r="J18" s="44" t="s">
        <v>37</v>
      </c>
      <c r="K18" s="45">
        <f>VLOOKUP(J18,[1]Gelijktijdigheden!$A$4:$B$16,2,FALSE)</f>
        <v>0.3</v>
      </c>
      <c r="L18" s="42">
        <f t="shared" si="1"/>
        <v>0</v>
      </c>
      <c r="M18" s="42">
        <f t="shared" si="1"/>
        <v>0</v>
      </c>
      <c r="N18" s="42">
        <f t="shared" si="1"/>
        <v>180</v>
      </c>
      <c r="O18" s="43">
        <f t="shared" si="6"/>
        <v>180</v>
      </c>
      <c r="P18" s="46" t="s">
        <v>46</v>
      </c>
      <c r="Q18" s="39" t="s">
        <v>32</v>
      </c>
      <c r="R18" s="39" t="s">
        <v>39</v>
      </c>
      <c r="S18" s="39" t="str">
        <f t="shared" si="2"/>
        <v>2P</v>
      </c>
      <c r="T18" s="43"/>
    </row>
    <row r="19" spans="1:20" x14ac:dyDescent="0.25">
      <c r="A19" s="38">
        <v>15</v>
      </c>
      <c r="B19" s="72">
        <v>3</v>
      </c>
      <c r="C19" s="97" t="str">
        <f>IF(B19="","",IF(B19=1,MOD(SUMPRODUCT(($B$8:B19=1)*(ISNUMBER($B$8:B19)))-1,3)+1,"1,2,3"))</f>
        <v>1,2,3</v>
      </c>
      <c r="D19" s="39" t="s">
        <v>42</v>
      </c>
      <c r="E19" s="40">
        <v>9163</v>
      </c>
      <c r="F19" s="41">
        <f t="shared" si="3"/>
        <v>3054.3333333333335</v>
      </c>
      <c r="G19" s="42">
        <f t="shared" si="4"/>
        <v>3054.3333333333335</v>
      </c>
      <c r="H19" s="42">
        <f t="shared" si="5"/>
        <v>3054.3333333333335</v>
      </c>
      <c r="I19" s="43">
        <f t="shared" si="0"/>
        <v>9163</v>
      </c>
      <c r="J19" s="44" t="s">
        <v>47</v>
      </c>
      <c r="K19" s="45">
        <f>VLOOKUP(J19,[1]Gelijktijdigheden!$A$4:$B$16,2,FALSE)</f>
        <v>0.9</v>
      </c>
      <c r="L19" s="42">
        <f t="shared" si="1"/>
        <v>2749</v>
      </c>
      <c r="M19" s="42">
        <f t="shared" si="1"/>
        <v>2749</v>
      </c>
      <c r="N19" s="42">
        <f t="shared" si="1"/>
        <v>2749</v>
      </c>
      <c r="O19" s="43">
        <f t="shared" si="6"/>
        <v>8247</v>
      </c>
      <c r="P19" s="46" t="s">
        <v>48</v>
      </c>
      <c r="Q19" s="39" t="s">
        <v>49</v>
      </c>
      <c r="R19" s="39" t="s">
        <v>39</v>
      </c>
      <c r="S19" s="39" t="str">
        <f t="shared" si="2"/>
        <v>4P</v>
      </c>
      <c r="T19" s="43"/>
    </row>
    <row r="20" spans="1:20" x14ac:dyDescent="0.25">
      <c r="A20" s="38">
        <v>16</v>
      </c>
      <c r="B20" s="72">
        <v>1</v>
      </c>
      <c r="C20" s="97">
        <f>IF(B20="","",IF(B20=1,MOD(SUMPRODUCT(($B$8:B20=1)*(ISNUMBER($B$8:B20)))-1,3)+1,"1,2,3"))</f>
        <v>2</v>
      </c>
      <c r="D20" s="39">
        <v>1</v>
      </c>
      <c r="E20" s="40">
        <v>252</v>
      </c>
      <c r="F20" s="41">
        <f t="shared" si="3"/>
        <v>252</v>
      </c>
      <c r="G20" s="42">
        <f t="shared" si="4"/>
        <v>0</v>
      </c>
      <c r="H20" s="42">
        <f t="shared" si="5"/>
        <v>0</v>
      </c>
      <c r="I20" s="43">
        <f t="shared" si="0"/>
        <v>252</v>
      </c>
      <c r="J20" s="44" t="s">
        <v>37</v>
      </c>
      <c r="K20" s="45">
        <f>VLOOKUP(J20,[1]Gelijktijdigheden!$A$4:$B$16,2,FALSE)</f>
        <v>0.3</v>
      </c>
      <c r="L20" s="42">
        <f t="shared" si="1"/>
        <v>76</v>
      </c>
      <c r="M20" s="42">
        <f t="shared" si="1"/>
        <v>0</v>
      </c>
      <c r="N20" s="42">
        <f t="shared" si="1"/>
        <v>0</v>
      </c>
      <c r="O20" s="43">
        <f t="shared" si="6"/>
        <v>76</v>
      </c>
      <c r="P20" s="46" t="s">
        <v>50</v>
      </c>
      <c r="Q20" s="39" t="s">
        <v>32</v>
      </c>
      <c r="R20" s="39"/>
      <c r="S20" s="39" t="str">
        <f t="shared" si="2"/>
        <v>2P</v>
      </c>
      <c r="T20" s="43"/>
    </row>
    <row r="21" spans="1:20" x14ac:dyDescent="0.25">
      <c r="A21" s="38">
        <v>17</v>
      </c>
      <c r="B21" s="72">
        <v>1</v>
      </c>
      <c r="C21" s="97">
        <f>IF(B21="","",IF(B21=1,MOD(SUMPRODUCT(($B$8:B21=1)*(ISNUMBER($B$8:B21)))-1,3)+1,"1,2,3"))</f>
        <v>3</v>
      </c>
      <c r="D21" s="39">
        <v>2</v>
      </c>
      <c r="E21" s="40">
        <v>400</v>
      </c>
      <c r="F21" s="41">
        <f t="shared" si="3"/>
        <v>0</v>
      </c>
      <c r="G21" s="42">
        <f t="shared" si="4"/>
        <v>400</v>
      </c>
      <c r="H21" s="42">
        <f t="shared" si="5"/>
        <v>0</v>
      </c>
      <c r="I21" s="43">
        <f t="shared" si="0"/>
        <v>400</v>
      </c>
      <c r="J21" s="44" t="s">
        <v>30</v>
      </c>
      <c r="K21" s="45">
        <f>VLOOKUP(J21,[1]Gelijktijdigheden!$A$4:$B$16,2,FALSE)</f>
        <v>0.2</v>
      </c>
      <c r="L21" s="42">
        <f t="shared" si="1"/>
        <v>0</v>
      </c>
      <c r="M21" s="42">
        <f t="shared" si="1"/>
        <v>80</v>
      </c>
      <c r="N21" s="42">
        <f t="shared" si="1"/>
        <v>0</v>
      </c>
      <c r="O21" s="43">
        <f t="shared" si="6"/>
        <v>80</v>
      </c>
      <c r="P21" s="46" t="s">
        <v>51</v>
      </c>
      <c r="Q21" s="39" t="s">
        <v>32</v>
      </c>
      <c r="R21" s="39" t="s">
        <v>33</v>
      </c>
      <c r="S21" s="39" t="str">
        <f t="shared" si="2"/>
        <v>2P</v>
      </c>
      <c r="T21" s="43"/>
    </row>
    <row r="22" spans="1:20" x14ac:dyDescent="0.25">
      <c r="A22" s="38">
        <v>18</v>
      </c>
      <c r="B22" s="72">
        <v>1</v>
      </c>
      <c r="C22" s="97">
        <f>IF(B22="","",IF(B22=1,MOD(SUMPRODUCT(($B$8:B22=1)*(ISNUMBER($B$8:B22)))-1,3)+1,"1,2,3"))</f>
        <v>1</v>
      </c>
      <c r="D22" s="39">
        <v>3</v>
      </c>
      <c r="E22" s="40">
        <v>2800</v>
      </c>
      <c r="F22" s="41">
        <f t="shared" si="3"/>
        <v>0</v>
      </c>
      <c r="G22" s="42">
        <f t="shared" si="4"/>
        <v>0</v>
      </c>
      <c r="H22" s="42">
        <f t="shared" si="5"/>
        <v>2800</v>
      </c>
      <c r="I22" s="43">
        <f t="shared" si="0"/>
        <v>2800</v>
      </c>
      <c r="J22" s="44" t="s">
        <v>52</v>
      </c>
      <c r="K22" s="45">
        <f>VLOOKUP(J22,[1]Gelijktijdigheden!$A$4:$B$16,2,FALSE)</f>
        <v>1</v>
      </c>
      <c r="L22" s="42">
        <f t="shared" si="1"/>
        <v>0</v>
      </c>
      <c r="M22" s="42">
        <f t="shared" si="1"/>
        <v>0</v>
      </c>
      <c r="N22" s="42">
        <f t="shared" si="1"/>
        <v>2800</v>
      </c>
      <c r="O22" s="43">
        <f t="shared" si="6"/>
        <v>2800</v>
      </c>
      <c r="P22" s="46" t="s">
        <v>53</v>
      </c>
      <c r="Q22" s="39" t="s">
        <v>32</v>
      </c>
      <c r="R22" s="39" t="s">
        <v>33</v>
      </c>
      <c r="S22" s="39" t="str">
        <f t="shared" si="2"/>
        <v>2P</v>
      </c>
      <c r="T22" s="43"/>
    </row>
    <row r="23" spans="1:20" x14ac:dyDescent="0.25">
      <c r="A23" s="38">
        <v>19</v>
      </c>
      <c r="B23" s="72">
        <v>1</v>
      </c>
      <c r="C23" s="97">
        <f>IF(B23="","",IF(B23=1,MOD(SUMPRODUCT(($B$8:B23=1)*(ISNUMBER($B$8:B23)))-1,3)+1,"1,2,3"))</f>
        <v>2</v>
      </c>
      <c r="D23" s="39">
        <v>1</v>
      </c>
      <c r="E23" s="40">
        <v>1000</v>
      </c>
      <c r="F23" s="41">
        <f t="shared" si="3"/>
        <v>1000</v>
      </c>
      <c r="G23" s="42">
        <f t="shared" si="4"/>
        <v>0</v>
      </c>
      <c r="H23" s="42">
        <f t="shared" si="5"/>
        <v>0</v>
      </c>
      <c r="I23" s="43">
        <f t="shared" si="0"/>
        <v>1000</v>
      </c>
      <c r="J23" s="44" t="s">
        <v>37</v>
      </c>
      <c r="K23" s="45">
        <f>VLOOKUP(J23,[1]Gelijktijdigheden!$A$4:$B$16,2,FALSE)</f>
        <v>0.3</v>
      </c>
      <c r="L23" s="42">
        <f t="shared" si="1"/>
        <v>300</v>
      </c>
      <c r="M23" s="42">
        <f t="shared" si="1"/>
        <v>0</v>
      </c>
      <c r="N23" s="42">
        <f t="shared" si="1"/>
        <v>0</v>
      </c>
      <c r="O23" s="43">
        <f t="shared" si="6"/>
        <v>300</v>
      </c>
      <c r="P23" s="46" t="s">
        <v>54</v>
      </c>
      <c r="Q23" s="39" t="s">
        <v>32</v>
      </c>
      <c r="R23" s="39" t="s">
        <v>39</v>
      </c>
      <c r="S23" s="39" t="str">
        <f t="shared" si="2"/>
        <v>2P</v>
      </c>
      <c r="T23" s="43"/>
    </row>
    <row r="24" spans="1:20" x14ac:dyDescent="0.25">
      <c r="A24" s="38">
        <v>21</v>
      </c>
      <c r="B24" s="72">
        <v>1</v>
      </c>
      <c r="C24" s="97">
        <f>IF(B24="","",IF(B24=1,MOD(SUMPRODUCT(($B$8:B24=1)*(ISNUMBER($B$8:B24)))-1,3)+1,"1,2,3"))</f>
        <v>3</v>
      </c>
      <c r="D24" s="39">
        <v>2</v>
      </c>
      <c r="E24" s="40">
        <v>2200</v>
      </c>
      <c r="F24" s="41">
        <f t="shared" si="3"/>
        <v>0</v>
      </c>
      <c r="G24" s="42">
        <f t="shared" si="4"/>
        <v>2200</v>
      </c>
      <c r="H24" s="42">
        <f t="shared" si="5"/>
        <v>0</v>
      </c>
      <c r="I24" s="43">
        <f t="shared" si="0"/>
        <v>2200</v>
      </c>
      <c r="J24" s="44" t="s">
        <v>55</v>
      </c>
      <c r="K24" s="45">
        <f>VLOOKUP(J24,[1]Gelijktijdigheden!$A$4:$B$16,2,FALSE)</f>
        <v>0.2</v>
      </c>
      <c r="L24" s="42">
        <f t="shared" ref="L24:N29" si="7">ROUNDUP(F24*$K24,0)</f>
        <v>0</v>
      </c>
      <c r="M24" s="42">
        <f t="shared" si="7"/>
        <v>440</v>
      </c>
      <c r="N24" s="42">
        <f t="shared" si="7"/>
        <v>0</v>
      </c>
      <c r="O24" s="43">
        <f t="shared" si="6"/>
        <v>440</v>
      </c>
      <c r="P24" s="46" t="s">
        <v>56</v>
      </c>
      <c r="Q24" s="39" t="s">
        <v>32</v>
      </c>
      <c r="R24" s="39" t="s">
        <v>39</v>
      </c>
      <c r="S24" s="39" t="str">
        <f t="shared" si="2"/>
        <v>2P</v>
      </c>
      <c r="T24" s="43"/>
    </row>
    <row r="25" spans="1:20" x14ac:dyDescent="0.25">
      <c r="A25" s="38">
        <v>22</v>
      </c>
      <c r="B25" s="72">
        <v>1</v>
      </c>
      <c r="C25" s="97">
        <f>IF(B25="","",IF(B25=1,MOD(SUMPRODUCT(($B$8:B25=1)*(ISNUMBER($B$8:B25)))-1,3)+1,"1,2,3"))</f>
        <v>1</v>
      </c>
      <c r="D25" s="39">
        <v>3</v>
      </c>
      <c r="E25" s="40">
        <v>2200</v>
      </c>
      <c r="F25" s="41">
        <f t="shared" si="3"/>
        <v>0</v>
      </c>
      <c r="G25" s="42">
        <f t="shared" si="4"/>
        <v>0</v>
      </c>
      <c r="H25" s="42">
        <f t="shared" si="5"/>
        <v>2200</v>
      </c>
      <c r="I25" s="43">
        <f t="shared" si="0"/>
        <v>2200</v>
      </c>
      <c r="J25" s="44" t="s">
        <v>55</v>
      </c>
      <c r="K25" s="45">
        <f>VLOOKUP(J25,[1]Gelijktijdigheden!$A$4:$B$16,2,FALSE)</f>
        <v>0.2</v>
      </c>
      <c r="L25" s="42">
        <f t="shared" si="7"/>
        <v>0</v>
      </c>
      <c r="M25" s="42">
        <f t="shared" si="7"/>
        <v>0</v>
      </c>
      <c r="N25" s="42">
        <f t="shared" si="7"/>
        <v>440</v>
      </c>
      <c r="O25" s="43">
        <f t="shared" si="6"/>
        <v>440</v>
      </c>
      <c r="P25" s="46" t="s">
        <v>56</v>
      </c>
      <c r="Q25" s="39" t="s">
        <v>32</v>
      </c>
      <c r="R25" s="39" t="s">
        <v>39</v>
      </c>
      <c r="S25" s="39" t="str">
        <f t="shared" si="2"/>
        <v>2P</v>
      </c>
      <c r="T25" s="43"/>
    </row>
    <row r="26" spans="1:20" x14ac:dyDescent="0.25">
      <c r="A26" s="38">
        <v>23</v>
      </c>
      <c r="B26" s="72">
        <v>1</v>
      </c>
      <c r="C26" s="97">
        <f>IF(B26="","",IF(B26=1,MOD(SUMPRODUCT(($B$8:B26=1)*(ISNUMBER($B$8:B26)))-1,3)+1,"1,2,3"))</f>
        <v>2</v>
      </c>
      <c r="D26" s="39" t="s">
        <v>57</v>
      </c>
      <c r="E26" s="40"/>
      <c r="F26" s="41">
        <f t="shared" si="3"/>
        <v>0</v>
      </c>
      <c r="G26" s="42">
        <f t="shared" si="4"/>
        <v>0</v>
      </c>
      <c r="H26" s="42">
        <f t="shared" si="5"/>
        <v>0</v>
      </c>
      <c r="I26" s="43">
        <f t="shared" si="0"/>
        <v>0</v>
      </c>
      <c r="J26" s="44" t="s">
        <v>58</v>
      </c>
      <c r="K26" s="45">
        <f>VLOOKUP(J26,[1]Gelijktijdigheden!$A$4:$B$16,2,FALSE)</f>
        <v>0</v>
      </c>
      <c r="L26" s="42">
        <f t="shared" si="7"/>
        <v>0</v>
      </c>
      <c r="M26" s="42">
        <f t="shared" si="7"/>
        <v>0</v>
      </c>
      <c r="N26" s="42">
        <f t="shared" si="7"/>
        <v>0</v>
      </c>
      <c r="O26" s="43">
        <f t="shared" si="6"/>
        <v>0</v>
      </c>
      <c r="P26" s="46" t="s">
        <v>59</v>
      </c>
      <c r="Q26" s="39" t="s">
        <v>32</v>
      </c>
      <c r="R26" s="39" t="s">
        <v>39</v>
      </c>
      <c r="S26" s="39" t="str">
        <f t="shared" si="2"/>
        <v>2P</v>
      </c>
      <c r="T26" s="43"/>
    </row>
    <row r="27" spans="1:20" x14ac:dyDescent="0.25">
      <c r="A27" s="38">
        <v>24</v>
      </c>
      <c r="B27" s="72">
        <v>1</v>
      </c>
      <c r="C27" s="97">
        <f>IF(B27="","",IF(B27=1,MOD(SUMPRODUCT(($B$8:B27=1)*(ISNUMBER($B$8:B27)))-1,3)+1,"1,2,3"))</f>
        <v>3</v>
      </c>
      <c r="D27" s="39">
        <v>1</v>
      </c>
      <c r="E27" s="40">
        <v>2200</v>
      </c>
      <c r="F27" s="41">
        <f t="shared" si="3"/>
        <v>2200</v>
      </c>
      <c r="G27" s="42">
        <f t="shared" si="4"/>
        <v>0</v>
      </c>
      <c r="H27" s="42">
        <f t="shared" si="5"/>
        <v>0</v>
      </c>
      <c r="I27" s="43">
        <f t="shared" si="0"/>
        <v>2200</v>
      </c>
      <c r="J27" s="44" t="s">
        <v>55</v>
      </c>
      <c r="K27" s="45">
        <f>VLOOKUP(J27,[1]Gelijktijdigheden!$A$4:$B$16,2,FALSE)</f>
        <v>0.2</v>
      </c>
      <c r="L27" s="42">
        <f t="shared" si="7"/>
        <v>440</v>
      </c>
      <c r="M27" s="42">
        <f t="shared" si="7"/>
        <v>0</v>
      </c>
      <c r="N27" s="42">
        <f t="shared" si="7"/>
        <v>0</v>
      </c>
      <c r="O27" s="43">
        <f t="shared" si="6"/>
        <v>440</v>
      </c>
      <c r="P27" s="46" t="s">
        <v>56</v>
      </c>
      <c r="Q27" s="39" t="s">
        <v>32</v>
      </c>
      <c r="R27" s="39" t="s">
        <v>39</v>
      </c>
      <c r="S27" s="39" t="str">
        <f t="shared" si="2"/>
        <v>2P</v>
      </c>
      <c r="T27" s="43"/>
    </row>
    <row r="28" spans="1:20" x14ac:dyDescent="0.25">
      <c r="A28" s="47">
        <v>25</v>
      </c>
      <c r="B28" s="72">
        <v>1</v>
      </c>
      <c r="C28" s="97">
        <f>IF(B28="","",IF(B28=1,MOD(SUMPRODUCT(($B$8:B28=1)*(ISNUMBER($B$8:B28)))-1,3)+1,"1,2,3"))</f>
        <v>1</v>
      </c>
      <c r="D28" s="48">
        <v>1</v>
      </c>
      <c r="E28" s="49">
        <v>3600</v>
      </c>
      <c r="F28" s="50">
        <f t="shared" si="3"/>
        <v>3600</v>
      </c>
      <c r="G28" s="51">
        <f t="shared" si="4"/>
        <v>0</v>
      </c>
      <c r="H28" s="51">
        <f t="shared" si="5"/>
        <v>0</v>
      </c>
      <c r="I28" s="52">
        <f t="shared" si="0"/>
        <v>3600</v>
      </c>
      <c r="J28" s="53" t="s">
        <v>37</v>
      </c>
      <c r="K28" s="54">
        <f>VLOOKUP(J28,[1]Gelijktijdigheden!$A$4:$B$16,2,FALSE)</f>
        <v>0.3</v>
      </c>
      <c r="L28" s="51">
        <f t="shared" si="7"/>
        <v>1080</v>
      </c>
      <c r="M28" s="51">
        <f t="shared" si="7"/>
        <v>0</v>
      </c>
      <c r="N28" s="51">
        <f t="shared" si="7"/>
        <v>0</v>
      </c>
      <c r="O28" s="52">
        <f t="shared" si="6"/>
        <v>1080</v>
      </c>
      <c r="P28" s="55" t="s">
        <v>60</v>
      </c>
      <c r="Q28" s="48" t="s">
        <v>32</v>
      </c>
      <c r="R28" s="48" t="s">
        <v>39</v>
      </c>
      <c r="S28" s="48" t="str">
        <f t="shared" si="2"/>
        <v>2P</v>
      </c>
      <c r="T28" s="52" t="s">
        <v>61</v>
      </c>
    </row>
    <row r="29" spans="1:20" x14ac:dyDescent="0.25">
      <c r="A29" s="56">
        <v>40</v>
      </c>
      <c r="B29" s="73">
        <v>3</v>
      </c>
      <c r="C29" s="97" t="str">
        <f>IF(B29="","",IF(B29=1,MOD(SUMPRODUCT(($B$8:B29=1)*(ISNUMBER($B$8:B29)))-1,3)+1,"1,2,3"))</f>
        <v>1,2,3</v>
      </c>
      <c r="D29" s="57">
        <v>1</v>
      </c>
      <c r="E29" s="58">
        <v>18</v>
      </c>
      <c r="F29" s="59">
        <f t="shared" si="3"/>
        <v>18</v>
      </c>
      <c r="G29" s="60">
        <f t="shared" si="4"/>
        <v>0</v>
      </c>
      <c r="H29" s="60">
        <f t="shared" si="5"/>
        <v>0</v>
      </c>
      <c r="I29" s="61">
        <f t="shared" si="0"/>
        <v>18</v>
      </c>
      <c r="J29" s="62" t="s">
        <v>37</v>
      </c>
      <c r="K29" s="63">
        <f>VLOOKUP(J29,[1]Gelijktijdigheden!$A$4:$B$16,2,FALSE)</f>
        <v>0.3</v>
      </c>
      <c r="L29" s="60">
        <f t="shared" si="7"/>
        <v>6</v>
      </c>
      <c r="M29" s="60">
        <f t="shared" si="7"/>
        <v>0</v>
      </c>
      <c r="N29" s="60">
        <f t="shared" si="7"/>
        <v>0</v>
      </c>
      <c r="O29" s="61">
        <f t="shared" si="6"/>
        <v>6</v>
      </c>
      <c r="P29" s="64" t="s">
        <v>62</v>
      </c>
      <c r="Q29" s="57" t="s">
        <v>63</v>
      </c>
      <c r="R29" s="57"/>
      <c r="S29" s="57" t="str">
        <f t="shared" si="2"/>
        <v>4P</v>
      </c>
      <c r="T29" s="61"/>
    </row>
    <row r="30" spans="1:20" x14ac:dyDescent="0.25">
      <c r="A30" s="65"/>
      <c r="B30" s="65"/>
      <c r="C30" s="65"/>
      <c r="D30" s="65"/>
      <c r="E30" s="66" t="s">
        <v>64</v>
      </c>
      <c r="F30" s="67">
        <f>SUM(F8:F29)</f>
        <v>16236.333333333334</v>
      </c>
      <c r="G30" s="67">
        <f>SUM(G8:G29)</f>
        <v>9404.3333333333339</v>
      </c>
      <c r="H30" s="67">
        <f>SUM(H8:H29)</f>
        <v>12554.333333333334</v>
      </c>
      <c r="I30" s="68">
        <f>SUM(I8:I29)</f>
        <v>38195</v>
      </c>
      <c r="J30" s="69"/>
      <c r="K30" s="66" t="s">
        <v>64</v>
      </c>
      <c r="L30" s="67">
        <f>SUM(L8:L29)</f>
        <v>5945</v>
      </c>
      <c r="M30" s="67">
        <f>SUM(M8:M29)</f>
        <v>4094</v>
      </c>
      <c r="N30" s="67">
        <f>SUM(N8:N29)</f>
        <v>6949</v>
      </c>
      <c r="O30" s="68">
        <f>SUM(O8:O29)</f>
        <v>16988</v>
      </c>
      <c r="P30" s="65"/>
      <c r="T30" s="65"/>
    </row>
    <row r="31" spans="1:20" x14ac:dyDescent="0.25">
      <c r="G31"/>
      <c r="I31" s="14"/>
    </row>
    <row r="32" spans="1:20" x14ac:dyDescent="0.25">
      <c r="G32"/>
      <c r="I32" s="14"/>
    </row>
  </sheetData>
  <mergeCells count="13">
    <mergeCell ref="F6:I6"/>
    <mergeCell ref="A1:D1"/>
    <mergeCell ref="B2:E2"/>
    <mergeCell ref="B3:E3"/>
    <mergeCell ref="B4:E4"/>
    <mergeCell ref="A6:A7"/>
    <mergeCell ref="T6:T7"/>
    <mergeCell ref="J6:J7"/>
    <mergeCell ref="K6:O6"/>
    <mergeCell ref="P6:P7"/>
    <mergeCell ref="Q6:Q7"/>
    <mergeCell ref="R6:R7"/>
    <mergeCell ref="S6:S7"/>
  </mergeCells>
  <pageMargins left="0.25" right="0.25" top="0.75" bottom="0.75" header="0.3" footer="0.3"/>
  <pageSetup paperSize="8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NK15-1.33-T0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jp</cp:lastModifiedBy>
  <dcterms:created xsi:type="dcterms:W3CDTF">2021-02-15T15:26:51Z</dcterms:created>
  <dcterms:modified xsi:type="dcterms:W3CDTF">2021-02-16T10:44:19Z</dcterms:modified>
</cp:coreProperties>
</file>