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Jos Ector\Desktop\"/>
    </mc:Choice>
  </mc:AlternateContent>
  <xr:revisionPtr revIDLastSave="0" documentId="8_{DABCC3E9-5FF1-4276-81D3-98607ED03036}" xr6:coauthVersionLast="46" xr6:coauthVersionMax="46" xr10:uidLastSave="{00000000-0000-0000-0000-000000000000}"/>
  <bookViews>
    <workbookView xWindow="-120" yWindow="-120" windowWidth="29040" windowHeight="15840" activeTab="1" xr2:uid="{3EBEB882-C0C6-485C-BAD6-0DFFBEA4F354}"/>
  </bookViews>
  <sheets>
    <sheet name="DEELNEMERS" sheetId="1" r:id="rId1"/>
    <sheet name="PUNTENBORD" sheetId="3" r:id="rId2"/>
    <sheet name="SCHIFTINGSVRAAG" sheetId="4" state="hidden" r:id="rId3"/>
    <sheet name="Blad2" sheetId="2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6" i="3" l="1"/>
  <c r="AC7" i="3"/>
  <c r="AC8" i="3"/>
  <c r="AC9" i="3"/>
  <c r="AC10" i="3"/>
  <c r="AC11" i="3"/>
  <c r="AC12" i="3"/>
  <c r="AC13" i="3"/>
  <c r="AC14" i="3"/>
  <c r="AC15" i="3"/>
  <c r="AC16" i="3"/>
  <c r="AC17" i="3"/>
  <c r="AC18" i="3"/>
  <c r="AC19" i="3"/>
  <c r="AC20" i="3"/>
  <c r="AC21" i="3"/>
  <c r="AC22" i="3"/>
  <c r="AC23" i="3"/>
  <c r="AC24" i="3"/>
  <c r="AC25" i="3"/>
  <c r="AC26" i="3"/>
  <c r="AC27" i="3"/>
  <c r="AC28" i="3"/>
  <c r="AC29" i="3"/>
  <c r="AC30" i="3"/>
  <c r="AC31" i="3"/>
  <c r="AC32" i="3"/>
  <c r="AC33" i="3"/>
  <c r="AC34" i="3"/>
  <c r="AC35" i="3"/>
  <c r="W20" i="3"/>
  <c r="Q9" i="3"/>
  <c r="Q11" i="3"/>
  <c r="Q12" i="3"/>
  <c r="Q13" i="3"/>
  <c r="Q15" i="3"/>
  <c r="Q16" i="3"/>
  <c r="Q17" i="3"/>
  <c r="Q19" i="3"/>
  <c r="Q20" i="3"/>
  <c r="Q21" i="3"/>
  <c r="Q23" i="3"/>
  <c r="Q24" i="3"/>
  <c r="Q25" i="3"/>
  <c r="Q27" i="3"/>
  <c r="Q28" i="3"/>
  <c r="Q29" i="3"/>
  <c r="Q31" i="3"/>
  <c r="Q32" i="3"/>
  <c r="Q33" i="3"/>
  <c r="Q35" i="3"/>
  <c r="Q6" i="3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B6" i="4"/>
  <c r="Q7" i="3"/>
  <c r="Q8" i="3"/>
  <c r="R4" i="3"/>
  <c r="R16" i="3" s="1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6" i="3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I34" i="1" s="1"/>
  <c r="L5" i="1"/>
  <c r="S4" i="3" l="1"/>
  <c r="R6" i="3"/>
  <c r="R34" i="3"/>
  <c r="R24" i="3"/>
  <c r="R18" i="3"/>
  <c r="R10" i="3"/>
  <c r="R35" i="3"/>
  <c r="R8" i="3"/>
  <c r="R32" i="3"/>
  <c r="R30" i="3"/>
  <c r="R28" i="3"/>
  <c r="R22" i="3"/>
  <c r="R20" i="3"/>
  <c r="R14" i="3"/>
  <c r="R12" i="3"/>
  <c r="R26" i="3"/>
  <c r="W8" i="3"/>
  <c r="W28" i="3"/>
  <c r="W12" i="3"/>
  <c r="W32" i="3"/>
  <c r="W24" i="3"/>
  <c r="W16" i="3"/>
  <c r="W34" i="3"/>
  <c r="W30" i="3"/>
  <c r="W26" i="3"/>
  <c r="W22" i="3"/>
  <c r="W18" i="3"/>
  <c r="W14" i="3"/>
  <c r="W10" i="3"/>
  <c r="Q34" i="3"/>
  <c r="Q30" i="3"/>
  <c r="Q26" i="3"/>
  <c r="Q22" i="3"/>
  <c r="Q18" i="3"/>
  <c r="Q14" i="3"/>
  <c r="Q10" i="3"/>
  <c r="W35" i="3"/>
  <c r="W33" i="3"/>
  <c r="W31" i="3"/>
  <c r="W29" i="3"/>
  <c r="W27" i="3"/>
  <c r="W25" i="3"/>
  <c r="W23" i="3"/>
  <c r="W21" i="3"/>
  <c r="W19" i="3"/>
  <c r="W17" i="3"/>
  <c r="W15" i="3"/>
  <c r="W13" i="3"/>
  <c r="W11" i="3"/>
  <c r="W9" i="3"/>
  <c r="W7" i="3"/>
  <c r="R33" i="3"/>
  <c r="R31" i="3"/>
  <c r="R29" i="3"/>
  <c r="R27" i="3"/>
  <c r="R25" i="3"/>
  <c r="R23" i="3"/>
  <c r="R21" i="3"/>
  <c r="R19" i="3"/>
  <c r="R17" i="3"/>
  <c r="R15" i="3"/>
  <c r="R13" i="3"/>
  <c r="R11" i="3"/>
  <c r="R9" i="3"/>
  <c r="R7" i="3"/>
  <c r="W6" i="3"/>
  <c r="S7" i="3" l="1"/>
  <c r="S31" i="3"/>
  <c r="S33" i="3"/>
  <c r="S35" i="3"/>
  <c r="S6" i="3"/>
  <c r="S9" i="3"/>
  <c r="S11" i="3"/>
  <c r="S13" i="3"/>
  <c r="S15" i="3"/>
  <c r="S17" i="3"/>
  <c r="S19" i="3"/>
  <c r="S21" i="3"/>
  <c r="S23" i="3"/>
  <c r="S25" i="3"/>
  <c r="S27" i="3"/>
  <c r="S29" i="3"/>
  <c r="S32" i="3"/>
  <c r="T4" i="3"/>
  <c r="T18" i="3" s="1"/>
  <c r="S8" i="3"/>
  <c r="S10" i="3"/>
  <c r="S12" i="3"/>
  <c r="S14" i="3"/>
  <c r="S16" i="3"/>
  <c r="S18" i="3"/>
  <c r="S20" i="3"/>
  <c r="S22" i="3"/>
  <c r="S24" i="3"/>
  <c r="S26" i="3"/>
  <c r="S28" i="3"/>
  <c r="S30" i="3"/>
  <c r="S34" i="3"/>
  <c r="W36" i="3"/>
  <c r="C2" i="4" s="1"/>
  <c r="T22" i="3" l="1"/>
  <c r="T34" i="3"/>
  <c r="T33" i="3"/>
  <c r="T31" i="3"/>
  <c r="T28" i="3"/>
  <c r="T23" i="3"/>
  <c r="T20" i="3"/>
  <c r="T15" i="3"/>
  <c r="T12" i="3"/>
  <c r="T7" i="3"/>
  <c r="T27" i="3"/>
  <c r="T19" i="3"/>
  <c r="T11" i="3"/>
  <c r="T8" i="3"/>
  <c r="T6" i="3"/>
  <c r="T35" i="3"/>
  <c r="T32" i="3"/>
  <c r="T29" i="3"/>
  <c r="T25" i="3"/>
  <c r="T21" i="3"/>
  <c r="T17" i="3"/>
  <c r="T13" i="3"/>
  <c r="T9" i="3"/>
  <c r="T24" i="3"/>
  <c r="T16" i="3"/>
  <c r="T30" i="3"/>
  <c r="T14" i="3"/>
  <c r="T26" i="3"/>
  <c r="T10" i="3"/>
  <c r="D34" i="4"/>
  <c r="E34" i="4" s="1"/>
  <c r="D12" i="4" l="1"/>
  <c r="E12" i="4" s="1"/>
  <c r="D13" i="4"/>
  <c r="E13" i="4" s="1"/>
  <c r="D20" i="4"/>
  <c r="E20" i="4" s="1"/>
  <c r="D19" i="4"/>
  <c r="E19" i="4" s="1"/>
  <c r="D25" i="4"/>
  <c r="E25" i="4" s="1"/>
  <c r="D28" i="4"/>
  <c r="E28" i="4" s="1"/>
  <c r="D33" i="4"/>
  <c r="E33" i="4" s="1"/>
  <c r="D15" i="4"/>
  <c r="E15" i="4" s="1"/>
  <c r="D18" i="4"/>
  <c r="E18" i="4" s="1"/>
  <c r="D21" i="4"/>
  <c r="E21" i="4" s="1"/>
  <c r="D24" i="4"/>
  <c r="E24" i="4" s="1"/>
  <c r="D27" i="4"/>
  <c r="E27" i="4" s="1"/>
  <c r="D10" i="4"/>
  <c r="E10" i="4" s="1"/>
  <c r="D35" i="4"/>
  <c r="E35" i="4" s="1"/>
  <c r="D9" i="4"/>
  <c r="E9" i="4" s="1"/>
  <c r="D16" i="4"/>
  <c r="E16" i="4" s="1"/>
  <c r="D23" i="4"/>
  <c r="E23" i="4" s="1"/>
  <c r="D30" i="4"/>
  <c r="E30" i="4" s="1"/>
  <c r="D29" i="4"/>
  <c r="E29" i="4" s="1"/>
  <c r="D26" i="4"/>
  <c r="E26" i="4" s="1"/>
  <c r="D8" i="4"/>
  <c r="E8" i="4" s="1"/>
  <c r="D32" i="4"/>
  <c r="E32" i="4" s="1"/>
  <c r="D11" i="4"/>
  <c r="E11" i="4" s="1"/>
  <c r="D17" i="4"/>
  <c r="E17" i="4" s="1"/>
  <c r="D22" i="4"/>
  <c r="E22" i="4" s="1"/>
  <c r="D31" i="4"/>
  <c r="E31" i="4" s="1"/>
  <c r="D14" i="4"/>
  <c r="E14" i="4" s="1"/>
  <c r="D7" i="4"/>
  <c r="E7" i="4" s="1"/>
  <c r="D6" i="4"/>
  <c r="E6" i="4" s="1"/>
  <c r="F7" i="4" l="1"/>
  <c r="G7" i="4" s="1"/>
  <c r="U7" i="3" s="1"/>
  <c r="V7" i="3" s="1"/>
  <c r="F31" i="4"/>
  <c r="G31" i="4" s="1"/>
  <c r="U31" i="3" s="1"/>
  <c r="V31" i="3" s="1"/>
  <c r="F17" i="4"/>
  <c r="G17" i="4" s="1"/>
  <c r="U17" i="3" s="1"/>
  <c r="V17" i="3" s="1"/>
  <c r="F32" i="4"/>
  <c r="G32" i="4" s="1"/>
  <c r="U32" i="3" s="1"/>
  <c r="V32" i="3" s="1"/>
  <c r="F26" i="4"/>
  <c r="G26" i="4" s="1"/>
  <c r="U26" i="3" s="1"/>
  <c r="V26" i="3" s="1"/>
  <c r="F30" i="4"/>
  <c r="G30" i="4" s="1"/>
  <c r="U30" i="3" s="1"/>
  <c r="V30" i="3" s="1"/>
  <c r="F16" i="4"/>
  <c r="G16" i="4" s="1"/>
  <c r="U16" i="3" s="1"/>
  <c r="V16" i="3" s="1"/>
  <c r="F35" i="4"/>
  <c r="G35" i="4" s="1"/>
  <c r="U35" i="3" s="1"/>
  <c r="V35" i="3" s="1"/>
  <c r="F27" i="4"/>
  <c r="G27" i="4" s="1"/>
  <c r="U27" i="3" s="1"/>
  <c r="V27" i="3" s="1"/>
  <c r="F21" i="4"/>
  <c r="G21" i="4" s="1"/>
  <c r="U21" i="3" s="1"/>
  <c r="V21" i="3" s="1"/>
  <c r="F15" i="4"/>
  <c r="G15" i="4" s="1"/>
  <c r="U15" i="3" s="1"/>
  <c r="V15" i="3" s="1"/>
  <c r="F28" i="4"/>
  <c r="G28" i="4" s="1"/>
  <c r="U28" i="3" s="1"/>
  <c r="V28" i="3" s="1"/>
  <c r="F19" i="4"/>
  <c r="G19" i="4" s="1"/>
  <c r="U19" i="3" s="1"/>
  <c r="V19" i="3" s="1"/>
  <c r="F13" i="4"/>
  <c r="G13" i="4" s="1"/>
  <c r="U13" i="3" s="1"/>
  <c r="V13" i="3" s="1"/>
  <c r="F6" i="4"/>
  <c r="G6" i="4" s="1"/>
  <c r="U6" i="3" s="1"/>
  <c r="V6" i="3" s="1"/>
  <c r="F34" i="4"/>
  <c r="G34" i="4" s="1"/>
  <c r="U34" i="3" s="1"/>
  <c r="V34" i="3" s="1"/>
  <c r="F14" i="4"/>
  <c r="G14" i="4" s="1"/>
  <c r="U14" i="3" s="1"/>
  <c r="V14" i="3" s="1"/>
  <c r="F22" i="4"/>
  <c r="G22" i="4" s="1"/>
  <c r="U22" i="3" s="1"/>
  <c r="V22" i="3" s="1"/>
  <c r="F11" i="4"/>
  <c r="G11" i="4" s="1"/>
  <c r="U11" i="3" s="1"/>
  <c r="V11" i="3" s="1"/>
  <c r="F8" i="4"/>
  <c r="G8" i="4" s="1"/>
  <c r="U8" i="3" s="1"/>
  <c r="V8" i="3" s="1"/>
  <c r="F29" i="4"/>
  <c r="G29" i="4" s="1"/>
  <c r="U29" i="3" s="1"/>
  <c r="V29" i="3" s="1"/>
  <c r="F23" i="4"/>
  <c r="G23" i="4" s="1"/>
  <c r="U23" i="3" s="1"/>
  <c r="V23" i="3" s="1"/>
  <c r="F9" i="4"/>
  <c r="G9" i="4" s="1"/>
  <c r="U9" i="3" s="1"/>
  <c r="V9" i="3" s="1"/>
  <c r="F10" i="4"/>
  <c r="G10" i="4" s="1"/>
  <c r="U10" i="3" s="1"/>
  <c r="V10" i="3" s="1"/>
  <c r="F24" i="4"/>
  <c r="G24" i="4" s="1"/>
  <c r="U24" i="3" s="1"/>
  <c r="V24" i="3" s="1"/>
  <c r="F18" i="4"/>
  <c r="G18" i="4" s="1"/>
  <c r="U18" i="3" s="1"/>
  <c r="V18" i="3" s="1"/>
  <c r="F33" i="4"/>
  <c r="G33" i="4" s="1"/>
  <c r="U33" i="3" s="1"/>
  <c r="V33" i="3" s="1"/>
  <c r="F25" i="4"/>
  <c r="G25" i="4" s="1"/>
  <c r="U25" i="3" s="1"/>
  <c r="V25" i="3" s="1"/>
  <c r="F20" i="4"/>
  <c r="G20" i="4" s="1"/>
  <c r="U20" i="3" s="1"/>
  <c r="V20" i="3" s="1"/>
  <c r="F12" i="4"/>
  <c r="G12" i="4" s="1"/>
  <c r="U12" i="3" s="1"/>
  <c r="V12" i="3" s="1"/>
  <c r="X20" i="3" l="1"/>
  <c r="X33" i="3"/>
  <c r="X24" i="3"/>
  <c r="X9" i="3"/>
  <c r="X29" i="3"/>
  <c r="X11" i="3"/>
  <c r="X14" i="3"/>
  <c r="X6" i="3"/>
  <c r="X19" i="3"/>
  <c r="X15" i="3"/>
  <c r="X27" i="3"/>
  <c r="X16" i="3"/>
  <c r="X26" i="3"/>
  <c r="X17" i="3"/>
  <c r="X12" i="3"/>
  <c r="X25" i="3"/>
  <c r="X18" i="3"/>
  <c r="X10" i="3"/>
  <c r="X23" i="3"/>
  <c r="X8" i="3"/>
  <c r="X22" i="3"/>
  <c r="X34" i="3"/>
  <c r="X13" i="3"/>
  <c r="X28" i="3"/>
  <c r="X21" i="3"/>
  <c r="X35" i="3"/>
  <c r="X30" i="3"/>
  <c r="X32" i="3"/>
  <c r="X31" i="3"/>
  <c r="X7" i="3"/>
  <c r="Z8" i="3" l="1"/>
  <c r="Z7" i="3"/>
  <c r="Z23" i="3"/>
  <c r="Z9" i="3"/>
  <c r="Z15" i="3"/>
  <c r="Z27" i="3"/>
  <c r="Z11" i="3"/>
  <c r="Z29" i="3"/>
  <c r="Z21" i="3"/>
  <c r="Z13" i="3"/>
  <c r="Z34" i="3"/>
  <c r="Z30" i="3"/>
  <c r="Z26" i="3"/>
  <c r="Z22" i="3"/>
  <c r="Z18" i="3"/>
  <c r="Z14" i="3"/>
  <c r="Z10" i="3"/>
  <c r="AA34" i="3"/>
  <c r="AA30" i="3"/>
  <c r="AA26" i="3"/>
  <c r="AA22" i="3"/>
  <c r="AA18" i="3"/>
  <c r="AA14" i="3"/>
  <c r="AA10" i="3"/>
  <c r="AA6" i="3"/>
  <c r="AA33" i="3"/>
  <c r="AA29" i="3"/>
  <c r="AA25" i="3"/>
  <c r="AA21" i="3"/>
  <c r="AA17" i="3"/>
  <c r="AA13" i="3"/>
  <c r="AA9" i="3"/>
  <c r="Z31" i="3"/>
  <c r="Z35" i="3"/>
  <c r="Z19" i="3"/>
  <c r="Z33" i="3"/>
  <c r="Z25" i="3"/>
  <c r="Z17" i="3"/>
  <c r="AA7" i="3"/>
  <c r="Z32" i="3"/>
  <c r="Z28" i="3"/>
  <c r="Z24" i="3"/>
  <c r="Z20" i="3"/>
  <c r="Z16" i="3"/>
  <c r="Z12" i="3"/>
  <c r="Z6" i="3"/>
  <c r="AA32" i="3"/>
  <c r="AA28" i="3"/>
  <c r="AA24" i="3"/>
  <c r="AA20" i="3"/>
  <c r="AA16" i="3"/>
  <c r="AA12" i="3"/>
  <c r="AA8" i="3"/>
  <c r="AA35" i="3"/>
  <c r="AA31" i="3"/>
  <c r="AA27" i="3"/>
  <c r="AA23" i="3"/>
  <c r="AA19" i="3"/>
  <c r="AA15" i="3"/>
  <c r="AA11" i="3"/>
</calcChain>
</file>

<file path=xl/sharedStrings.xml><?xml version="1.0" encoding="utf-8"?>
<sst xmlns="http://schemas.openxmlformats.org/spreadsheetml/2006/main" count="95" uniqueCount="63">
  <si>
    <t>Linda Lepomme</t>
  </si>
  <si>
    <t>Mathias Schoenaerts</t>
  </si>
  <si>
    <t>Els De Schepper</t>
  </si>
  <si>
    <t>Willy Sommers</t>
  </si>
  <si>
    <t>La Esterella</t>
  </si>
  <si>
    <t>Boudewijn De Groot</t>
  </si>
  <si>
    <t>Stefanie van Monaco</t>
  </si>
  <si>
    <t>Lodewijk de Beduimelde</t>
  </si>
  <si>
    <t>Justine Henin</t>
  </si>
  <si>
    <t>Herwig van Hove</t>
  </si>
  <si>
    <t>Prinses Esmeralda</t>
  </si>
  <si>
    <t>Jimmy Frey</t>
  </si>
  <si>
    <t>Dalida</t>
  </si>
  <si>
    <t>Herbert von Karajan</t>
  </si>
  <si>
    <t>Miss Piggy</t>
  </si>
  <si>
    <t>Statler and Waldord</t>
  </si>
  <si>
    <t>Martine Tanghe</t>
  </si>
  <si>
    <t>Suzy Quatro</t>
  </si>
  <si>
    <t>Marva</t>
  </si>
  <si>
    <t>Tom Jones</t>
  </si>
  <si>
    <t>Lady Diana</t>
  </si>
  <si>
    <t>Michel Delpêche</t>
  </si>
  <si>
    <t>Gloria Estephan</t>
  </si>
  <si>
    <t>Wilfried Martens</t>
  </si>
  <si>
    <t>Lutgart Simoens</t>
  </si>
  <si>
    <t>Louis Mariano</t>
  </si>
  <si>
    <t>Lisa Minelli</t>
  </si>
  <si>
    <t>Andre Bocelli</t>
  </si>
  <si>
    <t>Kim Clijsters</t>
  </si>
  <si>
    <t>Eddy Mercks</t>
  </si>
  <si>
    <t>NR</t>
  </si>
  <si>
    <t>IS LEEG</t>
  </si>
  <si>
    <t>Eddy Merckx</t>
  </si>
  <si>
    <t>AE_1</t>
  </si>
  <si>
    <t>AE_2</t>
  </si>
  <si>
    <t>AE_3</t>
  </si>
  <si>
    <t>AE_4</t>
  </si>
  <si>
    <t>SCH_VR</t>
  </si>
  <si>
    <t>TOTAAL</t>
  </si>
  <si>
    <t>DEELNEMER</t>
  </si>
  <si>
    <t>DE GOK</t>
  </si>
  <si>
    <t>HET JUISTE ANTWOORD :</t>
  </si>
  <si>
    <t>VERSCHIL</t>
  </si>
  <si>
    <t>RANG</t>
  </si>
  <si>
    <t>BIJTELLEN</t>
  </si>
  <si>
    <t>TOTVR_
SCH</t>
  </si>
  <si>
    <t>NAAM</t>
  </si>
  <si>
    <t>PUNTEN</t>
  </si>
  <si>
    <t>(8) Excel Tutorial to Sort Data Automatically without using Macros - YouTube</t>
  </si>
  <si>
    <t>(8) TECH-006 - Create a list that automatically sorts data (alphabetically) as you enter data in Excel - YouTube</t>
  </si>
  <si>
    <t>VOLGORDE</t>
  </si>
  <si>
    <t xml:space="preserve">Graag zou ik de groen gearceerde cellen blanco laten </t>
  </si>
  <si>
    <t>want die hebben hetzelfde puntenaantal als de vorige cel.</t>
  </si>
  <si>
    <t>TEST</t>
  </si>
  <si>
    <t>In kolom AB geef ik nummers van 1 t/m 30 (celeigenschappen = getal)</t>
  </si>
  <si>
    <t xml:space="preserve">In cel AC7  zet ik de formule dat als AA7  gelijk is aan AA6 de waarde blanco moet zijn </t>
  </si>
  <si>
    <t>en anders moet het de waarde in AB7 zijn.</t>
  </si>
  <si>
    <t>Volgens mij zouden dan de geel geraceerde cellen in kolom AC blanco moeten zijn</t>
  </si>
  <si>
    <t>maar dit is niet zo.</t>
  </si>
  <si>
    <t>Ook als ik de "" in de formules vervang door bijvoorbeeld 0 werkt de formule niet.</t>
  </si>
  <si>
    <t>Wat doe ik verkeerd?</t>
  </si>
  <si>
    <t>En kan ik dit resultaat gemakkelijker bereiken met de functie X.ZOEKEN?</t>
  </si>
  <si>
    <t>Deze functie ken ik nog helemaal niet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</si>
</sst>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1" fontId="0" fillId="0" borderId="0" xfId="0" applyNumberFormat="1"/>
    <xf numFmtId="0" fontId="0" fillId="3" borderId="0" xfId="0" applyFill="1"/>
    <xf numFmtId="0" fontId="0" fillId="2" borderId="0" xfId="0" applyFill="1" applyAlignment="1">
      <alignment wrapText="1"/>
    </xf>
    <xf numFmtId="0" fontId="1" fillId="0" borderId="0" xfId="1"/>
    <xf numFmtId="0" fontId="0" fillId="4" borderId="0" xfId="0" applyFill="1"/>
    <xf numFmtId="0" fontId="0" fillId="5" borderId="0" xfId="0" applyFill="1"/>
    <xf numFmtId="1" fontId="0" fillId="5" borderId="0" xfId="0" applyNumberFormat="1" applyFill="1"/>
    <xf numFmtId="0" fontId="0" fillId="5" borderId="1" xfId="0" applyFill="1" applyBorder="1"/>
    <xf numFmtId="1" fontId="0" fillId="5" borderId="1" xfId="0" applyNumberFormat="1" applyFill="1" applyBorder="1" applyAlignment="1">
      <alignment horizontal="right" indent="1"/>
    </xf>
    <xf numFmtId="0" fontId="0" fillId="6" borderId="1" xfId="0" applyFill="1" applyBorder="1"/>
    <xf numFmtId="1" fontId="0" fillId="3" borderId="1" xfId="0" applyNumberFormat="1" applyFill="1" applyBorder="1" applyAlignment="1">
      <alignment horizontal="right" indent="1"/>
    </xf>
    <xf numFmtId="1" fontId="0" fillId="3" borderId="0" xfId="0" applyNumberFormat="1" applyFill="1"/>
    <xf numFmtId="1" fontId="0" fillId="6" borderId="1" xfId="0" applyNumberFormat="1" applyFill="1" applyBorder="1" applyAlignment="1">
      <alignment horizontal="right" inden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youtube.com/watch?app=desktop&amp;v=V_zd81h_4hY" TargetMode="External"/><Relationship Id="rId1" Type="http://schemas.openxmlformats.org/officeDocument/2006/relationships/hyperlink" Target="https://www.youtube.com/watch?app=desktop&amp;v=t0jqEJK6oDg&amp;list=WL&amp;index=2&amp;t=303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95A6C-4885-4E0F-8AE6-A0D78D3EEB68}">
  <dimension ref="I4:L34"/>
  <sheetViews>
    <sheetView workbookViewId="0">
      <selection activeCell="J33" sqref="J33"/>
    </sheetView>
  </sheetViews>
  <sheetFormatPr defaultRowHeight="15" x14ac:dyDescent="0.25"/>
  <cols>
    <col min="10" max="10" width="23.42578125" bestFit="1" customWidth="1"/>
    <col min="12" max="12" width="9.42578125" bestFit="1" customWidth="1"/>
  </cols>
  <sheetData>
    <row r="4" spans="9:12" x14ac:dyDescent="0.25">
      <c r="K4" t="s">
        <v>30</v>
      </c>
      <c r="L4" t="s">
        <v>31</v>
      </c>
    </row>
    <row r="5" spans="9:12" x14ac:dyDescent="0.25">
      <c r="I5">
        <f>IF(L5=FALSE,K5,"")</f>
        <v>1</v>
      </c>
      <c r="J5" t="s">
        <v>0</v>
      </c>
      <c r="K5">
        <v>1</v>
      </c>
      <c r="L5" t="b">
        <f>ISBLANK(J5)</f>
        <v>0</v>
      </c>
    </row>
    <row r="6" spans="9:12" x14ac:dyDescent="0.25">
      <c r="I6">
        <f t="shared" ref="I6:I34" si="0">IF(L6=FALSE,K6,"")</f>
        <v>2</v>
      </c>
      <c r="J6" t="s">
        <v>1</v>
      </c>
      <c r="K6">
        <v>2</v>
      </c>
      <c r="L6" t="b">
        <f t="shared" ref="L6:L34" si="1">ISBLANK(J6)</f>
        <v>0</v>
      </c>
    </row>
    <row r="7" spans="9:12" x14ac:dyDescent="0.25">
      <c r="I7">
        <f t="shared" si="0"/>
        <v>3</v>
      </c>
      <c r="J7" t="s">
        <v>2</v>
      </c>
      <c r="K7">
        <v>3</v>
      </c>
      <c r="L7" t="b">
        <f t="shared" si="1"/>
        <v>0</v>
      </c>
    </row>
    <row r="8" spans="9:12" x14ac:dyDescent="0.25">
      <c r="I8">
        <f t="shared" si="0"/>
        <v>4</v>
      </c>
      <c r="J8" t="s">
        <v>3</v>
      </c>
      <c r="K8">
        <v>4</v>
      </c>
      <c r="L8" t="b">
        <f t="shared" si="1"/>
        <v>0</v>
      </c>
    </row>
    <row r="9" spans="9:12" x14ac:dyDescent="0.25">
      <c r="I9">
        <f t="shared" si="0"/>
        <v>5</v>
      </c>
      <c r="J9" t="s">
        <v>4</v>
      </c>
      <c r="K9">
        <v>5</v>
      </c>
      <c r="L9" t="b">
        <f t="shared" si="1"/>
        <v>0</v>
      </c>
    </row>
    <row r="10" spans="9:12" x14ac:dyDescent="0.25">
      <c r="I10">
        <f t="shared" si="0"/>
        <v>6</v>
      </c>
      <c r="J10" t="s">
        <v>5</v>
      </c>
      <c r="K10">
        <v>6</v>
      </c>
      <c r="L10" t="b">
        <f t="shared" si="1"/>
        <v>0</v>
      </c>
    </row>
    <row r="11" spans="9:12" x14ac:dyDescent="0.25">
      <c r="I11">
        <f t="shared" si="0"/>
        <v>7</v>
      </c>
      <c r="J11" t="s">
        <v>6</v>
      </c>
      <c r="K11">
        <v>7</v>
      </c>
      <c r="L11" t="b">
        <f t="shared" si="1"/>
        <v>0</v>
      </c>
    </row>
    <row r="12" spans="9:12" x14ac:dyDescent="0.25">
      <c r="I12">
        <f t="shared" si="0"/>
        <v>8</v>
      </c>
      <c r="J12" t="s">
        <v>7</v>
      </c>
      <c r="K12">
        <v>8</v>
      </c>
      <c r="L12" t="b">
        <f t="shared" si="1"/>
        <v>0</v>
      </c>
    </row>
    <row r="13" spans="9:12" x14ac:dyDescent="0.25">
      <c r="I13">
        <f t="shared" si="0"/>
        <v>9</v>
      </c>
      <c r="J13" t="s">
        <v>8</v>
      </c>
      <c r="K13">
        <v>9</v>
      </c>
      <c r="L13" t="b">
        <f t="shared" si="1"/>
        <v>0</v>
      </c>
    </row>
    <row r="14" spans="9:12" x14ac:dyDescent="0.25">
      <c r="I14">
        <f t="shared" si="0"/>
        <v>10</v>
      </c>
      <c r="J14" t="s">
        <v>9</v>
      </c>
      <c r="K14">
        <v>10</v>
      </c>
      <c r="L14" t="b">
        <f t="shared" si="1"/>
        <v>0</v>
      </c>
    </row>
    <row r="15" spans="9:12" x14ac:dyDescent="0.25">
      <c r="I15">
        <f t="shared" si="0"/>
        <v>11</v>
      </c>
      <c r="J15" t="s">
        <v>10</v>
      </c>
      <c r="K15">
        <v>11</v>
      </c>
      <c r="L15" t="b">
        <f t="shared" si="1"/>
        <v>0</v>
      </c>
    </row>
    <row r="16" spans="9:12" x14ac:dyDescent="0.25">
      <c r="I16">
        <f t="shared" si="0"/>
        <v>12</v>
      </c>
      <c r="J16" t="s">
        <v>11</v>
      </c>
      <c r="K16">
        <v>12</v>
      </c>
      <c r="L16" t="b">
        <f t="shared" si="1"/>
        <v>0</v>
      </c>
    </row>
    <row r="17" spans="9:12" x14ac:dyDescent="0.25">
      <c r="I17">
        <f t="shared" si="0"/>
        <v>13</v>
      </c>
      <c r="J17" t="s">
        <v>12</v>
      </c>
      <c r="K17">
        <v>13</v>
      </c>
      <c r="L17" t="b">
        <f t="shared" si="1"/>
        <v>0</v>
      </c>
    </row>
    <row r="18" spans="9:12" x14ac:dyDescent="0.25">
      <c r="I18">
        <f t="shared" si="0"/>
        <v>14</v>
      </c>
      <c r="J18" t="s">
        <v>13</v>
      </c>
      <c r="K18">
        <v>14</v>
      </c>
      <c r="L18" t="b">
        <f t="shared" si="1"/>
        <v>0</v>
      </c>
    </row>
    <row r="19" spans="9:12" x14ac:dyDescent="0.25">
      <c r="I19">
        <f t="shared" si="0"/>
        <v>15</v>
      </c>
      <c r="J19" t="s">
        <v>14</v>
      </c>
      <c r="K19">
        <v>15</v>
      </c>
      <c r="L19" t="b">
        <f t="shared" si="1"/>
        <v>0</v>
      </c>
    </row>
    <row r="20" spans="9:12" x14ac:dyDescent="0.25">
      <c r="I20">
        <f t="shared" si="0"/>
        <v>16</v>
      </c>
      <c r="J20" t="s">
        <v>15</v>
      </c>
      <c r="K20">
        <v>16</v>
      </c>
      <c r="L20" t="b">
        <f t="shared" si="1"/>
        <v>0</v>
      </c>
    </row>
    <row r="21" spans="9:12" x14ac:dyDescent="0.25">
      <c r="I21">
        <f t="shared" si="0"/>
        <v>17</v>
      </c>
      <c r="J21" t="s">
        <v>16</v>
      </c>
      <c r="K21">
        <v>17</v>
      </c>
      <c r="L21" t="b">
        <f t="shared" si="1"/>
        <v>0</v>
      </c>
    </row>
    <row r="22" spans="9:12" x14ac:dyDescent="0.25">
      <c r="I22">
        <f t="shared" si="0"/>
        <v>18</v>
      </c>
      <c r="J22" t="s">
        <v>17</v>
      </c>
      <c r="K22">
        <v>18</v>
      </c>
      <c r="L22" t="b">
        <f t="shared" si="1"/>
        <v>0</v>
      </c>
    </row>
    <row r="23" spans="9:12" x14ac:dyDescent="0.25">
      <c r="I23">
        <f t="shared" si="0"/>
        <v>19</v>
      </c>
      <c r="J23" t="s">
        <v>18</v>
      </c>
      <c r="K23">
        <v>19</v>
      </c>
      <c r="L23" t="b">
        <f t="shared" si="1"/>
        <v>0</v>
      </c>
    </row>
    <row r="24" spans="9:12" x14ac:dyDescent="0.25">
      <c r="I24">
        <f t="shared" si="0"/>
        <v>20</v>
      </c>
      <c r="J24" t="s">
        <v>19</v>
      </c>
      <c r="K24">
        <v>20</v>
      </c>
      <c r="L24" t="b">
        <f t="shared" si="1"/>
        <v>0</v>
      </c>
    </row>
    <row r="25" spans="9:12" x14ac:dyDescent="0.25">
      <c r="I25">
        <f t="shared" si="0"/>
        <v>21</v>
      </c>
      <c r="J25" t="s">
        <v>20</v>
      </c>
      <c r="K25">
        <v>21</v>
      </c>
      <c r="L25" t="b">
        <f t="shared" si="1"/>
        <v>0</v>
      </c>
    </row>
    <row r="26" spans="9:12" x14ac:dyDescent="0.25">
      <c r="I26">
        <f t="shared" si="0"/>
        <v>22</v>
      </c>
      <c r="J26" t="s">
        <v>21</v>
      </c>
      <c r="K26">
        <v>22</v>
      </c>
      <c r="L26" t="b">
        <f t="shared" si="1"/>
        <v>0</v>
      </c>
    </row>
    <row r="27" spans="9:12" x14ac:dyDescent="0.25">
      <c r="I27">
        <f t="shared" si="0"/>
        <v>23</v>
      </c>
      <c r="J27" t="s">
        <v>22</v>
      </c>
      <c r="K27">
        <v>23</v>
      </c>
      <c r="L27" t="b">
        <f t="shared" si="1"/>
        <v>0</v>
      </c>
    </row>
    <row r="28" spans="9:12" x14ac:dyDescent="0.25">
      <c r="I28">
        <f t="shared" si="0"/>
        <v>24</v>
      </c>
      <c r="J28" t="s">
        <v>23</v>
      </c>
      <c r="K28">
        <v>24</v>
      </c>
      <c r="L28" t="b">
        <f t="shared" si="1"/>
        <v>0</v>
      </c>
    </row>
    <row r="29" spans="9:12" x14ac:dyDescent="0.25">
      <c r="I29">
        <f t="shared" si="0"/>
        <v>25</v>
      </c>
      <c r="J29" t="s">
        <v>24</v>
      </c>
      <c r="K29">
        <v>25</v>
      </c>
      <c r="L29" t="b">
        <f t="shared" si="1"/>
        <v>0</v>
      </c>
    </row>
    <row r="30" spans="9:12" x14ac:dyDescent="0.25">
      <c r="I30">
        <f t="shared" si="0"/>
        <v>26</v>
      </c>
      <c r="J30" t="s">
        <v>25</v>
      </c>
      <c r="K30">
        <v>26</v>
      </c>
      <c r="L30" t="b">
        <f t="shared" si="1"/>
        <v>0</v>
      </c>
    </row>
    <row r="31" spans="9:12" x14ac:dyDescent="0.25">
      <c r="I31">
        <f t="shared" si="0"/>
        <v>27</v>
      </c>
      <c r="J31" t="s">
        <v>26</v>
      </c>
      <c r="K31">
        <v>27</v>
      </c>
      <c r="L31" t="b">
        <f t="shared" si="1"/>
        <v>0</v>
      </c>
    </row>
    <row r="32" spans="9:12" x14ac:dyDescent="0.25">
      <c r="I32">
        <f t="shared" si="0"/>
        <v>28</v>
      </c>
      <c r="J32" t="s">
        <v>27</v>
      </c>
      <c r="K32">
        <v>28</v>
      </c>
      <c r="L32" t="b">
        <f t="shared" si="1"/>
        <v>0</v>
      </c>
    </row>
    <row r="33" spans="9:12" x14ac:dyDescent="0.25">
      <c r="I33">
        <f t="shared" si="0"/>
        <v>29</v>
      </c>
      <c r="J33" t="s">
        <v>28</v>
      </c>
      <c r="K33">
        <v>29</v>
      </c>
      <c r="L33" t="b">
        <f t="shared" si="1"/>
        <v>0</v>
      </c>
    </row>
    <row r="34" spans="9:12" x14ac:dyDescent="0.25">
      <c r="I34">
        <f t="shared" si="0"/>
        <v>30</v>
      </c>
      <c r="J34" t="s">
        <v>32</v>
      </c>
      <c r="K34">
        <v>30</v>
      </c>
      <c r="L34" t="b">
        <f t="shared" si="1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6AD5A-30A5-482E-A875-265C98589F87}">
  <dimension ref="A2:AF36"/>
  <sheetViews>
    <sheetView tabSelected="1" workbookViewId="0">
      <selection activeCell="AF6" sqref="AF6"/>
    </sheetView>
  </sheetViews>
  <sheetFormatPr defaultRowHeight="15" x14ac:dyDescent="0.25"/>
  <cols>
    <col min="2" max="2" width="23.42578125" bestFit="1" customWidth="1"/>
    <col min="3" max="17" width="9.140625" hidden="1" customWidth="1"/>
    <col min="18" max="18" width="11" hidden="1" customWidth="1"/>
    <col min="19" max="21" width="9.140625" hidden="1" customWidth="1"/>
    <col min="22" max="22" width="12" bestFit="1" customWidth="1"/>
    <col min="23" max="23" width="9.140625" style="2" hidden="1" customWidth="1"/>
    <col min="24" max="24" width="11" bestFit="1" customWidth="1"/>
    <col min="26" max="26" width="23.42578125" bestFit="1" customWidth="1"/>
    <col min="27" max="27" width="13.42578125" bestFit="1" customWidth="1"/>
    <col min="28" max="28" width="10.5703125" style="3" bestFit="1" customWidth="1"/>
    <col min="29" max="29" width="10" style="3" bestFit="1" customWidth="1"/>
  </cols>
  <sheetData>
    <row r="2" spans="1:32" x14ac:dyDescent="0.25">
      <c r="C2" s="6" t="s">
        <v>48</v>
      </c>
    </row>
    <row r="3" spans="1:32" x14ac:dyDescent="0.25">
      <c r="C3" s="6" t="s">
        <v>49</v>
      </c>
    </row>
    <row r="4" spans="1:32" x14ac:dyDescent="0.25">
      <c r="Q4">
        <v>1000000</v>
      </c>
      <c r="R4">
        <f>Q4*1000</f>
        <v>1000000000</v>
      </c>
      <c r="S4">
        <f t="shared" ref="S4:T4" si="0">R4*1000</f>
        <v>1000000000000</v>
      </c>
      <c r="T4">
        <f t="shared" si="0"/>
        <v>1000000000000000</v>
      </c>
      <c r="U4">
        <v>1000000</v>
      </c>
    </row>
    <row r="5" spans="1:32" ht="30" x14ac:dyDescent="0.25"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  <c r="I5" s="1">
        <v>7</v>
      </c>
      <c r="J5" s="1">
        <v>8</v>
      </c>
      <c r="K5" s="1">
        <v>9</v>
      </c>
      <c r="L5" s="1">
        <v>10</v>
      </c>
      <c r="M5" s="1">
        <v>11</v>
      </c>
      <c r="N5" s="1">
        <v>12</v>
      </c>
      <c r="O5" s="1">
        <v>1</v>
      </c>
      <c r="P5" s="1">
        <v>2</v>
      </c>
      <c r="Q5" s="1" t="s">
        <v>33</v>
      </c>
      <c r="R5" s="1" t="s">
        <v>34</v>
      </c>
      <c r="S5" s="1" t="s">
        <v>35</v>
      </c>
      <c r="T5" s="1" t="s">
        <v>36</v>
      </c>
      <c r="U5" s="1" t="s">
        <v>37</v>
      </c>
      <c r="V5" s="1" t="s">
        <v>38</v>
      </c>
      <c r="W5" s="5" t="s">
        <v>45</v>
      </c>
      <c r="X5" s="1" t="s">
        <v>43</v>
      </c>
      <c r="Y5" s="1" t="s">
        <v>30</v>
      </c>
      <c r="Z5" s="1" t="s">
        <v>46</v>
      </c>
      <c r="AA5" s="1" t="s">
        <v>47</v>
      </c>
      <c r="AB5" s="3" t="s">
        <v>50</v>
      </c>
      <c r="AC5" s="3" t="s">
        <v>53</v>
      </c>
    </row>
    <row r="6" spans="1:32" x14ac:dyDescent="0.25">
      <c r="A6">
        <v>1</v>
      </c>
      <c r="B6" t="str">
        <f>IF(DEELNEMERS!L5=FALSE,DEELNEMERS!J5,"")</f>
        <v>Linda Lepomme</v>
      </c>
      <c r="C6" s="4">
        <v>0</v>
      </c>
      <c r="D6" s="4">
        <v>4</v>
      </c>
      <c r="E6" s="4">
        <v>3</v>
      </c>
      <c r="F6" s="4">
        <v>7</v>
      </c>
      <c r="G6" s="4">
        <v>2</v>
      </c>
      <c r="H6" s="4">
        <v>1</v>
      </c>
      <c r="I6" s="4">
        <v>5</v>
      </c>
      <c r="J6" s="4">
        <v>6</v>
      </c>
      <c r="K6" s="4">
        <v>2</v>
      </c>
      <c r="L6" s="4">
        <v>7</v>
      </c>
      <c r="M6" s="4">
        <v>3</v>
      </c>
      <c r="N6" s="4">
        <v>0</v>
      </c>
      <c r="O6" s="2">
        <v>7</v>
      </c>
      <c r="P6" s="2">
        <v>13</v>
      </c>
      <c r="Q6">
        <f>C6/$Q$4</f>
        <v>0</v>
      </c>
      <c r="R6">
        <f>D6/$R$4</f>
        <v>4.0000000000000002E-9</v>
      </c>
      <c r="S6">
        <f>E6/$S$4</f>
        <v>3.0000000000000001E-12</v>
      </c>
      <c r="T6">
        <f>Q6/$T$4</f>
        <v>0</v>
      </c>
      <c r="U6">
        <f>SCHIFTINGSVRAAG!G6</f>
        <v>9.0909090909090901E-8</v>
      </c>
      <c r="V6" s="3">
        <f>SUM(C6:U6)</f>
        <v>60.000000094912089</v>
      </c>
      <c r="W6" s="2">
        <f>SUM(C6:P6)</f>
        <v>60</v>
      </c>
      <c r="X6" s="3">
        <f>RANK(V6,$V$6:$V$35,0)+COUNTIF($V$6:V6,V6)-1</f>
        <v>24</v>
      </c>
      <c r="Y6" s="10">
        <v>1</v>
      </c>
      <c r="Z6" s="10" t="str">
        <f>INDEX($B$6:$X$35,MATCH(Y6,$X$6:$X$35,0),1)</f>
        <v>Gloria Estephan</v>
      </c>
      <c r="AA6" s="11">
        <f>INDEX($B$6:$X$35,MATCH(Y6,$X$6:$X$35,0),21)</f>
        <v>106.00000105656257</v>
      </c>
      <c r="AB6" s="3">
        <v>1</v>
      </c>
      <c r="AC6" s="3">
        <f t="shared" ref="AC6:AC35" si="1">IF(AA6=AA5,"",AB6)</f>
        <v>1</v>
      </c>
      <c r="AF6" t="s">
        <v>51</v>
      </c>
    </row>
    <row r="7" spans="1:32" x14ac:dyDescent="0.25">
      <c r="A7">
        <v>2</v>
      </c>
      <c r="B7" t="str">
        <f>IF(DEELNEMERS!L6=FALSE,DEELNEMERS!J6,"")</f>
        <v>Mathias Schoenaerts</v>
      </c>
      <c r="C7" s="4">
        <v>8</v>
      </c>
      <c r="D7" s="4">
        <v>7</v>
      </c>
      <c r="E7" s="4">
        <v>2</v>
      </c>
      <c r="F7" s="4">
        <v>9</v>
      </c>
      <c r="G7" s="4">
        <v>4</v>
      </c>
      <c r="H7" s="4">
        <v>2</v>
      </c>
      <c r="I7" s="4">
        <v>1</v>
      </c>
      <c r="J7" s="4">
        <v>1</v>
      </c>
      <c r="K7" s="4">
        <v>3</v>
      </c>
      <c r="L7" s="4">
        <v>1</v>
      </c>
      <c r="M7" s="4">
        <v>1</v>
      </c>
      <c r="N7" s="4">
        <v>4</v>
      </c>
      <c r="O7" s="2">
        <v>9</v>
      </c>
      <c r="P7" s="2">
        <v>6</v>
      </c>
      <c r="Q7">
        <f t="shared" ref="Q7:Q35" si="2">C7/$Q$4</f>
        <v>7.9999999999999996E-6</v>
      </c>
      <c r="R7">
        <f t="shared" ref="R7:R35" si="3">D7/$R$4</f>
        <v>6.9999999999999998E-9</v>
      </c>
      <c r="S7">
        <f t="shared" ref="S7:S35" si="4">E7/$S$4</f>
        <v>2E-12</v>
      </c>
      <c r="T7">
        <f t="shared" ref="T7:T35" si="5">Q7/$T$4</f>
        <v>7.9999999999999993E-21</v>
      </c>
      <c r="U7">
        <f>SCHIFTINGSVRAAG!G7</f>
        <v>1.4285714285714285E-7</v>
      </c>
      <c r="V7" s="3">
        <f t="shared" ref="V7:V35" si="6">SUM(C7:U7)</f>
        <v>58.000008149859134</v>
      </c>
      <c r="W7" s="2">
        <f t="shared" ref="W7:W35" si="7">SUM(C7:P7)</f>
        <v>58</v>
      </c>
      <c r="X7" s="3">
        <f>RANK(V7,$V$6:$V$35,0)+COUNTIF($V$6:V7,V7)-1</f>
        <v>26</v>
      </c>
      <c r="Y7" s="10">
        <v>2</v>
      </c>
      <c r="Z7" s="10" t="str">
        <f t="shared" ref="Z7:Z35" si="8">INDEX($B$6:$X$35,MATCH(Y7,$X$6:$X$35,0),1)</f>
        <v>Tom Jones</v>
      </c>
      <c r="AA7" s="11">
        <f t="shared" ref="AA7:AA35" si="9">INDEX($B$6:$X$35,MATCH(Y7,$X$6:$X$35,0),21)</f>
        <v>99.000006338337329</v>
      </c>
      <c r="AB7" s="3">
        <v>2</v>
      </c>
      <c r="AC7" s="3">
        <f t="shared" si="1"/>
        <v>2</v>
      </c>
      <c r="AE7" s="3"/>
      <c r="AF7" t="s">
        <v>52</v>
      </c>
    </row>
    <row r="8" spans="1:32" x14ac:dyDescent="0.25">
      <c r="A8">
        <v>3</v>
      </c>
      <c r="B8" t="str">
        <f>IF(DEELNEMERS!L7=FALSE,DEELNEMERS!J7,"")</f>
        <v>Els De Schepper</v>
      </c>
      <c r="C8" s="4">
        <v>5</v>
      </c>
      <c r="D8" s="4">
        <v>4</v>
      </c>
      <c r="E8" s="4">
        <v>9</v>
      </c>
      <c r="F8" s="4">
        <v>6</v>
      </c>
      <c r="G8" s="4">
        <v>2</v>
      </c>
      <c r="H8" s="4">
        <v>7</v>
      </c>
      <c r="I8" s="4">
        <v>3</v>
      </c>
      <c r="J8" s="4">
        <v>5</v>
      </c>
      <c r="K8" s="4">
        <v>0</v>
      </c>
      <c r="L8" s="4">
        <v>1</v>
      </c>
      <c r="M8" s="4">
        <v>0</v>
      </c>
      <c r="N8" s="4">
        <v>3</v>
      </c>
      <c r="O8" s="2">
        <v>19</v>
      </c>
      <c r="P8" s="2">
        <v>1</v>
      </c>
      <c r="Q8">
        <f t="shared" si="2"/>
        <v>5.0000000000000004E-6</v>
      </c>
      <c r="R8">
        <f t="shared" si="3"/>
        <v>4.0000000000000002E-9</v>
      </c>
      <c r="S8">
        <f t="shared" si="4"/>
        <v>8.9999999999999996E-12</v>
      </c>
      <c r="T8">
        <f t="shared" si="5"/>
        <v>5.0000000000000005E-21</v>
      </c>
      <c r="U8">
        <f>SCHIFTINGSVRAAG!G8</f>
        <v>3.5714285714285712E-8</v>
      </c>
      <c r="V8" s="3">
        <f t="shared" si="6"/>
        <v>65.000005039723277</v>
      </c>
      <c r="W8" s="2">
        <f t="shared" si="7"/>
        <v>65</v>
      </c>
      <c r="X8" s="3">
        <f>RANK(V8,$V$6:$V$35,0)+COUNTIF($V$6:V8,V8)-1</f>
        <v>21</v>
      </c>
      <c r="Y8" s="10">
        <v>3</v>
      </c>
      <c r="Z8" s="10" t="str">
        <f t="shared" si="8"/>
        <v>Lady Diana</v>
      </c>
      <c r="AA8" s="11">
        <f t="shared" si="9"/>
        <v>98.000008064503987</v>
      </c>
      <c r="AB8" s="3">
        <v>3</v>
      </c>
      <c r="AC8" s="3">
        <f t="shared" si="1"/>
        <v>3</v>
      </c>
      <c r="AE8" s="3"/>
    </row>
    <row r="9" spans="1:32" x14ac:dyDescent="0.25">
      <c r="A9">
        <v>4</v>
      </c>
      <c r="B9" t="str">
        <f>IF(DEELNEMERS!L8=FALSE,DEELNEMERS!J8,"")</f>
        <v>Willy Sommers</v>
      </c>
      <c r="C9" s="4">
        <v>1</v>
      </c>
      <c r="D9" s="4">
        <v>4</v>
      </c>
      <c r="E9" s="4">
        <v>8</v>
      </c>
      <c r="F9" s="4">
        <v>7</v>
      </c>
      <c r="G9" s="4">
        <v>0</v>
      </c>
      <c r="H9" s="4">
        <v>1</v>
      </c>
      <c r="I9" s="4">
        <v>5</v>
      </c>
      <c r="J9" s="4">
        <v>4</v>
      </c>
      <c r="K9" s="4">
        <v>6</v>
      </c>
      <c r="L9" s="4">
        <v>0</v>
      </c>
      <c r="M9" s="4">
        <v>2</v>
      </c>
      <c r="N9" s="4">
        <v>6</v>
      </c>
      <c r="O9" s="2">
        <v>15</v>
      </c>
      <c r="P9" s="2">
        <v>12</v>
      </c>
      <c r="Q9">
        <f t="shared" si="2"/>
        <v>9.9999999999999995E-7</v>
      </c>
      <c r="R9">
        <f t="shared" si="3"/>
        <v>4.0000000000000002E-9</v>
      </c>
      <c r="S9">
        <f t="shared" si="4"/>
        <v>7.9999999999999998E-12</v>
      </c>
      <c r="T9">
        <f t="shared" si="5"/>
        <v>9.9999999999999991E-22</v>
      </c>
      <c r="U9">
        <f>SCHIFTINGSVRAAG!G9</f>
        <v>3.7037037037037036E-8</v>
      </c>
      <c r="V9" s="3">
        <f t="shared" si="6"/>
        <v>71.000001041045039</v>
      </c>
      <c r="W9" s="2">
        <f t="shared" si="7"/>
        <v>71</v>
      </c>
      <c r="X9" s="3">
        <f>RANK(V9,$V$6:$V$35,0)+COUNTIF($V$6:V9,V9)-1</f>
        <v>20</v>
      </c>
      <c r="Y9" s="10">
        <v>4</v>
      </c>
      <c r="Z9" s="10" t="str">
        <f t="shared" si="8"/>
        <v>Herbert von Karajan</v>
      </c>
      <c r="AA9" s="11">
        <f t="shared" si="9"/>
        <v>97.000006076931072</v>
      </c>
      <c r="AB9" s="3">
        <v>4</v>
      </c>
      <c r="AC9" s="3">
        <f t="shared" si="1"/>
        <v>4</v>
      </c>
      <c r="AE9" s="3"/>
      <c r="AF9" t="s">
        <v>54</v>
      </c>
    </row>
    <row r="10" spans="1:32" x14ac:dyDescent="0.25">
      <c r="A10">
        <v>5</v>
      </c>
      <c r="B10" t="str">
        <f>IF(DEELNEMERS!L9=FALSE,DEELNEMERS!J9,"")</f>
        <v>La Esterella</v>
      </c>
      <c r="C10" s="4">
        <v>2</v>
      </c>
      <c r="D10" s="4">
        <v>9</v>
      </c>
      <c r="E10" s="4">
        <v>7</v>
      </c>
      <c r="F10" s="4">
        <v>1</v>
      </c>
      <c r="G10" s="4">
        <v>2</v>
      </c>
      <c r="H10" s="4">
        <v>5</v>
      </c>
      <c r="I10" s="4">
        <v>6</v>
      </c>
      <c r="J10" s="4">
        <v>0</v>
      </c>
      <c r="K10" s="4">
        <v>0</v>
      </c>
      <c r="L10" s="4">
        <v>5</v>
      </c>
      <c r="M10" s="4">
        <v>1</v>
      </c>
      <c r="N10" s="4">
        <v>3</v>
      </c>
      <c r="O10" s="2">
        <v>22</v>
      </c>
      <c r="P10" s="2">
        <v>18</v>
      </c>
      <c r="Q10">
        <f t="shared" si="2"/>
        <v>1.9999999999999999E-6</v>
      </c>
      <c r="R10">
        <f t="shared" si="3"/>
        <v>8.9999999999999995E-9</v>
      </c>
      <c r="S10">
        <f t="shared" si="4"/>
        <v>7.0000000000000001E-12</v>
      </c>
      <c r="T10">
        <f t="shared" si="5"/>
        <v>1.9999999999999998E-21</v>
      </c>
      <c r="U10">
        <f>SCHIFTINGSVRAAG!G10</f>
        <v>4.1666666666666663E-8</v>
      </c>
      <c r="V10" s="3">
        <f t="shared" si="6"/>
        <v>81.000002050673672</v>
      </c>
      <c r="W10" s="2">
        <f t="shared" si="7"/>
        <v>81</v>
      </c>
      <c r="X10" s="3">
        <f>RANK(V10,$V$6:$V$35,0)+COUNTIF($V$6:V10,V10)-1</f>
        <v>11</v>
      </c>
      <c r="Y10" s="10">
        <v>5</v>
      </c>
      <c r="Z10" s="10" t="str">
        <f t="shared" si="8"/>
        <v>Kim Clijsters</v>
      </c>
      <c r="AA10" s="11">
        <f t="shared" si="9"/>
        <v>96.000009050673683</v>
      </c>
      <c r="AB10" s="3">
        <v>5</v>
      </c>
      <c r="AC10" s="3">
        <f t="shared" si="1"/>
        <v>5</v>
      </c>
      <c r="AE10" s="3"/>
    </row>
    <row r="11" spans="1:32" x14ac:dyDescent="0.25">
      <c r="A11">
        <v>6</v>
      </c>
      <c r="B11" t="str">
        <f>IF(DEELNEMERS!L10=FALSE,DEELNEMERS!J10,"")</f>
        <v>Boudewijn De Groot</v>
      </c>
      <c r="C11" s="4">
        <v>4</v>
      </c>
      <c r="D11" s="4">
        <v>2</v>
      </c>
      <c r="E11" s="4">
        <v>4</v>
      </c>
      <c r="F11" s="4">
        <v>3</v>
      </c>
      <c r="G11" s="4">
        <v>5</v>
      </c>
      <c r="H11" s="4">
        <v>8</v>
      </c>
      <c r="I11" s="4">
        <v>3</v>
      </c>
      <c r="J11" s="4">
        <v>0</v>
      </c>
      <c r="K11" s="4">
        <v>5</v>
      </c>
      <c r="L11" s="4">
        <v>0</v>
      </c>
      <c r="M11" s="4">
        <v>1</v>
      </c>
      <c r="N11" s="4">
        <v>2</v>
      </c>
      <c r="O11" s="2">
        <v>8</v>
      </c>
      <c r="P11" s="2">
        <v>5</v>
      </c>
      <c r="Q11">
        <f t="shared" si="2"/>
        <v>3.9999999999999998E-6</v>
      </c>
      <c r="R11">
        <f t="shared" si="3"/>
        <v>2.0000000000000001E-9</v>
      </c>
      <c r="S11">
        <f t="shared" si="4"/>
        <v>3.9999999999999999E-12</v>
      </c>
      <c r="T11">
        <f t="shared" si="5"/>
        <v>3.9999999999999996E-21</v>
      </c>
      <c r="U11">
        <f>SCHIFTINGSVRAAG!G11</f>
        <v>4.9999999999999998E-8</v>
      </c>
      <c r="V11" s="3">
        <f t="shared" si="6"/>
        <v>50.000004052003995</v>
      </c>
      <c r="W11" s="2">
        <f t="shared" si="7"/>
        <v>50</v>
      </c>
      <c r="X11" s="3">
        <f>RANK(V11,$V$6:$V$35,0)+COUNTIF($V$6:V11,V11)-1</f>
        <v>29</v>
      </c>
      <c r="Y11" s="10">
        <v>6</v>
      </c>
      <c r="Z11" s="10" t="str">
        <f t="shared" si="8"/>
        <v>Lutgart Simoens</v>
      </c>
      <c r="AA11" s="11">
        <f t="shared" si="9"/>
        <v>94.000007071671675</v>
      </c>
      <c r="AB11" s="3">
        <v>6</v>
      </c>
      <c r="AC11" s="3">
        <f t="shared" si="1"/>
        <v>6</v>
      </c>
      <c r="AE11" s="3"/>
      <c r="AF11" t="s">
        <v>55</v>
      </c>
    </row>
    <row r="12" spans="1:32" x14ac:dyDescent="0.25">
      <c r="A12">
        <v>7</v>
      </c>
      <c r="B12" t="str">
        <f>IF(DEELNEMERS!L11=FALSE,DEELNEMERS!J11,"")</f>
        <v>Stefanie van Monaco</v>
      </c>
      <c r="C12" s="4">
        <v>7</v>
      </c>
      <c r="D12" s="4">
        <v>4</v>
      </c>
      <c r="E12" s="4">
        <v>3</v>
      </c>
      <c r="F12" s="4">
        <v>3</v>
      </c>
      <c r="G12" s="4">
        <v>6</v>
      </c>
      <c r="H12" s="4">
        <v>0</v>
      </c>
      <c r="I12" s="4">
        <v>2</v>
      </c>
      <c r="J12" s="4">
        <v>1</v>
      </c>
      <c r="K12" s="4">
        <v>3</v>
      </c>
      <c r="L12" s="4">
        <v>5</v>
      </c>
      <c r="M12" s="4">
        <v>2</v>
      </c>
      <c r="N12" s="4">
        <v>1</v>
      </c>
      <c r="O12" s="2">
        <v>24</v>
      </c>
      <c r="P12" s="2">
        <v>0</v>
      </c>
      <c r="Q12">
        <f t="shared" si="2"/>
        <v>6.9999999999999999E-6</v>
      </c>
      <c r="R12">
        <f t="shared" si="3"/>
        <v>4.0000000000000002E-9</v>
      </c>
      <c r="S12">
        <f t="shared" si="4"/>
        <v>3.0000000000000001E-12</v>
      </c>
      <c r="T12">
        <f t="shared" si="5"/>
        <v>6.9999999999999992E-21</v>
      </c>
      <c r="U12">
        <f>SCHIFTINGSVRAAG!G12</f>
        <v>4.9999999999999998E-7</v>
      </c>
      <c r="V12" s="3">
        <f t="shared" si="6"/>
        <v>61.000007504002994</v>
      </c>
      <c r="W12" s="2">
        <f t="shared" si="7"/>
        <v>61</v>
      </c>
      <c r="X12" s="3">
        <f>RANK(V12,$V$6:$V$35,0)+COUNTIF($V$6:V12,V12)-1</f>
        <v>23</v>
      </c>
      <c r="Y12" s="10">
        <v>7</v>
      </c>
      <c r="Z12" s="10" t="str">
        <f t="shared" si="8"/>
        <v>Dalida</v>
      </c>
      <c r="AA12" s="11">
        <f t="shared" si="9"/>
        <v>92.000005085336326</v>
      </c>
      <c r="AB12" s="3">
        <v>7</v>
      </c>
      <c r="AC12" s="3">
        <f t="shared" si="1"/>
        <v>7</v>
      </c>
      <c r="AE12" s="3"/>
      <c r="AF12" t="s">
        <v>56</v>
      </c>
    </row>
    <row r="13" spans="1:32" x14ac:dyDescent="0.25">
      <c r="A13">
        <v>8</v>
      </c>
      <c r="B13" t="str">
        <f>IF(DEELNEMERS!L12=FALSE,DEELNEMERS!J12,"")</f>
        <v>Lodewijk de Beduimelde</v>
      </c>
      <c r="C13" s="4">
        <v>5</v>
      </c>
      <c r="D13" s="4">
        <v>9</v>
      </c>
      <c r="E13" s="4">
        <v>6</v>
      </c>
      <c r="F13" s="4">
        <v>2</v>
      </c>
      <c r="G13" s="4">
        <v>1</v>
      </c>
      <c r="H13" s="4">
        <v>5</v>
      </c>
      <c r="I13" s="4">
        <v>4</v>
      </c>
      <c r="J13" s="4">
        <v>0</v>
      </c>
      <c r="K13" s="4">
        <v>4</v>
      </c>
      <c r="L13" s="4">
        <v>4</v>
      </c>
      <c r="M13" s="4">
        <v>9</v>
      </c>
      <c r="N13" s="4">
        <v>0</v>
      </c>
      <c r="O13" s="2">
        <v>11</v>
      </c>
      <c r="P13" s="2">
        <v>14</v>
      </c>
      <c r="Q13">
        <f t="shared" si="2"/>
        <v>5.0000000000000004E-6</v>
      </c>
      <c r="R13">
        <f t="shared" si="3"/>
        <v>8.9999999999999995E-9</v>
      </c>
      <c r="S13">
        <f t="shared" si="4"/>
        <v>6.0000000000000003E-12</v>
      </c>
      <c r="T13">
        <f t="shared" si="5"/>
        <v>5.0000000000000005E-21</v>
      </c>
      <c r="U13">
        <f>SCHIFTINGSVRAAG!G13</f>
        <v>1.2499999999999999E-7</v>
      </c>
      <c r="V13" s="3">
        <f t="shared" si="6"/>
        <v>74.000005134006003</v>
      </c>
      <c r="W13" s="2">
        <f t="shared" si="7"/>
        <v>74</v>
      </c>
      <c r="X13" s="3">
        <f>RANK(V13,$V$6:$V$35,0)+COUNTIF($V$6:V13,V13)-1</f>
        <v>18</v>
      </c>
      <c r="Y13" s="10">
        <v>8</v>
      </c>
      <c r="Z13" s="10" t="str">
        <f t="shared" si="8"/>
        <v>Suzy Quatro</v>
      </c>
      <c r="AA13" s="11">
        <f t="shared" si="9"/>
        <v>88.000002036721284</v>
      </c>
      <c r="AB13" s="3">
        <v>8</v>
      </c>
      <c r="AC13" s="3">
        <f t="shared" si="1"/>
        <v>8</v>
      </c>
      <c r="AE13" s="3"/>
    </row>
    <row r="14" spans="1:32" x14ac:dyDescent="0.25">
      <c r="A14">
        <v>9</v>
      </c>
      <c r="B14" t="str">
        <f>IF(DEELNEMERS!L13=FALSE,DEELNEMERS!J13,"")</f>
        <v>Justine Henin</v>
      </c>
      <c r="C14" s="4">
        <v>0</v>
      </c>
      <c r="D14" s="4">
        <v>3</v>
      </c>
      <c r="E14" s="4">
        <v>2</v>
      </c>
      <c r="F14" s="4">
        <v>7</v>
      </c>
      <c r="G14" s="4">
        <v>0</v>
      </c>
      <c r="H14" s="4">
        <v>7</v>
      </c>
      <c r="I14" s="4">
        <v>8</v>
      </c>
      <c r="J14" s="4">
        <v>3</v>
      </c>
      <c r="K14" s="4">
        <v>3</v>
      </c>
      <c r="L14" s="4">
        <v>3</v>
      </c>
      <c r="M14" s="4">
        <v>5</v>
      </c>
      <c r="N14" s="4">
        <v>4</v>
      </c>
      <c r="O14" s="2">
        <v>0</v>
      </c>
      <c r="P14" s="2">
        <v>3</v>
      </c>
      <c r="Q14">
        <f t="shared" si="2"/>
        <v>0</v>
      </c>
      <c r="R14">
        <f t="shared" si="3"/>
        <v>3E-9</v>
      </c>
      <c r="S14">
        <f t="shared" si="4"/>
        <v>2E-12</v>
      </c>
      <c r="T14">
        <f t="shared" si="5"/>
        <v>0</v>
      </c>
      <c r="U14">
        <f>SCHIFTINGSVRAAG!G14</f>
        <v>1.1111111111111111E-7</v>
      </c>
      <c r="V14" s="3">
        <f t="shared" si="6"/>
        <v>48.000000114113107</v>
      </c>
      <c r="W14" s="2">
        <f t="shared" si="7"/>
        <v>48</v>
      </c>
      <c r="X14" s="3">
        <f>RANK(V14,$V$6:$V$35,0)+COUNTIF($V$6:V14,V14)-1</f>
        <v>30</v>
      </c>
      <c r="Y14" s="10">
        <v>9</v>
      </c>
      <c r="Z14" s="10" t="str">
        <f t="shared" si="8"/>
        <v>Herwig van Hove</v>
      </c>
      <c r="AA14" s="11">
        <f t="shared" si="9"/>
        <v>81.000008106005978</v>
      </c>
      <c r="AB14" s="3">
        <v>9</v>
      </c>
      <c r="AC14" s="3">
        <f t="shared" si="1"/>
        <v>9</v>
      </c>
      <c r="AE14" s="3"/>
      <c r="AF14" t="s">
        <v>57</v>
      </c>
    </row>
    <row r="15" spans="1:32" x14ac:dyDescent="0.25">
      <c r="A15">
        <v>10</v>
      </c>
      <c r="B15" t="str">
        <f>IF(DEELNEMERS!L14=FALSE,DEELNEMERS!J14,"")</f>
        <v>Herwig van Hove</v>
      </c>
      <c r="C15" s="4">
        <v>8</v>
      </c>
      <c r="D15" s="4">
        <v>6</v>
      </c>
      <c r="E15" s="4">
        <v>6</v>
      </c>
      <c r="F15" s="4">
        <v>2</v>
      </c>
      <c r="G15" s="4">
        <v>3</v>
      </c>
      <c r="H15" s="4">
        <v>1</v>
      </c>
      <c r="I15" s="4">
        <v>1</v>
      </c>
      <c r="J15" s="4">
        <v>4</v>
      </c>
      <c r="K15" s="4">
        <v>4</v>
      </c>
      <c r="L15" s="4">
        <v>9</v>
      </c>
      <c r="M15" s="4">
        <v>4</v>
      </c>
      <c r="N15" s="4">
        <v>1</v>
      </c>
      <c r="O15" s="2">
        <v>23</v>
      </c>
      <c r="P15" s="2">
        <v>9</v>
      </c>
      <c r="Q15">
        <f t="shared" si="2"/>
        <v>7.9999999999999996E-6</v>
      </c>
      <c r="R15">
        <f t="shared" si="3"/>
        <v>6E-9</v>
      </c>
      <c r="S15">
        <f t="shared" si="4"/>
        <v>6.0000000000000003E-12</v>
      </c>
      <c r="T15">
        <f t="shared" si="5"/>
        <v>7.9999999999999993E-21</v>
      </c>
      <c r="U15">
        <f>SCHIFTINGSVRAAG!G15</f>
        <v>9.9999999999999995E-8</v>
      </c>
      <c r="V15" s="3">
        <f t="shared" si="6"/>
        <v>81.000008106005978</v>
      </c>
      <c r="W15" s="2">
        <f t="shared" si="7"/>
        <v>81</v>
      </c>
      <c r="X15" s="3">
        <f>RANK(V15,$V$6:$V$35,0)+COUNTIF($V$6:V15,V15)-1</f>
        <v>9</v>
      </c>
      <c r="Y15" s="12">
        <v>10</v>
      </c>
      <c r="Z15" s="10" t="str">
        <f t="shared" si="8"/>
        <v>Louis Mariano</v>
      </c>
      <c r="AA15" s="13">
        <f t="shared" si="9"/>
        <v>81.000005050008994</v>
      </c>
      <c r="AB15" s="3">
        <v>10</v>
      </c>
      <c r="AC15" s="14">
        <f>IF(AA15=AA14,0,AB15)</f>
        <v>10</v>
      </c>
      <c r="AE15" s="3"/>
      <c r="AF15" t="s">
        <v>58</v>
      </c>
    </row>
    <row r="16" spans="1:32" x14ac:dyDescent="0.25">
      <c r="A16">
        <v>11</v>
      </c>
      <c r="B16" t="str">
        <f>IF(DEELNEMERS!L15=FALSE,DEELNEMERS!J15,"")</f>
        <v>Prinses Esmeralda</v>
      </c>
      <c r="C16" s="4">
        <v>3</v>
      </c>
      <c r="D16" s="4">
        <v>6</v>
      </c>
      <c r="E16" s="4">
        <v>1</v>
      </c>
      <c r="F16" s="4">
        <v>9</v>
      </c>
      <c r="G16" s="4">
        <v>1</v>
      </c>
      <c r="H16" s="4">
        <v>4</v>
      </c>
      <c r="I16" s="4">
        <v>2</v>
      </c>
      <c r="J16" s="4">
        <v>6</v>
      </c>
      <c r="K16" s="4">
        <v>1</v>
      </c>
      <c r="L16" s="4">
        <v>3</v>
      </c>
      <c r="M16" s="4">
        <v>3</v>
      </c>
      <c r="N16" s="4">
        <v>8</v>
      </c>
      <c r="O16" s="2">
        <v>24</v>
      </c>
      <c r="P16" s="2">
        <v>5</v>
      </c>
      <c r="Q16">
        <f t="shared" si="2"/>
        <v>3.0000000000000001E-6</v>
      </c>
      <c r="R16">
        <f t="shared" si="3"/>
        <v>6E-9</v>
      </c>
      <c r="S16">
        <f t="shared" si="4"/>
        <v>9.9999999999999998E-13</v>
      </c>
      <c r="T16">
        <f t="shared" si="5"/>
        <v>2.9999999999999999E-21</v>
      </c>
      <c r="U16">
        <f>SCHIFTINGSVRAAG!G16</f>
        <v>9.9999999999999995E-7</v>
      </c>
      <c r="V16" s="3">
        <f t="shared" si="6"/>
        <v>76.000004006000992</v>
      </c>
      <c r="W16" s="2">
        <f t="shared" si="7"/>
        <v>76</v>
      </c>
      <c r="X16" s="3">
        <f>RANK(V16,$V$6:$V$35,0)+COUNTIF($V$6:V16,V16)-1</f>
        <v>15</v>
      </c>
      <c r="Y16" s="12">
        <v>11</v>
      </c>
      <c r="Z16" s="10" t="str">
        <f t="shared" si="8"/>
        <v>La Esterella</v>
      </c>
      <c r="AA16" s="13">
        <f t="shared" si="9"/>
        <v>81.000002050673672</v>
      </c>
      <c r="AB16" s="3">
        <v>11</v>
      </c>
      <c r="AC16" s="14">
        <f t="shared" si="1"/>
        <v>11</v>
      </c>
      <c r="AE16" s="3"/>
    </row>
    <row r="17" spans="1:32" x14ac:dyDescent="0.25">
      <c r="A17">
        <v>12</v>
      </c>
      <c r="B17" t="str">
        <f>IF(DEELNEMERS!L16=FALSE,DEELNEMERS!J16,"")</f>
        <v>Jimmy Frey</v>
      </c>
      <c r="C17" s="4">
        <v>6</v>
      </c>
      <c r="D17" s="4">
        <v>9</v>
      </c>
      <c r="E17" s="4">
        <v>5</v>
      </c>
      <c r="F17" s="4">
        <v>6</v>
      </c>
      <c r="G17" s="4">
        <v>0</v>
      </c>
      <c r="H17" s="4">
        <v>4</v>
      </c>
      <c r="I17" s="4">
        <v>4</v>
      </c>
      <c r="J17" s="4">
        <v>8</v>
      </c>
      <c r="K17" s="4">
        <v>4</v>
      </c>
      <c r="L17" s="4">
        <v>0</v>
      </c>
      <c r="M17" s="4">
        <v>7</v>
      </c>
      <c r="N17" s="4">
        <v>3</v>
      </c>
      <c r="O17" s="2">
        <v>13</v>
      </c>
      <c r="P17" s="2">
        <v>5</v>
      </c>
      <c r="Q17">
        <f t="shared" si="2"/>
        <v>6.0000000000000002E-6</v>
      </c>
      <c r="R17">
        <f t="shared" si="3"/>
        <v>8.9999999999999995E-9</v>
      </c>
      <c r="S17">
        <f t="shared" si="4"/>
        <v>4.9999999999999997E-12</v>
      </c>
      <c r="T17">
        <f t="shared" si="5"/>
        <v>5.9999999999999998E-21</v>
      </c>
      <c r="U17">
        <f>SCHIFTINGSVRAAG!G17</f>
        <v>1.6666666666666665E-7</v>
      </c>
      <c r="V17" s="3">
        <f t="shared" si="6"/>
        <v>74.000006175671672</v>
      </c>
      <c r="W17" s="2">
        <f t="shared" si="7"/>
        <v>74</v>
      </c>
      <c r="X17" s="3">
        <f>RANK(V17,$V$6:$V$35,0)+COUNTIF($V$6:V17,V17)-1</f>
        <v>17</v>
      </c>
      <c r="Y17" s="10">
        <v>12</v>
      </c>
      <c r="Z17" s="10" t="str">
        <f t="shared" si="8"/>
        <v>Wilfried Martens</v>
      </c>
      <c r="AA17" s="11">
        <f t="shared" si="9"/>
        <v>79.000003067829539</v>
      </c>
      <c r="AB17" s="3">
        <v>12</v>
      </c>
      <c r="AC17" s="3">
        <f t="shared" si="1"/>
        <v>12</v>
      </c>
      <c r="AE17" s="3"/>
      <c r="AF17" t="s">
        <v>59</v>
      </c>
    </row>
    <row r="18" spans="1:32" x14ac:dyDescent="0.25">
      <c r="A18">
        <v>13</v>
      </c>
      <c r="B18" t="str">
        <f>IF(DEELNEMERS!L17=FALSE,DEELNEMERS!J17,"")</f>
        <v>Dalida</v>
      </c>
      <c r="C18" s="4">
        <v>5</v>
      </c>
      <c r="D18" s="4">
        <v>2</v>
      </c>
      <c r="E18" s="4">
        <v>3</v>
      </c>
      <c r="F18" s="4">
        <v>8</v>
      </c>
      <c r="G18" s="4">
        <v>7</v>
      </c>
      <c r="H18" s="4">
        <v>7</v>
      </c>
      <c r="I18" s="4">
        <v>6</v>
      </c>
      <c r="J18" s="4">
        <v>3</v>
      </c>
      <c r="K18" s="4">
        <v>2</v>
      </c>
      <c r="L18" s="4">
        <v>2</v>
      </c>
      <c r="M18" s="4">
        <v>9</v>
      </c>
      <c r="N18" s="4">
        <v>8</v>
      </c>
      <c r="O18" s="2">
        <v>19</v>
      </c>
      <c r="P18" s="2">
        <v>11</v>
      </c>
      <c r="Q18">
        <f t="shared" si="2"/>
        <v>5.0000000000000004E-6</v>
      </c>
      <c r="R18">
        <f t="shared" si="3"/>
        <v>2.0000000000000001E-9</v>
      </c>
      <c r="S18">
        <f t="shared" si="4"/>
        <v>3.0000000000000001E-12</v>
      </c>
      <c r="T18">
        <f t="shared" si="5"/>
        <v>5.0000000000000005E-21</v>
      </c>
      <c r="U18">
        <f>SCHIFTINGSVRAAG!G18</f>
        <v>8.3333333333333325E-8</v>
      </c>
      <c r="V18" s="3">
        <f t="shared" si="6"/>
        <v>92.000005085336326</v>
      </c>
      <c r="W18" s="2">
        <f t="shared" si="7"/>
        <v>92</v>
      </c>
      <c r="X18" s="3">
        <f>RANK(V18,$V$6:$V$35,0)+COUNTIF($V$6:V18,V18)-1</f>
        <v>7</v>
      </c>
      <c r="Y18" s="10">
        <v>13</v>
      </c>
      <c r="Z18" s="10" t="str">
        <f t="shared" si="8"/>
        <v>Miss Piggy</v>
      </c>
      <c r="AA18" s="11">
        <f t="shared" si="9"/>
        <v>78.000006074433571</v>
      </c>
      <c r="AB18" s="3">
        <v>13</v>
      </c>
      <c r="AC18" s="3">
        <f t="shared" si="1"/>
        <v>13</v>
      </c>
      <c r="AE18" s="3"/>
    </row>
    <row r="19" spans="1:32" x14ac:dyDescent="0.25">
      <c r="A19">
        <v>14</v>
      </c>
      <c r="B19" t="str">
        <f>IF(DEELNEMERS!L18=FALSE,DEELNEMERS!J18,"")</f>
        <v>Herbert von Karajan</v>
      </c>
      <c r="C19" s="4">
        <v>6</v>
      </c>
      <c r="D19" s="4">
        <v>0</v>
      </c>
      <c r="E19" s="4">
        <v>8</v>
      </c>
      <c r="F19" s="4">
        <v>5</v>
      </c>
      <c r="G19" s="4">
        <v>8</v>
      </c>
      <c r="H19" s="4">
        <v>2</v>
      </c>
      <c r="I19" s="4">
        <v>9</v>
      </c>
      <c r="J19" s="4">
        <v>8</v>
      </c>
      <c r="K19" s="4">
        <v>2</v>
      </c>
      <c r="L19" s="4">
        <v>9</v>
      </c>
      <c r="M19" s="4">
        <v>5</v>
      </c>
      <c r="N19" s="4">
        <v>4</v>
      </c>
      <c r="O19" s="2">
        <v>24</v>
      </c>
      <c r="P19" s="2">
        <v>7</v>
      </c>
      <c r="Q19">
        <f t="shared" si="2"/>
        <v>6.0000000000000002E-6</v>
      </c>
      <c r="R19">
        <f t="shared" si="3"/>
        <v>0</v>
      </c>
      <c r="S19">
        <f t="shared" si="4"/>
        <v>7.9999999999999998E-12</v>
      </c>
      <c r="T19">
        <f t="shared" si="5"/>
        <v>5.9999999999999998E-21</v>
      </c>
      <c r="U19">
        <f>SCHIFTINGSVRAAG!G19</f>
        <v>7.6923076923076923E-8</v>
      </c>
      <c r="V19" s="3">
        <f t="shared" si="6"/>
        <v>97.000006076931072</v>
      </c>
      <c r="W19" s="2">
        <f t="shared" si="7"/>
        <v>97</v>
      </c>
      <c r="X19" s="3">
        <f>RANK(V19,$V$6:$V$35,0)+COUNTIF($V$6:V19,V19)-1</f>
        <v>4</v>
      </c>
      <c r="Y19" s="10">
        <v>14</v>
      </c>
      <c r="Z19" s="10" t="str">
        <f t="shared" si="8"/>
        <v>Michel Delpêche</v>
      </c>
      <c r="AA19" s="11">
        <f t="shared" si="9"/>
        <v>77.000004051002009</v>
      </c>
      <c r="AB19" s="3">
        <v>14</v>
      </c>
      <c r="AC19" s="3">
        <f t="shared" si="1"/>
        <v>14</v>
      </c>
      <c r="AE19" s="3"/>
      <c r="AF19" t="s">
        <v>60</v>
      </c>
    </row>
    <row r="20" spans="1:32" x14ac:dyDescent="0.25">
      <c r="A20">
        <v>15</v>
      </c>
      <c r="B20" t="str">
        <f>IF(DEELNEMERS!L19=FALSE,DEELNEMERS!J19,"")</f>
        <v>Miss Piggy</v>
      </c>
      <c r="C20" s="4">
        <v>6</v>
      </c>
      <c r="D20" s="4">
        <v>3</v>
      </c>
      <c r="E20" s="4">
        <v>5</v>
      </c>
      <c r="F20" s="4">
        <v>8</v>
      </c>
      <c r="G20" s="4">
        <v>8</v>
      </c>
      <c r="H20" s="4">
        <v>2</v>
      </c>
      <c r="I20" s="4">
        <v>9</v>
      </c>
      <c r="J20" s="4">
        <v>0</v>
      </c>
      <c r="K20" s="4">
        <v>4</v>
      </c>
      <c r="L20" s="4">
        <v>7</v>
      </c>
      <c r="M20" s="4">
        <v>3</v>
      </c>
      <c r="N20" s="4">
        <v>6</v>
      </c>
      <c r="O20" s="2">
        <v>15</v>
      </c>
      <c r="P20" s="2">
        <v>2</v>
      </c>
      <c r="Q20">
        <f t="shared" si="2"/>
        <v>6.0000000000000002E-6</v>
      </c>
      <c r="R20">
        <f t="shared" si="3"/>
        <v>3E-9</v>
      </c>
      <c r="S20">
        <f t="shared" si="4"/>
        <v>4.9999999999999997E-12</v>
      </c>
      <c r="T20">
        <f t="shared" si="5"/>
        <v>5.9999999999999998E-21</v>
      </c>
      <c r="U20">
        <f>SCHIFTINGSVRAAG!G20</f>
        <v>7.1428571428571423E-8</v>
      </c>
      <c r="V20" s="3">
        <f t="shared" si="6"/>
        <v>78.000006074433571</v>
      </c>
      <c r="W20" s="2">
        <f t="shared" si="7"/>
        <v>78</v>
      </c>
      <c r="X20" s="3">
        <f>RANK(V20,$V$6:$V$35,0)+COUNTIF($V$6:V20,V20)-1</f>
        <v>13</v>
      </c>
      <c r="Y20" s="10">
        <v>15</v>
      </c>
      <c r="Z20" s="10" t="str">
        <f t="shared" si="8"/>
        <v>Prinses Esmeralda</v>
      </c>
      <c r="AA20" s="11">
        <f t="shared" si="9"/>
        <v>76.000004006000992</v>
      </c>
      <c r="AB20" s="3">
        <v>15</v>
      </c>
      <c r="AC20" s="3">
        <f t="shared" si="1"/>
        <v>15</v>
      </c>
      <c r="AE20" s="3"/>
    </row>
    <row r="21" spans="1:32" x14ac:dyDescent="0.25">
      <c r="A21">
        <v>16</v>
      </c>
      <c r="B21" t="str">
        <f>IF(DEELNEMERS!L20=FALSE,DEELNEMERS!J20,"")</f>
        <v>Statler and Waldord</v>
      </c>
      <c r="C21" s="4">
        <v>4</v>
      </c>
      <c r="D21" s="4">
        <v>3</v>
      </c>
      <c r="E21" s="4">
        <v>1</v>
      </c>
      <c r="F21" s="4">
        <v>3</v>
      </c>
      <c r="G21" s="4">
        <v>6</v>
      </c>
      <c r="H21" s="4">
        <v>5</v>
      </c>
      <c r="I21" s="4">
        <v>7</v>
      </c>
      <c r="J21" s="4">
        <v>2</v>
      </c>
      <c r="K21" s="4">
        <v>8</v>
      </c>
      <c r="L21" s="4">
        <v>7</v>
      </c>
      <c r="M21" s="4">
        <v>4</v>
      </c>
      <c r="N21" s="4">
        <v>1</v>
      </c>
      <c r="O21" s="2">
        <v>5</v>
      </c>
      <c r="P21" s="2">
        <v>19</v>
      </c>
      <c r="Q21">
        <f t="shared" si="2"/>
        <v>3.9999999999999998E-6</v>
      </c>
      <c r="R21">
        <f t="shared" si="3"/>
        <v>3E-9</v>
      </c>
      <c r="S21">
        <f t="shared" si="4"/>
        <v>9.9999999999999998E-13</v>
      </c>
      <c r="T21">
        <f t="shared" si="5"/>
        <v>3.9999999999999996E-21</v>
      </c>
      <c r="U21">
        <f>SCHIFTINGSVRAAG!G21</f>
        <v>2.4999999999999999E-7</v>
      </c>
      <c r="V21" s="3">
        <f t="shared" si="6"/>
        <v>75.000004253000995</v>
      </c>
      <c r="W21" s="2">
        <f t="shared" si="7"/>
        <v>75</v>
      </c>
      <c r="X21" s="3">
        <f>RANK(V21,$V$6:$V$35,0)+COUNTIF($V$6:V21,V21)-1</f>
        <v>16</v>
      </c>
      <c r="Y21" s="10">
        <v>16</v>
      </c>
      <c r="Z21" s="10" t="str">
        <f t="shared" si="8"/>
        <v>Statler and Waldord</v>
      </c>
      <c r="AA21" s="11">
        <f t="shared" si="9"/>
        <v>75.000004253000995</v>
      </c>
      <c r="AB21" s="3">
        <v>16</v>
      </c>
      <c r="AC21" s="3">
        <f t="shared" si="1"/>
        <v>16</v>
      </c>
      <c r="AE21" s="3"/>
      <c r="AF21" t="s">
        <v>61</v>
      </c>
    </row>
    <row r="22" spans="1:32" x14ac:dyDescent="0.25">
      <c r="A22">
        <v>17</v>
      </c>
      <c r="B22" t="str">
        <f>IF(DEELNEMERS!L21=FALSE,DEELNEMERS!J21,"")</f>
        <v>Martine Tanghe</v>
      </c>
      <c r="C22" s="4">
        <v>5</v>
      </c>
      <c r="D22" s="4">
        <v>6</v>
      </c>
      <c r="E22" s="4">
        <v>1</v>
      </c>
      <c r="F22" s="4">
        <v>5</v>
      </c>
      <c r="G22" s="4">
        <v>3</v>
      </c>
      <c r="H22" s="4">
        <v>0</v>
      </c>
      <c r="I22" s="4">
        <v>3</v>
      </c>
      <c r="J22" s="4">
        <v>0</v>
      </c>
      <c r="K22" s="4">
        <v>5</v>
      </c>
      <c r="L22" s="4">
        <v>3</v>
      </c>
      <c r="M22" s="4">
        <v>4</v>
      </c>
      <c r="N22" s="4">
        <v>1</v>
      </c>
      <c r="O22" s="2">
        <v>8</v>
      </c>
      <c r="P22" s="2">
        <v>10</v>
      </c>
      <c r="Q22">
        <f t="shared" si="2"/>
        <v>5.0000000000000004E-6</v>
      </c>
      <c r="R22">
        <f t="shared" si="3"/>
        <v>6E-9</v>
      </c>
      <c r="S22">
        <f t="shared" si="4"/>
        <v>9.9999999999999998E-13</v>
      </c>
      <c r="T22">
        <f t="shared" si="5"/>
        <v>5.0000000000000005E-21</v>
      </c>
      <c r="U22">
        <f>SCHIFTINGSVRAAG!G22</f>
        <v>1.9999999999999999E-7</v>
      </c>
      <c r="V22" s="3">
        <f t="shared" si="6"/>
        <v>54.000005206001006</v>
      </c>
      <c r="W22" s="2">
        <f t="shared" si="7"/>
        <v>54</v>
      </c>
      <c r="X22" s="3">
        <f>RANK(V22,$V$6:$V$35,0)+COUNTIF($V$6:V22,V22)-1</f>
        <v>28</v>
      </c>
      <c r="Y22" s="10">
        <v>17</v>
      </c>
      <c r="Z22" s="10" t="str">
        <f t="shared" si="8"/>
        <v>Jimmy Frey</v>
      </c>
      <c r="AA22" s="15">
        <f t="shared" si="9"/>
        <v>74.000006175671672</v>
      </c>
      <c r="AB22" s="3">
        <v>17</v>
      </c>
      <c r="AC22" s="3">
        <f t="shared" si="1"/>
        <v>17</v>
      </c>
      <c r="AE22" s="3"/>
      <c r="AF22" t="s">
        <v>62</v>
      </c>
    </row>
    <row r="23" spans="1:32" x14ac:dyDescent="0.25">
      <c r="A23">
        <v>18</v>
      </c>
      <c r="B23" t="str">
        <f>IF(DEELNEMERS!L22=FALSE,DEELNEMERS!J22,"")</f>
        <v>Suzy Quatro</v>
      </c>
      <c r="C23" s="4">
        <v>2</v>
      </c>
      <c r="D23" s="4">
        <v>1</v>
      </c>
      <c r="E23" s="4">
        <v>7</v>
      </c>
      <c r="F23" s="4">
        <v>7</v>
      </c>
      <c r="G23" s="4">
        <v>2</v>
      </c>
      <c r="H23" s="4">
        <v>0</v>
      </c>
      <c r="I23" s="4">
        <v>1</v>
      </c>
      <c r="J23" s="4">
        <v>6</v>
      </c>
      <c r="K23" s="4">
        <v>5</v>
      </c>
      <c r="L23" s="4">
        <v>7</v>
      </c>
      <c r="M23" s="4">
        <v>9</v>
      </c>
      <c r="N23" s="4">
        <v>3</v>
      </c>
      <c r="O23" s="2">
        <v>23</v>
      </c>
      <c r="P23" s="2">
        <v>15</v>
      </c>
      <c r="Q23">
        <f t="shared" si="2"/>
        <v>1.9999999999999999E-6</v>
      </c>
      <c r="R23">
        <f t="shared" si="3"/>
        <v>1.0000000000000001E-9</v>
      </c>
      <c r="S23">
        <f t="shared" si="4"/>
        <v>7.0000000000000001E-12</v>
      </c>
      <c r="T23">
        <f t="shared" si="5"/>
        <v>1.9999999999999998E-21</v>
      </c>
      <c r="U23">
        <f>SCHIFTINGSVRAAG!G23</f>
        <v>3.5714285714285712E-8</v>
      </c>
      <c r="V23" s="3">
        <f t="shared" si="6"/>
        <v>88.000002036721284</v>
      </c>
      <c r="W23" s="2">
        <f t="shared" si="7"/>
        <v>88</v>
      </c>
      <c r="X23" s="3">
        <f>RANK(V23,$V$6:$V$35,0)+COUNTIF($V$6:V23,V23)-1</f>
        <v>8</v>
      </c>
      <c r="Y23" s="12">
        <v>18</v>
      </c>
      <c r="Z23" s="10" t="str">
        <f t="shared" si="8"/>
        <v>Lodewijk de Beduimelde</v>
      </c>
      <c r="AA23" s="15">
        <f t="shared" si="9"/>
        <v>74.000005134006003</v>
      </c>
      <c r="AB23" s="3">
        <v>18</v>
      </c>
      <c r="AC23" s="14">
        <f t="shared" si="1"/>
        <v>18</v>
      </c>
      <c r="AE23" s="3"/>
    </row>
    <row r="24" spans="1:32" x14ac:dyDescent="0.25">
      <c r="A24">
        <v>19</v>
      </c>
      <c r="B24" t="str">
        <f>IF(DEELNEMERS!L23=FALSE,DEELNEMERS!J23,"")</f>
        <v>Marva</v>
      </c>
      <c r="C24" s="4">
        <v>2</v>
      </c>
      <c r="D24" s="4">
        <v>9</v>
      </c>
      <c r="E24" s="4">
        <v>2</v>
      </c>
      <c r="F24" s="4">
        <v>1</v>
      </c>
      <c r="G24" s="4">
        <v>8</v>
      </c>
      <c r="H24" s="4">
        <v>4</v>
      </c>
      <c r="I24" s="4">
        <v>7</v>
      </c>
      <c r="J24" s="4">
        <v>2</v>
      </c>
      <c r="K24" s="4">
        <v>2</v>
      </c>
      <c r="L24" s="4">
        <v>5</v>
      </c>
      <c r="M24" s="4">
        <v>4</v>
      </c>
      <c r="N24" s="4">
        <v>9</v>
      </c>
      <c r="O24" s="2">
        <v>1</v>
      </c>
      <c r="P24" s="2">
        <v>1</v>
      </c>
      <c r="Q24">
        <f t="shared" si="2"/>
        <v>1.9999999999999999E-6</v>
      </c>
      <c r="R24">
        <f t="shared" si="3"/>
        <v>8.9999999999999995E-9</v>
      </c>
      <c r="S24">
        <f t="shared" si="4"/>
        <v>2E-12</v>
      </c>
      <c r="T24">
        <f t="shared" si="5"/>
        <v>1.9999999999999998E-21</v>
      </c>
      <c r="U24">
        <f>SCHIFTINGSVRAAG!G24</f>
        <v>5.5555555555555555E-8</v>
      </c>
      <c r="V24" s="3">
        <f t="shared" si="6"/>
        <v>57.000002064557549</v>
      </c>
      <c r="W24" s="2">
        <f t="shared" si="7"/>
        <v>57</v>
      </c>
      <c r="X24" s="3">
        <f>RANK(V24,$V$6:$V$35,0)+COUNTIF($V$6:V24,V24)-1</f>
        <v>27</v>
      </c>
      <c r="Y24" s="10">
        <v>19</v>
      </c>
      <c r="Z24" s="10" t="str">
        <f t="shared" si="8"/>
        <v>Eddy Merckx</v>
      </c>
      <c r="AA24" s="13">
        <f t="shared" si="9"/>
        <v>71.000008049674662</v>
      </c>
      <c r="AB24" s="3">
        <v>19</v>
      </c>
      <c r="AC24" s="3">
        <f t="shared" si="1"/>
        <v>19</v>
      </c>
      <c r="AE24" s="3"/>
    </row>
    <row r="25" spans="1:32" x14ac:dyDescent="0.25">
      <c r="A25">
        <v>20</v>
      </c>
      <c r="B25" t="str">
        <f>IF(DEELNEMERS!L24=FALSE,DEELNEMERS!J24,"")</f>
        <v>Tom Jones</v>
      </c>
      <c r="C25" s="4">
        <v>6</v>
      </c>
      <c r="D25" s="4">
        <v>5</v>
      </c>
      <c r="E25" s="4">
        <v>4</v>
      </c>
      <c r="F25" s="4">
        <v>5</v>
      </c>
      <c r="G25" s="4">
        <v>1</v>
      </c>
      <c r="H25" s="4">
        <v>5</v>
      </c>
      <c r="I25" s="4">
        <v>8</v>
      </c>
      <c r="J25" s="4">
        <v>9</v>
      </c>
      <c r="K25" s="4">
        <v>7</v>
      </c>
      <c r="L25" s="4">
        <v>3</v>
      </c>
      <c r="M25" s="4">
        <v>1</v>
      </c>
      <c r="N25" s="4">
        <v>6</v>
      </c>
      <c r="O25" s="2">
        <v>24</v>
      </c>
      <c r="P25" s="2">
        <v>15</v>
      </c>
      <c r="Q25">
        <f t="shared" si="2"/>
        <v>6.0000000000000002E-6</v>
      </c>
      <c r="R25">
        <f t="shared" si="3"/>
        <v>5.0000000000000001E-9</v>
      </c>
      <c r="S25">
        <f t="shared" si="4"/>
        <v>3.9999999999999999E-12</v>
      </c>
      <c r="T25">
        <f t="shared" si="5"/>
        <v>5.9999999999999998E-21</v>
      </c>
      <c r="U25">
        <f>SCHIFTINGSVRAAG!G25</f>
        <v>3.333333333333333E-7</v>
      </c>
      <c r="V25" s="3">
        <f t="shared" si="6"/>
        <v>99.000006338337329</v>
      </c>
      <c r="W25" s="2">
        <f t="shared" si="7"/>
        <v>99</v>
      </c>
      <c r="X25" s="3">
        <f>RANK(V25,$V$6:$V$35,0)+COUNTIF($V$6:V25,V25)-1</f>
        <v>2</v>
      </c>
      <c r="Y25" s="12">
        <v>20</v>
      </c>
      <c r="Z25" s="10" t="str">
        <f t="shared" si="8"/>
        <v>Willy Sommers</v>
      </c>
      <c r="AA25" s="13">
        <f t="shared" si="9"/>
        <v>71.000001041045039</v>
      </c>
      <c r="AB25" s="3">
        <v>20</v>
      </c>
      <c r="AC25" s="14">
        <f t="shared" si="1"/>
        <v>20</v>
      </c>
      <c r="AE25" s="3"/>
    </row>
    <row r="26" spans="1:32" x14ac:dyDescent="0.25">
      <c r="A26">
        <v>21</v>
      </c>
      <c r="B26" t="str">
        <f>IF(DEELNEMERS!L25=FALSE,DEELNEMERS!J25,"")</f>
        <v>Lady Diana</v>
      </c>
      <c r="C26" s="4">
        <v>8</v>
      </c>
      <c r="D26" s="4">
        <v>2</v>
      </c>
      <c r="E26" s="4">
        <v>4</v>
      </c>
      <c r="F26" s="4">
        <v>7</v>
      </c>
      <c r="G26" s="4">
        <v>5</v>
      </c>
      <c r="H26" s="4">
        <v>4</v>
      </c>
      <c r="I26" s="4">
        <v>7</v>
      </c>
      <c r="J26" s="4">
        <v>9</v>
      </c>
      <c r="K26" s="4">
        <v>4</v>
      </c>
      <c r="L26" s="4">
        <v>6</v>
      </c>
      <c r="M26" s="4">
        <v>2</v>
      </c>
      <c r="N26" s="4">
        <v>7</v>
      </c>
      <c r="O26" s="2">
        <v>14</v>
      </c>
      <c r="P26" s="2">
        <v>19</v>
      </c>
      <c r="Q26">
        <f t="shared" si="2"/>
        <v>7.9999999999999996E-6</v>
      </c>
      <c r="R26">
        <f t="shared" si="3"/>
        <v>2.0000000000000001E-9</v>
      </c>
      <c r="S26">
        <f t="shared" si="4"/>
        <v>3.9999999999999999E-12</v>
      </c>
      <c r="T26">
        <f t="shared" si="5"/>
        <v>7.9999999999999993E-21</v>
      </c>
      <c r="U26">
        <f>SCHIFTINGSVRAAG!G26</f>
        <v>6.2499999999999997E-8</v>
      </c>
      <c r="V26" s="3">
        <f t="shared" si="6"/>
        <v>98.000008064503987</v>
      </c>
      <c r="W26" s="2">
        <f t="shared" si="7"/>
        <v>98</v>
      </c>
      <c r="X26" s="3">
        <f>RANK(V26,$V$6:$V$35,0)+COUNTIF($V$6:V26,V26)-1</f>
        <v>3</v>
      </c>
      <c r="Y26" s="10">
        <v>21</v>
      </c>
      <c r="Z26" s="10" t="str">
        <f t="shared" si="8"/>
        <v>Els De Schepper</v>
      </c>
      <c r="AA26" s="11">
        <f t="shared" si="9"/>
        <v>65.000005039723277</v>
      </c>
      <c r="AB26" s="3">
        <v>21</v>
      </c>
      <c r="AC26" s="3">
        <f t="shared" si="1"/>
        <v>21</v>
      </c>
      <c r="AE26" s="3"/>
    </row>
    <row r="27" spans="1:32" x14ac:dyDescent="0.25">
      <c r="A27">
        <v>22</v>
      </c>
      <c r="B27" t="str">
        <f>IF(DEELNEMERS!L26=FALSE,DEELNEMERS!J26,"")</f>
        <v>Michel Delpêche</v>
      </c>
      <c r="C27" s="4">
        <v>4</v>
      </c>
      <c r="D27" s="4">
        <v>1</v>
      </c>
      <c r="E27" s="4">
        <v>2</v>
      </c>
      <c r="F27" s="4">
        <v>9</v>
      </c>
      <c r="G27" s="4">
        <v>2</v>
      </c>
      <c r="H27" s="4">
        <v>6</v>
      </c>
      <c r="I27" s="4">
        <v>2</v>
      </c>
      <c r="J27" s="4">
        <v>2</v>
      </c>
      <c r="K27" s="4">
        <v>9</v>
      </c>
      <c r="L27" s="4">
        <v>1</v>
      </c>
      <c r="M27" s="4">
        <v>7</v>
      </c>
      <c r="N27" s="4">
        <v>4</v>
      </c>
      <c r="O27" s="2">
        <v>22</v>
      </c>
      <c r="P27" s="2">
        <v>6</v>
      </c>
      <c r="Q27">
        <f t="shared" si="2"/>
        <v>3.9999999999999998E-6</v>
      </c>
      <c r="R27">
        <f t="shared" si="3"/>
        <v>1.0000000000000001E-9</v>
      </c>
      <c r="S27">
        <f t="shared" si="4"/>
        <v>2E-12</v>
      </c>
      <c r="T27">
        <f t="shared" si="5"/>
        <v>3.9999999999999996E-21</v>
      </c>
      <c r="U27">
        <f>SCHIFTINGSVRAAG!G27</f>
        <v>4.9999999999999998E-8</v>
      </c>
      <c r="V27" s="3">
        <f t="shared" si="6"/>
        <v>77.000004051002009</v>
      </c>
      <c r="W27" s="2">
        <f t="shared" si="7"/>
        <v>77</v>
      </c>
      <c r="X27" s="3">
        <f>RANK(V27,$V$6:$V$35,0)+COUNTIF($V$6:V27,V27)-1</f>
        <v>14</v>
      </c>
      <c r="Y27" s="10">
        <v>22</v>
      </c>
      <c r="Z27" s="10" t="str">
        <f t="shared" si="8"/>
        <v>Lisa Minelli</v>
      </c>
      <c r="AA27" s="11">
        <f t="shared" si="9"/>
        <v>64.000008035717272</v>
      </c>
      <c r="AB27" s="3">
        <v>22</v>
      </c>
      <c r="AC27" s="3">
        <f t="shared" si="1"/>
        <v>22</v>
      </c>
      <c r="AE27" s="3"/>
    </row>
    <row r="28" spans="1:32" x14ac:dyDescent="0.25">
      <c r="A28">
        <v>23</v>
      </c>
      <c r="B28" s="8" t="str">
        <f>IF(DEELNEMERS!L27=FALSE,DEELNEMERS!J27,"")</f>
        <v>Gloria Estephan</v>
      </c>
      <c r="C28" s="8">
        <v>1</v>
      </c>
      <c r="D28" s="8">
        <v>1</v>
      </c>
      <c r="E28" s="8">
        <v>7</v>
      </c>
      <c r="F28" s="8">
        <v>8</v>
      </c>
      <c r="G28" s="8">
        <v>5</v>
      </c>
      <c r="H28" s="8">
        <v>1</v>
      </c>
      <c r="I28" s="8">
        <v>6</v>
      </c>
      <c r="J28" s="8">
        <v>8</v>
      </c>
      <c r="K28" s="8">
        <v>8</v>
      </c>
      <c r="L28" s="8">
        <v>9</v>
      </c>
      <c r="M28" s="8">
        <v>5</v>
      </c>
      <c r="N28" s="8">
        <v>7</v>
      </c>
      <c r="O28" s="8">
        <v>23</v>
      </c>
      <c r="P28" s="8">
        <v>17</v>
      </c>
      <c r="Q28" s="8">
        <f t="shared" si="2"/>
        <v>9.9999999999999995E-7</v>
      </c>
      <c r="R28" s="8">
        <f t="shared" si="3"/>
        <v>1.0000000000000001E-9</v>
      </c>
      <c r="S28" s="8">
        <f t="shared" si="4"/>
        <v>7.0000000000000001E-12</v>
      </c>
      <c r="T28" s="8">
        <f t="shared" si="5"/>
        <v>9.9999999999999991E-22</v>
      </c>
      <c r="U28" s="8">
        <f>SCHIFTINGSVRAAG!G28</f>
        <v>5.5555555555555555E-8</v>
      </c>
      <c r="V28" s="9">
        <f t="shared" si="6"/>
        <v>106.00000105656257</v>
      </c>
      <c r="W28" s="7">
        <f t="shared" si="7"/>
        <v>106</v>
      </c>
      <c r="X28" s="3">
        <f>RANK(V28,$V$6:$V$35,0)+COUNTIF($V$6:V28,V28)-1</f>
        <v>1</v>
      </c>
      <c r="Y28" s="10">
        <v>23</v>
      </c>
      <c r="Z28" s="10" t="str">
        <f t="shared" si="8"/>
        <v>Stefanie van Monaco</v>
      </c>
      <c r="AA28" s="11">
        <f t="shared" si="9"/>
        <v>61.000007504002994</v>
      </c>
      <c r="AB28" s="3">
        <v>23</v>
      </c>
      <c r="AC28" s="3">
        <f t="shared" si="1"/>
        <v>23</v>
      </c>
      <c r="AE28" s="3"/>
    </row>
    <row r="29" spans="1:32" x14ac:dyDescent="0.25">
      <c r="A29">
        <v>24</v>
      </c>
      <c r="B29" t="str">
        <f>IF(DEELNEMERS!L28=FALSE,DEELNEMERS!J28,"")</f>
        <v>Wilfried Martens</v>
      </c>
      <c r="C29" s="4">
        <v>3</v>
      </c>
      <c r="D29" s="4">
        <v>9</v>
      </c>
      <c r="E29" s="4">
        <v>6</v>
      </c>
      <c r="F29" s="4">
        <v>6</v>
      </c>
      <c r="G29" s="4">
        <v>8</v>
      </c>
      <c r="H29" s="4">
        <v>4</v>
      </c>
      <c r="I29" s="4">
        <v>6</v>
      </c>
      <c r="J29" s="4">
        <v>1</v>
      </c>
      <c r="K29" s="4">
        <v>3</v>
      </c>
      <c r="L29" s="4">
        <v>4</v>
      </c>
      <c r="M29" s="4">
        <v>1</v>
      </c>
      <c r="N29" s="4">
        <v>4</v>
      </c>
      <c r="O29" s="2">
        <v>0</v>
      </c>
      <c r="P29" s="2">
        <v>24</v>
      </c>
      <c r="Q29">
        <f t="shared" si="2"/>
        <v>3.0000000000000001E-6</v>
      </c>
      <c r="R29">
        <f t="shared" si="3"/>
        <v>8.9999999999999995E-9</v>
      </c>
      <c r="S29">
        <f t="shared" si="4"/>
        <v>6.0000000000000003E-12</v>
      </c>
      <c r="T29">
        <f t="shared" si="5"/>
        <v>2.9999999999999999E-21</v>
      </c>
      <c r="U29">
        <f>SCHIFTINGSVRAAG!G29</f>
        <v>5.8823529411764702E-8</v>
      </c>
      <c r="V29" s="3">
        <f t="shared" si="6"/>
        <v>79.000003067829539</v>
      </c>
      <c r="W29" s="2">
        <f t="shared" si="7"/>
        <v>79</v>
      </c>
      <c r="X29" s="3">
        <f>RANK(V29,$V$6:$V$35,0)+COUNTIF($V$6:V29,V29)-1</f>
        <v>12</v>
      </c>
      <c r="Y29" s="10">
        <v>24</v>
      </c>
      <c r="Z29" s="10" t="str">
        <f t="shared" si="8"/>
        <v>Linda Lepomme</v>
      </c>
      <c r="AA29" s="11">
        <f t="shared" si="9"/>
        <v>60.000000094912089</v>
      </c>
      <c r="AB29" s="3">
        <v>24</v>
      </c>
      <c r="AC29" s="3">
        <f t="shared" si="1"/>
        <v>24</v>
      </c>
      <c r="AE29" s="3"/>
    </row>
    <row r="30" spans="1:32" x14ac:dyDescent="0.25">
      <c r="A30">
        <v>25</v>
      </c>
      <c r="B30" t="str">
        <f>IF(DEELNEMERS!L29=FALSE,DEELNEMERS!J29,"")</f>
        <v>Lutgart Simoens</v>
      </c>
      <c r="C30" s="4">
        <v>7</v>
      </c>
      <c r="D30" s="4">
        <v>5</v>
      </c>
      <c r="E30" s="4">
        <v>5</v>
      </c>
      <c r="F30" s="4">
        <v>9</v>
      </c>
      <c r="G30" s="4">
        <v>1</v>
      </c>
      <c r="H30" s="4">
        <v>3</v>
      </c>
      <c r="I30" s="4">
        <v>1</v>
      </c>
      <c r="J30" s="4">
        <v>3</v>
      </c>
      <c r="K30" s="4">
        <v>5</v>
      </c>
      <c r="L30" s="4">
        <v>5</v>
      </c>
      <c r="M30" s="4">
        <v>6</v>
      </c>
      <c r="N30" s="4">
        <v>9</v>
      </c>
      <c r="O30" s="2">
        <v>14</v>
      </c>
      <c r="P30" s="2">
        <v>21</v>
      </c>
      <c r="Q30">
        <f t="shared" si="2"/>
        <v>6.9999999999999999E-6</v>
      </c>
      <c r="R30">
        <f t="shared" si="3"/>
        <v>5.0000000000000001E-9</v>
      </c>
      <c r="S30">
        <f t="shared" si="4"/>
        <v>4.9999999999999997E-12</v>
      </c>
      <c r="T30">
        <f t="shared" si="5"/>
        <v>6.9999999999999992E-21</v>
      </c>
      <c r="U30">
        <f>SCHIFTINGSVRAAG!G30</f>
        <v>6.6666666666666668E-8</v>
      </c>
      <c r="V30" s="3">
        <f t="shared" si="6"/>
        <v>94.000007071671675</v>
      </c>
      <c r="W30" s="2">
        <f t="shared" si="7"/>
        <v>94</v>
      </c>
      <c r="X30" s="3">
        <f>RANK(V30,$V$6:$V$35,0)+COUNTIF($V$6:V30,V30)-1</f>
        <v>6</v>
      </c>
      <c r="Y30" s="10">
        <v>25</v>
      </c>
      <c r="Z30" s="10" t="str">
        <f t="shared" si="8"/>
        <v>Andre Bocelli</v>
      </c>
      <c r="AA30" s="11">
        <f t="shared" si="9"/>
        <v>59.000002053008998</v>
      </c>
      <c r="AB30" s="3">
        <v>25</v>
      </c>
      <c r="AC30" s="3">
        <f t="shared" si="1"/>
        <v>25</v>
      </c>
      <c r="AE30" s="3"/>
    </row>
    <row r="31" spans="1:32" x14ac:dyDescent="0.25">
      <c r="A31">
        <v>26</v>
      </c>
      <c r="B31" t="str">
        <f>IF(DEELNEMERS!L30=FALSE,DEELNEMERS!J30,"")</f>
        <v>Louis Mariano</v>
      </c>
      <c r="C31" s="4">
        <v>5</v>
      </c>
      <c r="D31" s="4">
        <v>0</v>
      </c>
      <c r="E31" s="4">
        <v>9</v>
      </c>
      <c r="F31" s="4">
        <v>7</v>
      </c>
      <c r="G31" s="4">
        <v>6</v>
      </c>
      <c r="H31" s="4">
        <v>1</v>
      </c>
      <c r="I31" s="4">
        <v>0</v>
      </c>
      <c r="J31" s="4">
        <v>3</v>
      </c>
      <c r="K31" s="4">
        <v>7</v>
      </c>
      <c r="L31" s="4">
        <v>9</v>
      </c>
      <c r="M31" s="4">
        <v>5</v>
      </c>
      <c r="N31" s="4">
        <v>9</v>
      </c>
      <c r="O31" s="2">
        <v>2</v>
      </c>
      <c r="P31" s="2">
        <v>18</v>
      </c>
      <c r="Q31">
        <f t="shared" si="2"/>
        <v>5.0000000000000004E-6</v>
      </c>
      <c r="R31">
        <f t="shared" si="3"/>
        <v>0</v>
      </c>
      <c r="S31">
        <f t="shared" si="4"/>
        <v>8.9999999999999996E-12</v>
      </c>
      <c r="T31">
        <f t="shared" si="5"/>
        <v>5.0000000000000005E-21</v>
      </c>
      <c r="U31">
        <f>SCHIFTINGSVRAAG!G31</f>
        <v>4.9999999999999998E-8</v>
      </c>
      <c r="V31" s="3">
        <f t="shared" si="6"/>
        <v>81.000005050008994</v>
      </c>
      <c r="W31" s="2">
        <f t="shared" si="7"/>
        <v>81</v>
      </c>
      <c r="X31" s="3">
        <f>RANK(V31,$V$6:$V$35,0)+COUNTIF($V$6:V31,V31)-1</f>
        <v>10</v>
      </c>
      <c r="Y31" s="10">
        <v>26</v>
      </c>
      <c r="Z31" s="10" t="str">
        <f t="shared" si="8"/>
        <v>Mathias Schoenaerts</v>
      </c>
      <c r="AA31" s="11">
        <f t="shared" si="9"/>
        <v>58.000008149859134</v>
      </c>
      <c r="AB31" s="3">
        <v>26</v>
      </c>
      <c r="AC31" s="3">
        <f t="shared" si="1"/>
        <v>26</v>
      </c>
      <c r="AE31" s="3"/>
    </row>
    <row r="32" spans="1:32" x14ac:dyDescent="0.25">
      <c r="A32">
        <v>27</v>
      </c>
      <c r="B32" t="str">
        <f>IF(DEELNEMERS!L31=FALSE,DEELNEMERS!J31,"")</f>
        <v>Lisa Minelli</v>
      </c>
      <c r="C32" s="4">
        <v>8</v>
      </c>
      <c r="D32" s="4">
        <v>0</v>
      </c>
      <c r="E32" s="4">
        <v>3</v>
      </c>
      <c r="F32" s="4">
        <v>3</v>
      </c>
      <c r="G32" s="4">
        <v>0</v>
      </c>
      <c r="H32" s="4">
        <v>3</v>
      </c>
      <c r="I32" s="4">
        <v>9</v>
      </c>
      <c r="J32" s="4">
        <v>1</v>
      </c>
      <c r="K32" s="4">
        <v>9</v>
      </c>
      <c r="L32" s="4">
        <v>0</v>
      </c>
      <c r="M32" s="4">
        <v>7</v>
      </c>
      <c r="N32" s="4">
        <v>5</v>
      </c>
      <c r="O32" s="2">
        <v>7</v>
      </c>
      <c r="P32" s="2">
        <v>9</v>
      </c>
      <c r="Q32">
        <f t="shared" si="2"/>
        <v>7.9999999999999996E-6</v>
      </c>
      <c r="R32">
        <f t="shared" si="3"/>
        <v>0</v>
      </c>
      <c r="S32">
        <f t="shared" si="4"/>
        <v>3.0000000000000001E-12</v>
      </c>
      <c r="T32">
        <f t="shared" si="5"/>
        <v>7.9999999999999993E-21</v>
      </c>
      <c r="U32">
        <f>SCHIFTINGSVRAAG!G32</f>
        <v>3.5714285714285712E-8</v>
      </c>
      <c r="V32" s="3">
        <f t="shared" si="6"/>
        <v>64.000008035717272</v>
      </c>
      <c r="W32" s="2">
        <f t="shared" si="7"/>
        <v>64</v>
      </c>
      <c r="X32" s="3">
        <f>RANK(V32,$V$6:$V$35,0)+COUNTIF($V$6:V32,V32)-1</f>
        <v>22</v>
      </c>
      <c r="Y32" s="10">
        <v>27</v>
      </c>
      <c r="Z32" s="10" t="str">
        <f t="shared" si="8"/>
        <v>Marva</v>
      </c>
      <c r="AA32" s="11">
        <f t="shared" si="9"/>
        <v>57.000002064557549</v>
      </c>
      <c r="AB32" s="3">
        <v>27</v>
      </c>
      <c r="AC32" s="3">
        <f t="shared" si="1"/>
        <v>27</v>
      </c>
      <c r="AE32" s="3"/>
    </row>
    <row r="33" spans="1:31" x14ac:dyDescent="0.25">
      <c r="A33">
        <v>28</v>
      </c>
      <c r="B33" t="str">
        <f>IF(DEELNEMERS!L32=FALSE,DEELNEMERS!J32,"")</f>
        <v>Andre Bocelli</v>
      </c>
      <c r="C33" s="4">
        <v>2</v>
      </c>
      <c r="D33" s="4">
        <v>3</v>
      </c>
      <c r="E33" s="4">
        <v>9</v>
      </c>
      <c r="F33" s="4">
        <v>0</v>
      </c>
      <c r="G33" s="4">
        <v>9</v>
      </c>
      <c r="H33" s="4">
        <v>4</v>
      </c>
      <c r="I33" s="4">
        <v>0</v>
      </c>
      <c r="J33" s="4">
        <v>6</v>
      </c>
      <c r="K33" s="4">
        <v>7</v>
      </c>
      <c r="L33" s="4">
        <v>0</v>
      </c>
      <c r="M33" s="4">
        <v>1</v>
      </c>
      <c r="N33" s="4">
        <v>7</v>
      </c>
      <c r="O33" s="2">
        <v>8</v>
      </c>
      <c r="P33" s="2">
        <v>3</v>
      </c>
      <c r="Q33">
        <f t="shared" si="2"/>
        <v>1.9999999999999999E-6</v>
      </c>
      <c r="R33">
        <f t="shared" si="3"/>
        <v>3E-9</v>
      </c>
      <c r="S33">
        <f t="shared" si="4"/>
        <v>8.9999999999999996E-12</v>
      </c>
      <c r="T33">
        <f t="shared" si="5"/>
        <v>1.9999999999999998E-21</v>
      </c>
      <c r="U33">
        <f>SCHIFTINGSVRAAG!G33</f>
        <v>4.9999999999999998E-8</v>
      </c>
      <c r="V33" s="3">
        <f t="shared" si="6"/>
        <v>59.000002053008998</v>
      </c>
      <c r="W33" s="2">
        <f t="shared" si="7"/>
        <v>59</v>
      </c>
      <c r="X33" s="3">
        <f>RANK(V33,$V$6:$V$35,0)+COUNTIF($V$6:V33,V33)-1</f>
        <v>25</v>
      </c>
      <c r="Y33" s="10">
        <v>28</v>
      </c>
      <c r="Z33" s="10" t="str">
        <f t="shared" si="8"/>
        <v>Martine Tanghe</v>
      </c>
      <c r="AA33" s="11">
        <f t="shared" si="9"/>
        <v>54.000005206001006</v>
      </c>
      <c r="AB33" s="3">
        <v>28</v>
      </c>
      <c r="AC33" s="3">
        <f t="shared" si="1"/>
        <v>28</v>
      </c>
      <c r="AE33" s="3"/>
    </row>
    <row r="34" spans="1:31" x14ac:dyDescent="0.25">
      <c r="A34">
        <v>29</v>
      </c>
      <c r="B34" t="str">
        <f>IF(DEELNEMERS!L33=FALSE,DEELNEMERS!J33,"")</f>
        <v>Kim Clijsters</v>
      </c>
      <c r="C34" s="4">
        <v>9</v>
      </c>
      <c r="D34" s="4">
        <v>9</v>
      </c>
      <c r="E34" s="4">
        <v>7</v>
      </c>
      <c r="F34" s="4">
        <v>3</v>
      </c>
      <c r="G34" s="4">
        <v>5</v>
      </c>
      <c r="H34" s="4">
        <v>4</v>
      </c>
      <c r="I34" s="4">
        <v>3</v>
      </c>
      <c r="J34" s="4">
        <v>3</v>
      </c>
      <c r="K34" s="4">
        <v>6</v>
      </c>
      <c r="L34" s="4">
        <v>9</v>
      </c>
      <c r="M34" s="4">
        <v>4</v>
      </c>
      <c r="N34" s="4">
        <v>6</v>
      </c>
      <c r="O34" s="2">
        <v>17</v>
      </c>
      <c r="P34" s="2">
        <v>11</v>
      </c>
      <c r="Q34">
        <f t="shared" si="2"/>
        <v>9.0000000000000002E-6</v>
      </c>
      <c r="R34">
        <f t="shared" si="3"/>
        <v>8.9999999999999995E-9</v>
      </c>
      <c r="S34">
        <f t="shared" si="4"/>
        <v>7.0000000000000001E-12</v>
      </c>
      <c r="T34">
        <f t="shared" si="5"/>
        <v>9.0000000000000009E-21</v>
      </c>
      <c r="U34">
        <f>SCHIFTINGSVRAAG!G34</f>
        <v>4.1666666666666663E-8</v>
      </c>
      <c r="V34" s="3">
        <f t="shared" si="6"/>
        <v>96.000009050673683</v>
      </c>
      <c r="W34" s="2">
        <f t="shared" si="7"/>
        <v>96</v>
      </c>
      <c r="X34" s="3">
        <f>RANK(V34,$V$6:$V$35,0)+COUNTIF($V$6:V34,V34)-1</f>
        <v>5</v>
      </c>
      <c r="Y34" s="10">
        <v>29</v>
      </c>
      <c r="Z34" s="10" t="str">
        <f t="shared" si="8"/>
        <v>Boudewijn De Groot</v>
      </c>
      <c r="AA34" s="11">
        <f t="shared" si="9"/>
        <v>50.000004052003995</v>
      </c>
      <c r="AB34" s="3">
        <v>29</v>
      </c>
      <c r="AC34" s="3">
        <f t="shared" si="1"/>
        <v>29</v>
      </c>
      <c r="AE34" s="3"/>
    </row>
    <row r="35" spans="1:31" x14ac:dyDescent="0.25">
      <c r="A35">
        <v>30</v>
      </c>
      <c r="B35" t="str">
        <f>IF(DEELNEMERS!L34=FALSE,DEELNEMERS!J34,"")</f>
        <v>Eddy Merckx</v>
      </c>
      <c r="C35" s="4">
        <v>8</v>
      </c>
      <c r="D35" s="4">
        <v>8</v>
      </c>
      <c r="E35" s="4">
        <v>8</v>
      </c>
      <c r="F35" s="4">
        <v>2</v>
      </c>
      <c r="G35" s="4">
        <v>4</v>
      </c>
      <c r="H35" s="4">
        <v>4</v>
      </c>
      <c r="I35" s="4">
        <v>2</v>
      </c>
      <c r="J35" s="4">
        <v>1</v>
      </c>
      <c r="K35" s="4">
        <v>0</v>
      </c>
      <c r="L35" s="4">
        <v>1</v>
      </c>
      <c r="M35" s="4">
        <v>3</v>
      </c>
      <c r="N35" s="4">
        <v>6</v>
      </c>
      <c r="O35" s="2">
        <v>6</v>
      </c>
      <c r="P35" s="2">
        <v>18</v>
      </c>
      <c r="Q35">
        <f t="shared" si="2"/>
        <v>7.9999999999999996E-6</v>
      </c>
      <c r="R35">
        <f t="shared" si="3"/>
        <v>8.0000000000000005E-9</v>
      </c>
      <c r="S35">
        <f t="shared" si="4"/>
        <v>7.9999999999999998E-12</v>
      </c>
      <c r="T35">
        <f t="shared" si="5"/>
        <v>7.9999999999999993E-21</v>
      </c>
      <c r="U35">
        <f>SCHIFTINGSVRAAG!G35</f>
        <v>4.1666666666666663E-8</v>
      </c>
      <c r="V35" s="3">
        <f t="shared" si="6"/>
        <v>71.000008049674662</v>
      </c>
      <c r="W35" s="2">
        <f t="shared" si="7"/>
        <v>71</v>
      </c>
      <c r="X35" s="3">
        <f>RANK(V35,$V$6:$V$35,0)+COUNTIF($V$6:V35,V35)-1</f>
        <v>19</v>
      </c>
      <c r="Y35" s="10">
        <v>30</v>
      </c>
      <c r="Z35" s="10" t="str">
        <f t="shared" si="8"/>
        <v>Justine Henin</v>
      </c>
      <c r="AA35" s="11">
        <f t="shared" si="9"/>
        <v>48.000000114113107</v>
      </c>
      <c r="AB35" s="3">
        <v>30</v>
      </c>
      <c r="AC35" s="3">
        <f t="shared" si="1"/>
        <v>30</v>
      </c>
      <c r="AE35" s="3"/>
    </row>
    <row r="36" spans="1:31" x14ac:dyDescent="0.25">
      <c r="W36" s="2">
        <f>SUM(W6:W35)</f>
        <v>2264</v>
      </c>
    </row>
  </sheetData>
  <hyperlinks>
    <hyperlink ref="C2" r:id="rId1" display="https://www.youtube.com/watch?app=desktop&amp;v=t0jqEJK6oDg&amp;list=WL&amp;index=2&amp;t=303s" xr:uid="{2DA764AE-4C70-40AB-B4EA-C913B82AE007}"/>
    <hyperlink ref="C3" r:id="rId2" display="https://www.youtube.com/watch?app=desktop&amp;v=V_zd81h_4hY" xr:uid="{067EC553-9BBD-492A-8132-C2D1DA71EAD9}"/>
  </hyperlinks>
  <pageMargins left="0.7" right="0.7" top="0.75" bottom="0.75" header="0.3" footer="0.3"/>
  <pageSetup paperSize="9" orientation="portrait" r:id="rId3"/>
  <ignoredErrors>
    <ignoredError sqref="AC15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6D64D-C0EA-4164-AE94-6C40BD688837}">
  <dimension ref="B2:G35"/>
  <sheetViews>
    <sheetView workbookViewId="0">
      <selection activeCell="C2" sqref="C2"/>
    </sheetView>
  </sheetViews>
  <sheetFormatPr defaultRowHeight="15" x14ac:dyDescent="0.25"/>
  <cols>
    <col min="2" max="2" width="23.42578125" bestFit="1" customWidth="1"/>
    <col min="4" max="4" width="10.5703125" style="2" bestFit="1" customWidth="1"/>
    <col min="5" max="5" width="9.42578125" bestFit="1" customWidth="1"/>
    <col min="7" max="7" width="11" bestFit="1" customWidth="1"/>
  </cols>
  <sheetData>
    <row r="2" spans="2:7" x14ac:dyDescent="0.25">
      <c r="B2" t="s">
        <v>41</v>
      </c>
      <c r="C2">
        <f>IF(DEELNEMERS!L5=FALSE,PUNTENBORD!W36,"")</f>
        <v>2264</v>
      </c>
    </row>
    <row r="4" spans="2:7" x14ac:dyDescent="0.25">
      <c r="B4" t="s">
        <v>39</v>
      </c>
      <c r="C4" t="s">
        <v>40</v>
      </c>
      <c r="D4" s="2" t="s">
        <v>42</v>
      </c>
      <c r="E4" t="s">
        <v>42</v>
      </c>
      <c r="F4" t="s">
        <v>43</v>
      </c>
      <c r="G4">
        <v>9.9999999999999995E-7</v>
      </c>
    </row>
    <row r="5" spans="2:7" x14ac:dyDescent="0.25">
      <c r="G5" t="s">
        <v>44</v>
      </c>
    </row>
    <row r="6" spans="2:7" x14ac:dyDescent="0.25">
      <c r="B6" t="str">
        <f>IF(DEELNEMERS!L5=FALSE,DEELNEMERS!J5,"")</f>
        <v>Linda Lepomme</v>
      </c>
      <c r="C6">
        <v>15</v>
      </c>
      <c r="D6" s="2">
        <f>$C$2-C6</f>
        <v>2249</v>
      </c>
      <c r="E6">
        <f>IF(D6&lt;0,(D6*-1),D6)</f>
        <v>2249</v>
      </c>
      <c r="F6">
        <f>RANK(E6,$E$6:$E$35,1)</f>
        <v>11</v>
      </c>
      <c r="G6">
        <f>$G$4/F6</f>
        <v>9.0909090909090901E-8</v>
      </c>
    </row>
    <row r="7" spans="2:7" x14ac:dyDescent="0.25">
      <c r="B7" t="str">
        <f>IF(DEELNEMERS!L6=FALSE,DEELNEMERS!J6,"")</f>
        <v>Mathias Schoenaerts</v>
      </c>
      <c r="C7">
        <v>20</v>
      </c>
      <c r="D7" s="2">
        <f t="shared" ref="D7:D35" si="0">$C$2-C7</f>
        <v>2244</v>
      </c>
      <c r="E7">
        <f t="shared" ref="E7:E35" si="1">IF(D7&lt;0,(D7*-1),D7)</f>
        <v>2244</v>
      </c>
      <c r="F7">
        <f t="shared" ref="F7:F35" si="2">RANK(E7,$E$6:$E$35,1)</f>
        <v>7</v>
      </c>
      <c r="G7">
        <f t="shared" ref="G7:G35" si="3">$G$4/F7</f>
        <v>1.4285714285714285E-7</v>
      </c>
    </row>
    <row r="8" spans="2:7" x14ac:dyDescent="0.25">
      <c r="B8" t="str">
        <f>IF(DEELNEMERS!L7=FALSE,DEELNEMERS!J7,"")</f>
        <v>Els De Schepper</v>
      </c>
      <c r="C8">
        <v>1</v>
      </c>
      <c r="D8" s="2">
        <f t="shared" si="0"/>
        <v>2263</v>
      </c>
      <c r="E8">
        <f t="shared" si="1"/>
        <v>2263</v>
      </c>
      <c r="F8">
        <f t="shared" si="2"/>
        <v>28</v>
      </c>
      <c r="G8">
        <f t="shared" si="3"/>
        <v>3.5714285714285712E-8</v>
      </c>
    </row>
    <row r="9" spans="2:7" x14ac:dyDescent="0.25">
      <c r="B9" t="str">
        <f>IF(DEELNEMERS!L8=FALSE,DEELNEMERS!J8,"")</f>
        <v>Willy Sommers</v>
      </c>
      <c r="C9">
        <v>2</v>
      </c>
      <c r="D9" s="2">
        <f t="shared" si="0"/>
        <v>2262</v>
      </c>
      <c r="E9">
        <f t="shared" si="1"/>
        <v>2262</v>
      </c>
      <c r="F9">
        <f t="shared" si="2"/>
        <v>27</v>
      </c>
      <c r="G9">
        <f t="shared" si="3"/>
        <v>3.7037037037037036E-8</v>
      </c>
    </row>
    <row r="10" spans="2:7" x14ac:dyDescent="0.25">
      <c r="B10" t="str">
        <f>IF(DEELNEMERS!L9=FALSE,DEELNEMERS!J9,"")</f>
        <v>La Esterella</v>
      </c>
      <c r="C10">
        <v>3</v>
      </c>
      <c r="D10" s="2">
        <f t="shared" si="0"/>
        <v>2261</v>
      </c>
      <c r="E10">
        <f t="shared" si="1"/>
        <v>2261</v>
      </c>
      <c r="F10">
        <f t="shared" si="2"/>
        <v>24</v>
      </c>
      <c r="G10">
        <f t="shared" si="3"/>
        <v>4.1666666666666663E-8</v>
      </c>
    </row>
    <row r="11" spans="2:7" x14ac:dyDescent="0.25">
      <c r="B11" t="str">
        <f>IF(DEELNEMERS!L10=FALSE,DEELNEMERS!J10,"")</f>
        <v>Boudewijn De Groot</v>
      </c>
      <c r="C11">
        <v>4</v>
      </c>
      <c r="D11" s="2">
        <f t="shared" si="0"/>
        <v>2260</v>
      </c>
      <c r="E11">
        <f t="shared" si="1"/>
        <v>2260</v>
      </c>
      <c r="F11">
        <f t="shared" si="2"/>
        <v>20</v>
      </c>
      <c r="G11">
        <f t="shared" si="3"/>
        <v>4.9999999999999998E-8</v>
      </c>
    </row>
    <row r="12" spans="2:7" x14ac:dyDescent="0.25">
      <c r="B12" t="str">
        <f>IF(DEELNEMERS!L11=FALSE,DEELNEMERS!J11,"")</f>
        <v>Stefanie van Monaco</v>
      </c>
      <c r="C12">
        <v>200</v>
      </c>
      <c r="D12" s="2">
        <f t="shared" si="0"/>
        <v>2064</v>
      </c>
      <c r="E12">
        <f t="shared" si="1"/>
        <v>2064</v>
      </c>
      <c r="F12">
        <f t="shared" si="2"/>
        <v>2</v>
      </c>
      <c r="G12">
        <f t="shared" si="3"/>
        <v>4.9999999999999998E-7</v>
      </c>
    </row>
    <row r="13" spans="2:7" x14ac:dyDescent="0.25">
      <c r="B13" t="str">
        <f>IF(DEELNEMERS!L12=FALSE,DEELNEMERS!J12,"")</f>
        <v>Lodewijk de Beduimelde</v>
      </c>
      <c r="C13">
        <v>19</v>
      </c>
      <c r="D13" s="2">
        <f t="shared" si="0"/>
        <v>2245</v>
      </c>
      <c r="E13">
        <f t="shared" si="1"/>
        <v>2245</v>
      </c>
      <c r="F13">
        <f t="shared" si="2"/>
        <v>8</v>
      </c>
      <c r="G13">
        <f t="shared" si="3"/>
        <v>1.2499999999999999E-7</v>
      </c>
    </row>
    <row r="14" spans="2:7" x14ac:dyDescent="0.25">
      <c r="B14" t="str">
        <f>IF(DEELNEMERS!L13=FALSE,DEELNEMERS!J13,"")</f>
        <v>Justine Henin</v>
      </c>
      <c r="C14">
        <v>18</v>
      </c>
      <c r="D14" s="2">
        <f t="shared" si="0"/>
        <v>2246</v>
      </c>
      <c r="E14">
        <f t="shared" si="1"/>
        <v>2246</v>
      </c>
      <c r="F14">
        <f t="shared" si="2"/>
        <v>9</v>
      </c>
      <c r="G14">
        <f t="shared" si="3"/>
        <v>1.1111111111111111E-7</v>
      </c>
    </row>
    <row r="15" spans="2:7" x14ac:dyDescent="0.25">
      <c r="B15" t="str">
        <f>IF(DEELNEMERS!L14=FALSE,DEELNEMERS!J14,"")</f>
        <v>Herwig van Hove</v>
      </c>
      <c r="C15">
        <v>17</v>
      </c>
      <c r="D15" s="2">
        <f t="shared" si="0"/>
        <v>2247</v>
      </c>
      <c r="E15">
        <f t="shared" si="1"/>
        <v>2247</v>
      </c>
      <c r="F15">
        <f t="shared" si="2"/>
        <v>10</v>
      </c>
      <c r="G15">
        <f t="shared" si="3"/>
        <v>9.9999999999999995E-8</v>
      </c>
    </row>
    <row r="16" spans="2:7" x14ac:dyDescent="0.25">
      <c r="B16" t="str">
        <f>IF(DEELNEMERS!L15=FALSE,DEELNEMERS!J15,"")</f>
        <v>Prinses Esmeralda</v>
      </c>
      <c r="C16">
        <v>400</v>
      </c>
      <c r="D16" s="2">
        <f t="shared" si="0"/>
        <v>1864</v>
      </c>
      <c r="E16">
        <f t="shared" si="1"/>
        <v>1864</v>
      </c>
      <c r="F16">
        <f t="shared" si="2"/>
        <v>1</v>
      </c>
      <c r="G16">
        <f t="shared" si="3"/>
        <v>9.9999999999999995E-7</v>
      </c>
    </row>
    <row r="17" spans="2:7" x14ac:dyDescent="0.25">
      <c r="B17" t="str">
        <f>IF(DEELNEMERS!L16=FALSE,DEELNEMERS!J16,"")</f>
        <v>Jimmy Frey</v>
      </c>
      <c r="C17">
        <v>113</v>
      </c>
      <c r="D17" s="2">
        <f t="shared" si="0"/>
        <v>2151</v>
      </c>
      <c r="E17">
        <f t="shared" si="1"/>
        <v>2151</v>
      </c>
      <c r="F17">
        <f t="shared" si="2"/>
        <v>6</v>
      </c>
      <c r="G17">
        <f t="shared" si="3"/>
        <v>1.6666666666666665E-7</v>
      </c>
    </row>
    <row r="18" spans="2:7" x14ac:dyDescent="0.25">
      <c r="B18" t="str">
        <f>IF(DEELNEMERS!L17=FALSE,DEELNEMERS!J17,"")</f>
        <v>Dalida</v>
      </c>
      <c r="C18">
        <v>14</v>
      </c>
      <c r="D18" s="2">
        <f t="shared" si="0"/>
        <v>2250</v>
      </c>
      <c r="E18">
        <f t="shared" si="1"/>
        <v>2250</v>
      </c>
      <c r="F18">
        <f t="shared" si="2"/>
        <v>12</v>
      </c>
      <c r="G18">
        <f t="shared" si="3"/>
        <v>8.3333333333333325E-8</v>
      </c>
    </row>
    <row r="19" spans="2:7" x14ac:dyDescent="0.25">
      <c r="B19" t="str">
        <f>IF(DEELNEMERS!L18=FALSE,DEELNEMERS!J18,"")</f>
        <v>Herbert von Karajan</v>
      </c>
      <c r="C19">
        <v>13</v>
      </c>
      <c r="D19" s="2">
        <f t="shared" si="0"/>
        <v>2251</v>
      </c>
      <c r="E19">
        <f t="shared" si="1"/>
        <v>2251</v>
      </c>
      <c r="F19">
        <f t="shared" si="2"/>
        <v>13</v>
      </c>
      <c r="G19">
        <f t="shared" si="3"/>
        <v>7.6923076923076923E-8</v>
      </c>
    </row>
    <row r="20" spans="2:7" x14ac:dyDescent="0.25">
      <c r="B20" t="str">
        <f>IF(DEELNEMERS!L19=FALSE,DEELNEMERS!J19,"")</f>
        <v>Miss Piggy</v>
      </c>
      <c r="C20">
        <v>12</v>
      </c>
      <c r="D20" s="2">
        <f t="shared" si="0"/>
        <v>2252</v>
      </c>
      <c r="E20">
        <f t="shared" si="1"/>
        <v>2252</v>
      </c>
      <c r="F20">
        <f t="shared" si="2"/>
        <v>14</v>
      </c>
      <c r="G20">
        <f t="shared" si="3"/>
        <v>7.1428571428571423E-8</v>
      </c>
    </row>
    <row r="21" spans="2:7" x14ac:dyDescent="0.25">
      <c r="B21" t="str">
        <f>IF(DEELNEMERS!L20=FALSE,DEELNEMERS!J20,"")</f>
        <v>Statler and Waldord</v>
      </c>
      <c r="C21">
        <v>120</v>
      </c>
      <c r="D21" s="2">
        <f t="shared" si="0"/>
        <v>2144</v>
      </c>
      <c r="E21">
        <f t="shared" si="1"/>
        <v>2144</v>
      </c>
      <c r="F21">
        <f t="shared" si="2"/>
        <v>4</v>
      </c>
      <c r="G21">
        <f t="shared" si="3"/>
        <v>2.4999999999999999E-7</v>
      </c>
    </row>
    <row r="22" spans="2:7" x14ac:dyDescent="0.25">
      <c r="B22" t="str">
        <f>IF(DEELNEMERS!L21=FALSE,DEELNEMERS!J21,"")</f>
        <v>Martine Tanghe</v>
      </c>
      <c r="C22">
        <v>114</v>
      </c>
      <c r="D22" s="2">
        <f t="shared" si="0"/>
        <v>2150</v>
      </c>
      <c r="E22">
        <f t="shared" si="1"/>
        <v>2150</v>
      </c>
      <c r="F22">
        <f t="shared" si="2"/>
        <v>5</v>
      </c>
      <c r="G22">
        <f t="shared" si="3"/>
        <v>1.9999999999999999E-7</v>
      </c>
    </row>
    <row r="23" spans="2:7" x14ac:dyDescent="0.25">
      <c r="B23" t="str">
        <f>IF(DEELNEMERS!L22=FALSE,DEELNEMERS!J22,"")</f>
        <v>Suzy Quatro</v>
      </c>
      <c r="C23">
        <v>1</v>
      </c>
      <c r="D23" s="2">
        <f t="shared" si="0"/>
        <v>2263</v>
      </c>
      <c r="E23">
        <f t="shared" si="1"/>
        <v>2263</v>
      </c>
      <c r="F23">
        <f t="shared" si="2"/>
        <v>28</v>
      </c>
      <c r="G23">
        <f t="shared" si="3"/>
        <v>3.5714285714285712E-8</v>
      </c>
    </row>
    <row r="24" spans="2:7" x14ac:dyDescent="0.25">
      <c r="B24" t="str">
        <f>IF(DEELNEMERS!L23=FALSE,DEELNEMERS!J23,"")</f>
        <v>Marva</v>
      </c>
      <c r="C24">
        <v>5</v>
      </c>
      <c r="D24" s="2">
        <f t="shared" si="0"/>
        <v>2259</v>
      </c>
      <c r="E24">
        <f t="shared" si="1"/>
        <v>2259</v>
      </c>
      <c r="F24">
        <f t="shared" si="2"/>
        <v>18</v>
      </c>
      <c r="G24">
        <f t="shared" si="3"/>
        <v>5.5555555555555555E-8</v>
      </c>
    </row>
    <row r="25" spans="2:7" x14ac:dyDescent="0.25">
      <c r="B25" t="str">
        <f>IF(DEELNEMERS!L24=FALSE,DEELNEMERS!J24,"")</f>
        <v>Tom Jones</v>
      </c>
      <c r="C25">
        <v>186</v>
      </c>
      <c r="D25" s="2">
        <f t="shared" si="0"/>
        <v>2078</v>
      </c>
      <c r="E25">
        <f t="shared" si="1"/>
        <v>2078</v>
      </c>
      <c r="F25">
        <f t="shared" si="2"/>
        <v>3</v>
      </c>
      <c r="G25">
        <f t="shared" si="3"/>
        <v>3.333333333333333E-7</v>
      </c>
    </row>
    <row r="26" spans="2:7" x14ac:dyDescent="0.25">
      <c r="B26" t="str">
        <f>IF(DEELNEMERS!L25=FALSE,DEELNEMERS!J25,"")</f>
        <v>Lady Diana</v>
      </c>
      <c r="C26">
        <v>8</v>
      </c>
      <c r="D26" s="2">
        <f t="shared" si="0"/>
        <v>2256</v>
      </c>
      <c r="E26">
        <f t="shared" si="1"/>
        <v>2256</v>
      </c>
      <c r="F26">
        <f t="shared" si="2"/>
        <v>16</v>
      </c>
      <c r="G26">
        <f t="shared" si="3"/>
        <v>6.2499999999999997E-8</v>
      </c>
    </row>
    <row r="27" spans="2:7" x14ac:dyDescent="0.25">
      <c r="B27" t="str">
        <f>IF(DEELNEMERS!L26=FALSE,DEELNEMERS!J26,"")</f>
        <v>Michel Delpêche</v>
      </c>
      <c r="C27">
        <v>4</v>
      </c>
      <c r="D27" s="2">
        <f t="shared" si="0"/>
        <v>2260</v>
      </c>
      <c r="E27">
        <f t="shared" si="1"/>
        <v>2260</v>
      </c>
      <c r="F27">
        <f t="shared" si="2"/>
        <v>20</v>
      </c>
      <c r="G27">
        <f t="shared" si="3"/>
        <v>4.9999999999999998E-8</v>
      </c>
    </row>
    <row r="28" spans="2:7" x14ac:dyDescent="0.25">
      <c r="B28" t="str">
        <f>IF(DEELNEMERS!L27=FALSE,DEELNEMERS!J27,"")</f>
        <v>Gloria Estephan</v>
      </c>
      <c r="C28">
        <v>5</v>
      </c>
      <c r="D28" s="2">
        <f t="shared" si="0"/>
        <v>2259</v>
      </c>
      <c r="E28">
        <f t="shared" si="1"/>
        <v>2259</v>
      </c>
      <c r="F28">
        <f t="shared" si="2"/>
        <v>18</v>
      </c>
      <c r="G28">
        <f t="shared" si="3"/>
        <v>5.5555555555555555E-8</v>
      </c>
    </row>
    <row r="29" spans="2:7" x14ac:dyDescent="0.25">
      <c r="B29" t="str">
        <f>IF(DEELNEMERS!L28=FALSE,DEELNEMERS!J28,"")</f>
        <v>Wilfried Martens</v>
      </c>
      <c r="C29">
        <v>6</v>
      </c>
      <c r="D29" s="2">
        <f t="shared" si="0"/>
        <v>2258</v>
      </c>
      <c r="E29">
        <f t="shared" si="1"/>
        <v>2258</v>
      </c>
      <c r="F29">
        <f t="shared" si="2"/>
        <v>17</v>
      </c>
      <c r="G29">
        <f t="shared" si="3"/>
        <v>5.8823529411764702E-8</v>
      </c>
    </row>
    <row r="30" spans="2:7" x14ac:dyDescent="0.25">
      <c r="B30" t="str">
        <f>IF(DEELNEMERS!L29=FALSE,DEELNEMERS!J29,"")</f>
        <v>Lutgart Simoens</v>
      </c>
      <c r="C30">
        <v>9</v>
      </c>
      <c r="D30" s="2">
        <f t="shared" si="0"/>
        <v>2255</v>
      </c>
      <c r="E30">
        <f t="shared" si="1"/>
        <v>2255</v>
      </c>
      <c r="F30">
        <f t="shared" si="2"/>
        <v>15</v>
      </c>
      <c r="G30">
        <f t="shared" si="3"/>
        <v>6.6666666666666668E-8</v>
      </c>
    </row>
    <row r="31" spans="2:7" x14ac:dyDescent="0.25">
      <c r="B31" t="str">
        <f>IF(DEELNEMERS!L30=FALSE,DEELNEMERS!J30,"")</f>
        <v>Louis Mariano</v>
      </c>
      <c r="C31">
        <v>4</v>
      </c>
      <c r="D31" s="2">
        <f t="shared" si="0"/>
        <v>2260</v>
      </c>
      <c r="E31">
        <f t="shared" si="1"/>
        <v>2260</v>
      </c>
      <c r="F31">
        <f t="shared" si="2"/>
        <v>20</v>
      </c>
      <c r="G31">
        <f t="shared" si="3"/>
        <v>4.9999999999999998E-8</v>
      </c>
    </row>
    <row r="32" spans="2:7" x14ac:dyDescent="0.25">
      <c r="B32" t="str">
        <f>IF(DEELNEMERS!L31=FALSE,DEELNEMERS!J31,"")</f>
        <v>Lisa Minelli</v>
      </c>
      <c r="C32">
        <v>1</v>
      </c>
      <c r="D32" s="2">
        <f t="shared" si="0"/>
        <v>2263</v>
      </c>
      <c r="E32">
        <f t="shared" si="1"/>
        <v>2263</v>
      </c>
      <c r="F32">
        <f t="shared" si="2"/>
        <v>28</v>
      </c>
      <c r="G32">
        <f t="shared" si="3"/>
        <v>3.5714285714285712E-8</v>
      </c>
    </row>
    <row r="33" spans="2:7" x14ac:dyDescent="0.25">
      <c r="B33" t="str">
        <f>IF(DEELNEMERS!L32=FALSE,DEELNEMERS!J32,"")</f>
        <v>Andre Bocelli</v>
      </c>
      <c r="C33">
        <v>4</v>
      </c>
      <c r="D33" s="2">
        <f t="shared" si="0"/>
        <v>2260</v>
      </c>
      <c r="E33">
        <f t="shared" si="1"/>
        <v>2260</v>
      </c>
      <c r="F33">
        <f t="shared" si="2"/>
        <v>20</v>
      </c>
      <c r="G33">
        <f t="shared" si="3"/>
        <v>4.9999999999999998E-8</v>
      </c>
    </row>
    <row r="34" spans="2:7" x14ac:dyDescent="0.25">
      <c r="B34" t="str">
        <f>IF(DEELNEMERS!L33=FALSE,DEELNEMERS!J33,"")</f>
        <v>Kim Clijsters</v>
      </c>
      <c r="C34">
        <v>3</v>
      </c>
      <c r="D34" s="2">
        <f t="shared" si="0"/>
        <v>2261</v>
      </c>
      <c r="E34">
        <f t="shared" si="1"/>
        <v>2261</v>
      </c>
      <c r="F34">
        <f t="shared" si="2"/>
        <v>24</v>
      </c>
      <c r="G34">
        <f t="shared" si="3"/>
        <v>4.1666666666666663E-8</v>
      </c>
    </row>
    <row r="35" spans="2:7" x14ac:dyDescent="0.25">
      <c r="B35" t="str">
        <f>IF(DEELNEMERS!L34=FALSE,DEELNEMERS!J34,"")</f>
        <v>Eddy Merckx</v>
      </c>
      <c r="C35">
        <v>3</v>
      </c>
      <c r="D35" s="2">
        <f t="shared" si="0"/>
        <v>2261</v>
      </c>
      <c r="E35">
        <f t="shared" si="1"/>
        <v>2261</v>
      </c>
      <c r="F35">
        <f t="shared" si="2"/>
        <v>24</v>
      </c>
      <c r="G35">
        <f t="shared" si="3"/>
        <v>4.1666666666666663E-8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DC922-91FB-4355-A452-CB62414731E7}">
  <dimension ref="A1:A30"/>
  <sheetViews>
    <sheetView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DEELNEMERS</vt:lpstr>
      <vt:lpstr>PUNTENBORD</vt:lpstr>
      <vt:lpstr>SCHIFTINGSVRAAG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</dc:creator>
  <cp:lastModifiedBy>Jos</cp:lastModifiedBy>
  <dcterms:created xsi:type="dcterms:W3CDTF">2021-04-30T13:48:13Z</dcterms:created>
  <dcterms:modified xsi:type="dcterms:W3CDTF">2021-05-01T17:24:21Z</dcterms:modified>
</cp:coreProperties>
</file>