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N:\CLAS\MATLOGCO\MMO\ST\SIE S3&amp;5\S5\Planning\RCCP\"/>
    </mc:Choice>
  </mc:AlternateContent>
  <bookViews>
    <workbookView xWindow="0" yWindow="0" windowWidth="19200" windowHeight="5865" tabRatio="874" activeTab="1"/>
  </bookViews>
  <sheets>
    <sheet name="Prod 1 FTE" sheetId="8" r:id="rId1"/>
    <sheet name="WH Seizoenspatroon " sheetId="49" r:id="rId2"/>
  </sheets>
  <definedNames>
    <definedName name="_xlnm.Print_Area" localSheetId="1">'WH Seizoenspatroon '!$A$59:$Z$95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6" i="49" l="1"/>
  <c r="M81" i="49"/>
  <c r="X81" i="49"/>
  <c r="W81" i="49"/>
  <c r="V81" i="49"/>
  <c r="U81" i="49"/>
  <c r="T81" i="49"/>
  <c r="S81" i="49"/>
  <c r="R81" i="49"/>
  <c r="Q81" i="49"/>
  <c r="P81" i="49"/>
  <c r="O81" i="49"/>
  <c r="N81" i="49"/>
  <c r="I80" i="49"/>
  <c r="I81" i="49"/>
  <c r="I82" i="49"/>
  <c r="I83" i="49"/>
  <c r="I84" i="49"/>
  <c r="I85" i="49"/>
  <c r="I86" i="49"/>
  <c r="I87" i="49"/>
  <c r="I88" i="49"/>
  <c r="I89" i="49"/>
  <c r="I90" i="49"/>
  <c r="I79" i="49"/>
  <c r="I63" i="49"/>
  <c r="I64" i="49"/>
  <c r="I65" i="49"/>
  <c r="I66" i="49"/>
  <c r="I67" i="49"/>
  <c r="I68" i="49"/>
  <c r="I69" i="49"/>
  <c r="I70" i="49"/>
  <c r="I71" i="49"/>
  <c r="I72" i="49"/>
  <c r="I75" i="49" s="1"/>
  <c r="I73" i="49"/>
  <c r="I74" i="49"/>
  <c r="H63" i="49"/>
  <c r="H74" i="49" l="1"/>
  <c r="H64" i="49" l="1"/>
  <c r="H71" i="49"/>
  <c r="H67" i="49"/>
  <c r="G75" i="49"/>
  <c r="F75" i="49"/>
  <c r="H73" i="49"/>
  <c r="H72" i="49"/>
  <c r="H70" i="49"/>
  <c r="H69" i="49"/>
  <c r="H68" i="49"/>
  <c r="H66" i="49"/>
  <c r="H65" i="49"/>
  <c r="G55" i="49"/>
  <c r="F55" i="49"/>
  <c r="H55" i="49" s="1"/>
  <c r="G54" i="49"/>
  <c r="F54" i="49"/>
  <c r="H54" i="49" s="1"/>
  <c r="H53" i="49"/>
  <c r="G53" i="49"/>
  <c r="F53" i="49"/>
  <c r="H52" i="49"/>
  <c r="G52" i="49"/>
  <c r="F52" i="49"/>
  <c r="G51" i="49"/>
  <c r="F51" i="49"/>
  <c r="H51" i="49" s="1"/>
  <c r="G50" i="49"/>
  <c r="F50" i="49"/>
  <c r="H50" i="49" s="1"/>
  <c r="H49" i="49"/>
  <c r="G49" i="49"/>
  <c r="F49" i="49"/>
  <c r="H48" i="49"/>
  <c r="G48" i="49"/>
  <c r="F48" i="49"/>
  <c r="G47" i="49"/>
  <c r="F47" i="49"/>
  <c r="H47" i="49" s="1"/>
  <c r="G46" i="49"/>
  <c r="F46" i="49"/>
  <c r="H46" i="49" s="1"/>
  <c r="H45" i="49"/>
  <c r="G45" i="49"/>
  <c r="F45" i="49"/>
  <c r="H44" i="49"/>
  <c r="H56" i="49" s="1"/>
  <c r="G44" i="49"/>
  <c r="G56" i="49" s="1"/>
  <c r="F44" i="49"/>
  <c r="F56" i="49" s="1"/>
  <c r="G36" i="49"/>
  <c r="F36" i="49"/>
  <c r="H36" i="49" s="1"/>
  <c r="H35" i="49"/>
  <c r="G35" i="49"/>
  <c r="F35" i="49"/>
  <c r="H34" i="49"/>
  <c r="G34" i="49"/>
  <c r="F34" i="49"/>
  <c r="G33" i="49"/>
  <c r="F33" i="49"/>
  <c r="H33" i="49" s="1"/>
  <c r="G32" i="49"/>
  <c r="F32" i="49"/>
  <c r="H32" i="49" s="1"/>
  <c r="H31" i="49"/>
  <c r="G31" i="49"/>
  <c r="F31" i="49"/>
  <c r="H30" i="49"/>
  <c r="G30" i="49"/>
  <c r="F30" i="49"/>
  <c r="G29" i="49"/>
  <c r="F29" i="49"/>
  <c r="H29" i="49" s="1"/>
  <c r="G28" i="49"/>
  <c r="F28" i="49"/>
  <c r="H28" i="49" s="1"/>
  <c r="H27" i="49"/>
  <c r="G27" i="49"/>
  <c r="F27" i="49"/>
  <c r="H26" i="49"/>
  <c r="G26" i="49"/>
  <c r="F26" i="49"/>
  <c r="G25" i="49"/>
  <c r="G37" i="49" s="1"/>
  <c r="F25" i="49"/>
  <c r="F37" i="49" s="1"/>
  <c r="H17" i="49"/>
  <c r="G17" i="49"/>
  <c r="F17" i="49"/>
  <c r="H16" i="49"/>
  <c r="G16" i="49"/>
  <c r="F16" i="49"/>
  <c r="G15" i="49"/>
  <c r="F15" i="49"/>
  <c r="H15" i="49" s="1"/>
  <c r="G14" i="49"/>
  <c r="F14" i="49"/>
  <c r="H14" i="49" s="1"/>
  <c r="H13" i="49"/>
  <c r="G13" i="49"/>
  <c r="F13" i="49"/>
  <c r="H12" i="49"/>
  <c r="G12" i="49"/>
  <c r="F12" i="49"/>
  <c r="G11" i="49"/>
  <c r="F11" i="49"/>
  <c r="H11" i="49" s="1"/>
  <c r="G10" i="49"/>
  <c r="F10" i="49"/>
  <c r="H10" i="49" s="1"/>
  <c r="H9" i="49"/>
  <c r="G9" i="49"/>
  <c r="F9" i="49"/>
  <c r="H8" i="49"/>
  <c r="G8" i="49"/>
  <c r="F8" i="49"/>
  <c r="G7" i="49"/>
  <c r="F7" i="49"/>
  <c r="H7" i="49" s="1"/>
  <c r="G6" i="49"/>
  <c r="G18" i="49" s="1"/>
  <c r="F6" i="49"/>
  <c r="H6" i="49" s="1"/>
  <c r="H18" i="49" s="1"/>
  <c r="H75" i="49" l="1"/>
  <c r="F18" i="49"/>
  <c r="H25" i="49"/>
  <c r="H37" i="49" s="1"/>
  <c r="C3" i="8"/>
  <c r="C7" i="8" l="1"/>
  <c r="C10" i="8" l="1"/>
  <c r="C5" i="8" l="1"/>
  <c r="C9" i="8" l="1"/>
  <c r="D3" i="8"/>
  <c r="C6" i="8"/>
  <c r="C11" i="8" s="1"/>
  <c r="C12" i="8" l="1"/>
  <c r="D6" i="8"/>
  <c r="E12" i="8" l="1"/>
  <c r="D12" i="8"/>
</calcChain>
</file>

<file path=xl/comments1.xml><?xml version="1.0" encoding="utf-8"?>
<comments xmlns="http://schemas.openxmlformats.org/spreadsheetml/2006/main">
  <authors>
    <author>Yperen, J, van, BBA, MMO S5</author>
    <author>Van Ijperen, Jasper LN (NLD)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Yperen, J, van, BBA, MMO S5:</t>
        </r>
        <r>
          <rPr>
            <sz val="9"/>
            <color indexed="81"/>
            <rFont val="Tahoma"/>
            <family val="2"/>
          </rPr>
          <t xml:space="preserve">
2 uur per week * 46 werkweken</t>
        </r>
      </text>
    </comment>
    <comment ref="C9" authorId="1" shapeId="0">
      <text>
        <r>
          <rPr>
            <b/>
            <sz val="9"/>
            <color indexed="81"/>
            <rFont val="Tahoma"/>
            <family val="2"/>
          </rPr>
          <t>Van Ijperen, Jasper LN (NLD):</t>
        </r>
        <r>
          <rPr>
            <sz val="9"/>
            <color indexed="81"/>
            <rFont val="Tahoma"/>
            <family val="2"/>
          </rPr>
          <t xml:space="preserve">
5% van totale beschikbare uren
</t>
        </r>
      </text>
    </comment>
  </commentList>
</comments>
</file>

<file path=xl/comments2.xml><?xml version="1.0" encoding="utf-8"?>
<comments xmlns="http://schemas.openxmlformats.org/spreadsheetml/2006/main">
  <authors>
    <author>Yperen, J, van, BBA, MMO S5</author>
  </authors>
  <commentList>
    <comment ref="I62" authorId="0" shapeId="0">
      <text>
        <r>
          <rPr>
            <b/>
            <sz val="9"/>
            <color indexed="81"/>
            <rFont val="Tahoma"/>
            <charset val="1"/>
          </rPr>
          <t>Yperen, J, van, BBA, MMO S5:</t>
        </r>
        <r>
          <rPr>
            <sz val="9"/>
            <color indexed="81"/>
            <rFont val="Tahoma"/>
            <charset val="1"/>
          </rPr>
          <t xml:space="preserve">
Gebaseerd op 20 van de 36 contracturen bezig met inventory werk. Nav gesprek Huub</t>
        </r>
      </text>
    </comment>
    <comment ref="C63" authorId="0" shapeId="0">
      <text>
        <r>
          <rPr>
            <b/>
            <sz val="9"/>
            <color indexed="81"/>
            <rFont val="Tahoma"/>
            <family val="2"/>
          </rPr>
          <t>Yperen, J, van, BBA, MMO S5:</t>
        </r>
        <r>
          <rPr>
            <sz val="9"/>
            <color indexed="81"/>
            <rFont val="Tahoma"/>
            <family val="2"/>
          </rPr>
          <t xml:space="preserve">
Welke FTE vallen hieronder?
12 warehousemedewerkers. Met 4 storekeepers
</t>
        </r>
      </text>
    </comment>
  </commentList>
</comments>
</file>

<file path=xl/sharedStrings.xml><?xml version="1.0" encoding="utf-8"?>
<sst xmlns="http://schemas.openxmlformats.org/spreadsheetml/2006/main" count="175" uniqueCount="88">
  <si>
    <t>Totaal</t>
  </si>
  <si>
    <t>Werkweek</t>
  </si>
  <si>
    <t>Bruto dagen/uren per jaar</t>
  </si>
  <si>
    <t>Ziekteverzuim (gewogen)</t>
  </si>
  <si>
    <t>Saldo productief bruto</t>
  </si>
  <si>
    <t>Saldo productief netto</t>
  </si>
  <si>
    <t>In dagen</t>
  </si>
  <si>
    <t>In uren</t>
  </si>
  <si>
    <t>Uitgaande van:</t>
  </si>
  <si>
    <t>maand</t>
  </si>
  <si>
    <t>netto</t>
  </si>
  <si>
    <t>Seizoenspatroon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</si>
  <si>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</si>
  <si>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</si>
  <si>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</si>
  <si>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</si>
  <si>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</si>
  <si>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</si>
  <si>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</si>
  <si>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</si>
  <si>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</si>
  <si>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</si>
  <si>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</si>
  <si>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</si>
  <si>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uren</t>
  </si>
  <si>
    <t xml:space="preserve">Bruto+Feestdagen online: </t>
  </si>
  <si>
    <t>http://www.vakantiespreiding.eu/aantal-werkdagen/</t>
  </si>
  <si>
    <t>Vakantie + flex uit:</t>
  </si>
  <si>
    <t>..\..\Workforce version 2 22-9-2021.xlsx</t>
  </si>
  <si>
    <t>FTE:</t>
  </si>
  <si>
    <t>*</t>
  </si>
  <si>
    <t>Indirecte tijd totaal</t>
  </si>
  <si>
    <t>%</t>
  </si>
  <si>
    <t>Nieuwe monteur</t>
  </si>
  <si>
    <t>Tijd</t>
  </si>
  <si>
    <t>Inzetbaarheid DL</t>
  </si>
  <si>
    <t>MND 1</t>
  </si>
  <si>
    <t>MND 2</t>
  </si>
  <si>
    <t>MND 3</t>
  </si>
  <si>
    <t>MND 4</t>
  </si>
  <si>
    <t>MND 5</t>
  </si>
  <si>
    <t>MND 6</t>
  </si>
  <si>
    <t>Nov</t>
  </si>
  <si>
    <t>Dec</t>
  </si>
  <si>
    <t>Jan</t>
  </si>
  <si>
    <t>Feb</t>
  </si>
  <si>
    <t>Mrt</t>
  </si>
  <si>
    <t>Apr</t>
  </si>
  <si>
    <t>Jun</t>
  </si>
  <si>
    <t>Jul</t>
  </si>
  <si>
    <t>Aug</t>
  </si>
  <si>
    <t>Sep</t>
  </si>
  <si>
    <t>Nieuwe monteur/QC'er 0/25/50/75/100% Direct Labor inzetbaar per maand</t>
  </si>
  <si>
    <t>Productiviteit  1,0 FTE*  2024</t>
  </si>
  <si>
    <t>Aantal vakantie uren per jaar</t>
  </si>
  <si>
    <t>Opleidingen  6%</t>
  </si>
  <si>
    <t>Opruimen (2 uur/week)</t>
  </si>
  <si>
    <t>Gemiddelde werkweek 36 uur</t>
  </si>
  <si>
    <t xml:space="preserve">Koffie/theepauze  (2 x 15 min) </t>
  </si>
  <si>
    <t xml:space="preserve">Huddle/overleg (15 min/dag) </t>
  </si>
  <si>
    <t>Maand</t>
  </si>
  <si>
    <t>Netto werkdagen</t>
  </si>
  <si>
    <t xml:space="preserve">Voorman 0% productief </t>
  </si>
  <si>
    <t>2025 Warehousing</t>
  </si>
  <si>
    <t xml:space="preserve">Geschatte beschikbare uren </t>
  </si>
  <si>
    <t>Inventory uren</t>
  </si>
  <si>
    <t>UIC</t>
  </si>
  <si>
    <t>Werklast netto</t>
  </si>
  <si>
    <t>Werklast bruto</t>
  </si>
  <si>
    <t>Beschikbare uren</t>
  </si>
  <si>
    <t>Geplande productie per maand</t>
  </si>
  <si>
    <t>Gerealiseerde uren</t>
  </si>
  <si>
    <t>Okt</t>
  </si>
  <si>
    <t>Flexibele marge</t>
  </si>
  <si>
    <t>Eenheid 1</t>
  </si>
  <si>
    <t>Eenheid 2</t>
  </si>
  <si>
    <t>Eenheid 3</t>
  </si>
  <si>
    <t>Eenheid 4</t>
  </si>
  <si>
    <t>Eenheid 5</t>
  </si>
  <si>
    <t>Eenheid 6</t>
  </si>
  <si>
    <t>Eenheid 7</t>
  </si>
  <si>
    <t>Eenheid 8</t>
  </si>
  <si>
    <t>Eenheid 9</t>
  </si>
  <si>
    <t>Eenheid 10</t>
  </si>
  <si>
    <t>Eenheid 11</t>
  </si>
  <si>
    <t>?</t>
  </si>
  <si>
    <t>Verspreide werklast</t>
  </si>
  <si>
    <t>Gerealiseerde uren: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</si>
</sst>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5" formatCode="0.0%"/>
    <numFmt numFmtId="167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0" fontId="2" fillId="3" borderId="1" xfId="0" applyFont="1" applyFill="1" applyBorder="1"/>
    <xf numFmtId="0" fontId="0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9" fontId="0" fillId="0" borderId="0" xfId="0" applyNumberFormat="1"/>
    <xf numFmtId="0" fontId="3" fillId="2" borderId="0" xfId="0" applyFont="1" applyFill="1" applyBorder="1" applyAlignment="1">
      <alignment horizontal="left"/>
    </xf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2" borderId="0" xfId="0" applyNumberFormat="1" applyFont="1" applyFill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3" xfId="0" applyFont="1" applyBorder="1"/>
    <xf numFmtId="0" fontId="0" fillId="0" borderId="3" xfId="0" applyBorder="1"/>
    <xf numFmtId="2" fontId="0" fillId="0" borderId="3" xfId="0" applyNumberForma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0" xfId="0" applyFont="1" applyFill="1" applyBorder="1"/>
    <xf numFmtId="2" fontId="0" fillId="0" borderId="0" xfId="0" applyNumberFormat="1"/>
    <xf numFmtId="165" fontId="0" fillId="0" borderId="3" xfId="0" applyNumberFormat="1" applyBorder="1" applyAlignment="1">
      <alignment horizontal="center" vertical="center"/>
    </xf>
    <xf numFmtId="165" fontId="3" fillId="0" borderId="3" xfId="0" applyNumberFormat="1" applyFont="1" applyBorder="1"/>
    <xf numFmtId="165" fontId="3" fillId="0" borderId="3" xfId="0" applyNumberFormat="1" applyFont="1" applyBorder="1" applyAlignment="1">
      <alignment horizontal="center" vertical="center"/>
    </xf>
    <xf numFmtId="165" fontId="0" fillId="0" borderId="0" xfId="0" applyNumberFormat="1"/>
    <xf numFmtId="1" fontId="0" fillId="0" borderId="0" xfId="0" applyNumberFormat="1" applyFill="1" applyBorder="1" applyAlignment="1">
      <alignment horizontal="center"/>
    </xf>
    <xf numFmtId="10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4" fontId="0" fillId="2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4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 vertical="center"/>
    </xf>
    <xf numFmtId="10" fontId="0" fillId="2" borderId="7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ill="1"/>
    <xf numFmtId="1" fontId="3" fillId="0" borderId="0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/>
    <xf numFmtId="165" fontId="0" fillId="6" borderId="0" xfId="0" applyNumberFormat="1" applyFill="1"/>
    <xf numFmtId="0" fontId="3" fillId="0" borderId="3" xfId="0" applyFon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0" fillId="0" borderId="3" xfId="0" applyFill="1" applyBorder="1" applyAlignment="1">
      <alignment horizontal="center" vertical="center"/>
    </xf>
    <xf numFmtId="165" fontId="0" fillId="0" borderId="0" xfId="0" applyNumberFormat="1" applyFill="1"/>
    <xf numFmtId="0" fontId="0" fillId="0" borderId="18" xfId="0" applyFill="1" applyBorder="1"/>
    <xf numFmtId="0" fontId="4" fillId="0" borderId="0" xfId="3" applyAlignment="1">
      <alignment horizontal="center"/>
    </xf>
    <xf numFmtId="0" fontId="3" fillId="0" borderId="0" xfId="0" applyFon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0" fillId="0" borderId="29" xfId="0" applyFill="1" applyBorder="1"/>
    <xf numFmtId="0" fontId="0" fillId="0" borderId="9" xfId="0" applyFill="1" applyBorder="1" applyAlignment="1">
      <alignment horizontal="center" vertical="center"/>
    </xf>
    <xf numFmtId="165" fontId="0" fillId="0" borderId="3" xfId="2" applyNumberFormat="1" applyFont="1" applyFill="1" applyBorder="1" applyAlignment="1">
      <alignment horizontal="center" vertical="center"/>
    </xf>
    <xf numFmtId="165" fontId="0" fillId="0" borderId="9" xfId="2" applyNumberFormat="1" applyFont="1" applyFill="1" applyBorder="1" applyAlignment="1">
      <alignment horizontal="center" vertical="center"/>
    </xf>
    <xf numFmtId="0" fontId="0" fillId="0" borderId="30" xfId="0" applyFill="1" applyBorder="1"/>
    <xf numFmtId="0" fontId="0" fillId="0" borderId="4" xfId="0" applyFill="1" applyBorder="1" applyAlignment="1">
      <alignment horizontal="center" vertical="center"/>
    </xf>
    <xf numFmtId="165" fontId="0" fillId="0" borderId="4" xfId="2" applyNumberFormat="1" applyFont="1" applyFill="1" applyBorder="1" applyAlignment="1">
      <alignment horizontal="center" vertical="center"/>
    </xf>
    <xf numFmtId="2" fontId="0" fillId="6" borderId="0" xfId="0" applyNumberFormat="1" applyFill="1"/>
    <xf numFmtId="2" fontId="3" fillId="0" borderId="0" xfId="0" applyNumberFormat="1" applyFont="1" applyFill="1" applyBorder="1"/>
    <xf numFmtId="0" fontId="0" fillId="0" borderId="0" xfId="0" applyAlignment="1">
      <alignment vertical="top"/>
    </xf>
    <xf numFmtId="10" fontId="0" fillId="0" borderId="0" xfId="0" applyNumberFormat="1"/>
    <xf numFmtId="10" fontId="0" fillId="0" borderId="0" xfId="0" applyNumberFormat="1" applyFill="1"/>
    <xf numFmtId="1" fontId="0" fillId="0" borderId="10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165" fontId="3" fillId="0" borderId="28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>
      <alignment horizontal="center" vertical="center"/>
    </xf>
    <xf numFmtId="9" fontId="3" fillId="0" borderId="25" xfId="2" applyFont="1" applyFill="1" applyBorder="1" applyAlignment="1">
      <alignment horizontal="center" vertical="center"/>
    </xf>
    <xf numFmtId="9" fontId="3" fillId="0" borderId="23" xfId="2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2" fontId="0" fillId="0" borderId="3" xfId="0" applyNumberFormat="1" applyBorder="1"/>
    <xf numFmtId="1" fontId="0" fillId="0" borderId="3" xfId="0" applyNumberFormat="1" applyBorder="1"/>
    <xf numFmtId="167" fontId="0" fillId="0" borderId="20" xfId="4" applyNumberFormat="1" applyFont="1" applyBorder="1" applyAlignment="1">
      <alignment horizontal="left" vertical="top"/>
    </xf>
    <xf numFmtId="1" fontId="3" fillId="0" borderId="26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 applyFill="1" applyBorder="1"/>
  </cellXfs>
  <cellStyles count="6">
    <cellStyle name="Comma 2" xfId="4"/>
    <cellStyle name="Hyperlink" xfId="3" builtinId="8"/>
    <cellStyle name="Procent" xfId="2" builtinId="5"/>
    <cellStyle name="Standaard" xfId="0" builtinId="0"/>
    <cellStyle name="Standaard 2 2" xfId="5"/>
    <cellStyle name="Standaard 5" xfId="1"/>
  </cellStyles>
  <dxfs count="0"/>
  <tableStyles count="1" defaultTableStyle="TableStyleMedium2" defaultPivotStyle="PivotStyleLight16">
    <tableStyle name="Tabelstijl 1" pivot="0" count="0"/>
  </tableStyles>
  <colors>
    <mruColors>
      <color rgb="FFE5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ysClr val="windowText" lastClr="000000"/>
                </a:solidFill>
              </a:rPr>
              <a:t>Planning versus realisatie WH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'WH Seizoenspatroon '!$H$62</c:f>
              <c:strCache>
                <c:ptCount val="1"/>
                <c:pt idx="0">
                  <c:v>Geschatte beschikbare uren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'WH Seizoenspatroon '!$E$63:$E$74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'WH Seizoenspatroon '!$H$63:$H$74</c:f>
              <c:numCache>
                <c:formatCode>0</c:formatCode>
                <c:ptCount val="12"/>
                <c:pt idx="0">
                  <c:v>1426.0839246247203</c:v>
                </c:pt>
                <c:pt idx="1">
                  <c:v>1287.2143289683806</c:v>
                </c:pt>
                <c:pt idx="2">
                  <c:v>1511.5421373363142</c:v>
                </c:pt>
                <c:pt idx="3">
                  <c:v>1463.4718926860428</c:v>
                </c:pt>
                <c:pt idx="4">
                  <c:v>1244.4852226125836</c:v>
                </c:pt>
                <c:pt idx="5">
                  <c:v>1436.7662012136693</c:v>
                </c:pt>
                <c:pt idx="6">
                  <c:v>1030.8396908335994</c:v>
                </c:pt>
                <c:pt idx="7">
                  <c:v>1244.4852226125836</c:v>
                </c:pt>
                <c:pt idx="8">
                  <c:v>1276.5320523794314</c:v>
                </c:pt>
                <c:pt idx="9">
                  <c:v>1639.7294564037047</c:v>
                </c:pt>
                <c:pt idx="10">
                  <c:v>1794.6224669434685</c:v>
                </c:pt>
                <c:pt idx="11">
                  <c:v>1367.3314033854999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EB-4B3D-9C43-A399ECE6BB61}"/>
            </c:ext>
          </c:extLst>
        </c:ser>
        <c:ser>
          <c:idx val="1"/>
          <c:order val="1"/>
          <c:tx>
            <c:strRef>
              <c:f>'WH Seizoenspatroon '!$I$62</c:f>
              <c:strCache>
                <c:ptCount val="1"/>
                <c:pt idx="0">
                  <c:v>Inventory uren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'WH Seizoenspatroon '!$E$63:$E$74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'WH Seizoenspatroon '!$I$63:$I$74</c:f>
              <c:numCache>
                <c:formatCode>_ * #,##0_ ;_ * \-#,##0_ ;_ * "-"??_ ;_ @_ </c:formatCode>
                <c:ptCount val="12"/>
                <c:pt idx="0">
                  <c:v>784.34615854359629</c:v>
                </c:pt>
                <c:pt idx="1">
                  <c:v>707.96788093260943</c:v>
                </c:pt>
                <c:pt idx="2">
                  <c:v>831.34817553497294</c:v>
                </c:pt>
                <c:pt idx="3">
                  <c:v>804.90954097732356</c:v>
                </c:pt>
                <c:pt idx="4">
                  <c:v>684.46687243692099</c:v>
                </c:pt>
                <c:pt idx="5">
                  <c:v>790.22141066751817</c:v>
                </c:pt>
                <c:pt idx="6">
                  <c:v>566.96182995847971</c:v>
                </c:pt>
                <c:pt idx="7">
                  <c:v>684.46687243692099</c:v>
                </c:pt>
                <c:pt idx="8">
                  <c:v>702.09262880868732</c:v>
                </c:pt>
                <c:pt idx="9">
                  <c:v>901.85120102203769</c:v>
                </c:pt>
                <c:pt idx="10">
                  <c:v>987.04235681890771</c:v>
                </c:pt>
                <c:pt idx="11">
                  <c:v>752.03227186202503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EB-4B3D-9C43-A399ECE6BB61}"/>
            </c:ext>
          </c:extLst>
        </c:ser>
        <c:ser>
          <c:idx val="2"/>
          <c:order val="2"/>
          <c:tx>
            <c:strRef>
              <c:f>'WH Seizoenspatroon '!$W$62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'WH Seizoenspatroon '!$E$63:$E$74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'WH Seizoenspatroon '!$W$63:$W$74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66EB-4B3D-9C43-A399ECE6BB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88783160"/>
        <c:axId val="488782176"/>
      </c:barChart>
      <c:catAx>
        <c:axId val="488783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8782176"/>
        <c:crosses val="autoZero"/>
        <c:auto val="1"/>
        <c:lblAlgn val="ctr"/>
        <c:lblOffset val="100"/>
        <c:noMultiLvlLbl val="0"/>
      </c:catAx>
      <c:valAx>
        <c:axId val="48878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8783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320169</xdr:colOff>
      <xdr:row>58</xdr:row>
      <xdr:rowOff>163286</xdr:rowOff>
    </xdr:from>
    <xdr:to>
      <xdr:col>14</xdr:col>
      <xdr:colOff>997324</xdr:colOff>
      <xdr:row>76</xdr:row>
      <xdr:rowOff>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\\mod.nl\Groups\CLAS\MATLOGCO\MMO\ST\SIE%20S3&amp;5\u01e9c5\AppData\Local\Microsoft\Windows\INetCache\Workforce%20version%202%2022-9-2021.xlsx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5" zoomScaleNormal="115" workbookViewId="0">
      <selection activeCell="A15" sqref="A15"/>
    </sheetView>
  </sheetViews>
  <sheetFormatPr defaultRowHeight="15" x14ac:dyDescent="0.25"/>
  <cols>
    <col min="1" max="1" width="79.42578125" bestFit="1" customWidth="1"/>
    <col min="2" max="2" width="8.7109375" style="8" bestFit="1" customWidth="1"/>
    <col min="3" max="3" width="10.140625" style="30" bestFit="1" customWidth="1"/>
    <col min="4" max="4" width="11.5703125" style="18" bestFit="1" customWidth="1"/>
    <col min="5" max="5" width="8.7109375" style="18" bestFit="1" customWidth="1"/>
    <col min="6" max="6" width="19.28515625" bestFit="1" customWidth="1"/>
    <col min="7" max="7" width="12.5703125" style="10" customWidth="1"/>
    <col min="8" max="8" width="16.140625" bestFit="1" customWidth="1"/>
    <col min="9" max="9" width="10.140625" bestFit="1" customWidth="1"/>
    <col min="10" max="10" width="16.42578125" customWidth="1"/>
  </cols>
  <sheetData>
    <row r="1" spans="1:8" x14ac:dyDescent="0.25">
      <c r="A1" s="1" t="s">
        <v>53</v>
      </c>
      <c r="B1" s="11" t="s">
        <v>6</v>
      </c>
      <c r="C1" s="25" t="s">
        <v>7</v>
      </c>
      <c r="D1" s="16"/>
      <c r="E1" s="16"/>
    </row>
    <row r="2" spans="1:8" x14ac:dyDescent="0.25">
      <c r="A2" s="2" t="s">
        <v>1</v>
      </c>
      <c r="B2" s="12">
        <v>5</v>
      </c>
      <c r="C2" s="26">
        <v>36</v>
      </c>
      <c r="D2" s="17"/>
      <c r="E2" s="17"/>
    </row>
    <row r="3" spans="1:8" ht="15.75" thickBot="1" x14ac:dyDescent="0.3">
      <c r="A3" s="3" t="s">
        <v>2</v>
      </c>
      <c r="B3" s="13">
        <v>261</v>
      </c>
      <c r="C3" s="27">
        <f>C2/B2*B3</f>
        <v>1879.2</v>
      </c>
      <c r="D3" s="19">
        <f>C3/C3</f>
        <v>1</v>
      </c>
      <c r="E3" s="19"/>
    </row>
    <row r="4" spans="1:8" x14ac:dyDescent="0.25">
      <c r="A4" s="2" t="s">
        <v>54</v>
      </c>
      <c r="B4" s="14"/>
      <c r="C4" s="26">
        <v>208</v>
      </c>
      <c r="D4" s="20"/>
      <c r="E4" s="20"/>
    </row>
    <row r="5" spans="1:8" x14ac:dyDescent="0.25">
      <c r="A5" s="2" t="s">
        <v>3</v>
      </c>
      <c r="B5" s="14"/>
      <c r="C5" s="26">
        <f>0.12*C3</f>
        <v>225.50399999999999</v>
      </c>
      <c r="D5" s="20"/>
      <c r="E5" s="20"/>
    </row>
    <row r="6" spans="1:8" ht="15.75" thickBot="1" x14ac:dyDescent="0.3">
      <c r="A6" s="3" t="s">
        <v>4</v>
      </c>
      <c r="B6" s="13"/>
      <c r="C6" s="27">
        <f>C3-SUM(C4:C5)</f>
        <v>1445.6959999999999</v>
      </c>
      <c r="D6" s="23">
        <f>C6/$C$3</f>
        <v>0.76931460195828005</v>
      </c>
      <c r="E6" s="23">
        <v>1</v>
      </c>
      <c r="H6" s="4"/>
    </row>
    <row r="7" spans="1:8" x14ac:dyDescent="0.25">
      <c r="A7" s="2" t="s">
        <v>58</v>
      </c>
      <c r="B7" s="44"/>
      <c r="C7" s="28">
        <f>(B3*0.5)</f>
        <v>130.5</v>
      </c>
      <c r="D7" s="24"/>
      <c r="E7" s="24"/>
      <c r="H7" s="4"/>
    </row>
    <row r="8" spans="1:8" x14ac:dyDescent="0.25">
      <c r="A8" s="45" t="s">
        <v>56</v>
      </c>
      <c r="B8" s="44"/>
      <c r="C8" s="28">
        <v>92</v>
      </c>
      <c r="D8" s="24"/>
      <c r="E8" s="24"/>
      <c r="H8" s="4"/>
    </row>
    <row r="9" spans="1:8" x14ac:dyDescent="0.25">
      <c r="A9" s="45" t="s">
        <v>55</v>
      </c>
      <c r="B9" s="44"/>
      <c r="C9" s="59">
        <f>0.06*C3</f>
        <v>112.752</v>
      </c>
      <c r="D9" s="24"/>
      <c r="E9" s="24"/>
      <c r="H9" s="4"/>
    </row>
    <row r="10" spans="1:8" x14ac:dyDescent="0.25">
      <c r="A10" s="46" t="s">
        <v>59</v>
      </c>
      <c r="B10" s="47"/>
      <c r="C10" s="48">
        <f>B3*0.25</f>
        <v>65.25</v>
      </c>
      <c r="D10" s="49"/>
      <c r="E10" s="49"/>
      <c r="H10" s="4"/>
    </row>
    <row r="11" spans="1:8" x14ac:dyDescent="0.25">
      <c r="A11" s="5" t="s">
        <v>31</v>
      </c>
      <c r="B11" s="15"/>
      <c r="C11" s="29">
        <f>SUM(C7:C10)</f>
        <v>400.50200000000001</v>
      </c>
      <c r="D11" s="24"/>
      <c r="E11" s="24"/>
      <c r="H11" s="4"/>
    </row>
    <row r="12" spans="1:8" ht="15.75" thickBot="1" x14ac:dyDescent="0.3">
      <c r="A12" s="3" t="s">
        <v>5</v>
      </c>
      <c r="B12" s="13"/>
      <c r="C12" s="60">
        <f>C6-C11</f>
        <v>1045.194</v>
      </c>
      <c r="D12" s="23">
        <f>C12/$C$3</f>
        <v>0.55619093231162198</v>
      </c>
      <c r="E12" s="42">
        <f>C12/$C$6</f>
        <v>0.72296942095710304</v>
      </c>
      <c r="F12" s="7"/>
      <c r="G12" s="43"/>
      <c r="H12" s="4"/>
    </row>
    <row r="13" spans="1:8" x14ac:dyDescent="0.25">
      <c r="A13" s="5"/>
    </row>
    <row r="14" spans="1:8" x14ac:dyDescent="0.25">
      <c r="A14" s="6" t="s">
        <v>8</v>
      </c>
      <c r="G14"/>
    </row>
    <row r="15" spans="1:8" x14ac:dyDescent="0.25">
      <c r="A15" t="s">
        <v>57</v>
      </c>
      <c r="G15"/>
    </row>
    <row r="16" spans="1:8" x14ac:dyDescent="0.25">
      <c r="A16" t="s">
        <v>62</v>
      </c>
      <c r="G16"/>
    </row>
    <row r="17" spans="1:9" x14ac:dyDescent="0.25">
      <c r="A17" t="s">
        <v>52</v>
      </c>
      <c r="G17"/>
    </row>
    <row r="18" spans="1:9" x14ac:dyDescent="0.25">
      <c r="G18"/>
    </row>
    <row r="19" spans="1:9" x14ac:dyDescent="0.25">
      <c r="G19"/>
    </row>
    <row r="20" spans="1:9" ht="15.75" thickBot="1" x14ac:dyDescent="0.3">
      <c r="B20"/>
      <c r="C20"/>
      <c r="D20"/>
      <c r="E20"/>
      <c r="F20" s="61"/>
      <c r="G20" s="95" t="s">
        <v>33</v>
      </c>
      <c r="H20" s="95"/>
      <c r="I20" s="95"/>
    </row>
    <row r="21" spans="1:9" ht="15.75" thickBot="1" x14ac:dyDescent="0.3">
      <c r="B21"/>
      <c r="C21"/>
      <c r="D21"/>
      <c r="E21"/>
      <c r="F21" s="61"/>
      <c r="G21" s="53" t="s">
        <v>34</v>
      </c>
      <c r="H21" s="54" t="s">
        <v>35</v>
      </c>
      <c r="I21" s="55" t="s">
        <v>32</v>
      </c>
    </row>
    <row r="22" spans="1:9" ht="15.75" thickBot="1" x14ac:dyDescent="0.3">
      <c r="B22"/>
      <c r="C22"/>
      <c r="D22"/>
      <c r="E22"/>
      <c r="F22" s="61"/>
      <c r="G22" s="56" t="s">
        <v>36</v>
      </c>
      <c r="H22" s="57">
        <v>0</v>
      </c>
      <c r="I22" s="58">
        <v>0</v>
      </c>
    </row>
    <row r="23" spans="1:9" ht="15.75" thickBot="1" x14ac:dyDescent="0.3">
      <c r="B23"/>
      <c r="C23"/>
      <c r="D23"/>
      <c r="E23"/>
      <c r="F23" s="61"/>
      <c r="G23" s="56" t="s">
        <v>37</v>
      </c>
      <c r="H23" s="57">
        <v>25</v>
      </c>
      <c r="I23" s="58">
        <v>0.25</v>
      </c>
    </row>
    <row r="24" spans="1:9" ht="15.75" thickBot="1" x14ac:dyDescent="0.3">
      <c r="A24" s="50"/>
      <c r="B24" s="61"/>
      <c r="D24" s="61"/>
      <c r="E24" s="61"/>
      <c r="F24" s="61"/>
      <c r="G24" s="56" t="s">
        <v>38</v>
      </c>
      <c r="H24" s="57">
        <v>50</v>
      </c>
      <c r="I24" s="58">
        <v>0.5</v>
      </c>
    </row>
    <row r="25" spans="1:9" ht="15.75" thickBot="1" x14ac:dyDescent="0.3">
      <c r="A25" s="50"/>
      <c r="B25" s="61"/>
      <c r="D25" s="61"/>
      <c r="E25" s="61"/>
      <c r="F25" s="61"/>
      <c r="G25" s="56" t="s">
        <v>39</v>
      </c>
      <c r="H25" s="57">
        <v>50</v>
      </c>
      <c r="I25" s="58">
        <v>0.5</v>
      </c>
    </row>
    <row r="26" spans="1:9" ht="15.75" thickBot="1" x14ac:dyDescent="0.3">
      <c r="A26" s="50"/>
      <c r="B26" s="61"/>
      <c r="D26" s="61"/>
      <c r="E26" s="61"/>
      <c r="F26" s="61"/>
      <c r="G26" s="56" t="s">
        <v>40</v>
      </c>
      <c r="H26" s="57">
        <v>75</v>
      </c>
      <c r="I26" s="58">
        <v>0.75</v>
      </c>
    </row>
    <row r="27" spans="1:9" ht="15.75" thickBot="1" x14ac:dyDescent="0.3">
      <c r="A27" s="50"/>
      <c r="B27" s="61"/>
      <c r="D27" s="61"/>
      <c r="E27" s="61"/>
      <c r="F27" s="61"/>
      <c r="G27" s="56" t="s">
        <v>41</v>
      </c>
      <c r="H27" s="57">
        <v>100</v>
      </c>
      <c r="I27" s="58">
        <v>1</v>
      </c>
    </row>
  </sheetData>
  <mergeCells count="1">
    <mergeCell ref="G20:I20"/>
  </mergeCell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Z100"/>
  <sheetViews>
    <sheetView showGridLines="0" tabSelected="1" topLeftCell="A59" zoomScale="85" zoomScaleNormal="85" workbookViewId="0">
      <selection activeCell="C73" sqref="C73"/>
    </sheetView>
  </sheetViews>
  <sheetFormatPr defaultRowHeight="15" x14ac:dyDescent="0.25"/>
  <cols>
    <col min="1" max="1" width="9.140625" style="50"/>
    <col min="2" max="2" width="11.28515625" style="50" bestFit="1" customWidth="1"/>
    <col min="3" max="3" width="9.140625" style="50"/>
    <col min="4" max="4" width="10.28515625" style="50" bestFit="1" customWidth="1"/>
    <col min="5" max="5" width="11.7109375" style="50" customWidth="1"/>
    <col min="6" max="6" width="21" style="50" bestFit="1" customWidth="1"/>
    <col min="7" max="7" width="21.140625" style="40" bestFit="1" customWidth="1"/>
    <col min="8" max="8" width="33.28515625" style="8" customWidth="1"/>
    <col min="9" max="9" width="14.7109375" style="8" customWidth="1"/>
    <col min="10" max="10" width="15.140625" style="8" customWidth="1"/>
    <col min="11" max="11" width="15.28515625" style="50" bestFit="1" customWidth="1"/>
    <col min="12" max="12" width="22.7109375" style="50" customWidth="1"/>
    <col min="13" max="13" width="8" style="36" bestFit="1" customWidth="1"/>
    <col min="14" max="14" width="8" style="50" bestFit="1" customWidth="1"/>
    <col min="15" max="15" width="7.140625" style="50" customWidth="1"/>
    <col min="16" max="16" width="8" style="50" bestFit="1" customWidth="1"/>
    <col min="17" max="17" width="4.7109375" style="36" bestFit="1" customWidth="1"/>
    <col min="18" max="18" width="4.140625" style="50" bestFit="1" customWidth="1"/>
    <col min="19" max="19" width="4.42578125" style="50" customWidth="1"/>
    <col min="20" max="20" width="4.5703125" style="50" bestFit="1" customWidth="1"/>
    <col min="21" max="21" width="6.140625" style="36" customWidth="1"/>
    <col min="22" max="22" width="4.140625" style="50" bestFit="1" customWidth="1"/>
    <col min="23" max="23" width="4.5703125" style="50" bestFit="1" customWidth="1"/>
    <col min="24" max="24" width="9.5703125" style="8" customWidth="1"/>
    <col min="25" max="25" width="17.7109375" style="50" customWidth="1"/>
    <col min="26" max="16384" width="9.140625" style="50"/>
  </cols>
  <sheetData>
    <row r="1" spans="2:24" ht="15" hidden="1" customHeight="1" x14ac:dyDescent="0.25"/>
    <row r="2" spans="2:24" ht="15" hidden="1" customHeight="1" x14ac:dyDescent="0.25"/>
    <row r="3" spans="2:24" ht="15" hidden="1" customHeight="1" x14ac:dyDescent="0.25">
      <c r="E3" s="96">
        <v>2021</v>
      </c>
      <c r="F3" s="96"/>
      <c r="G3" s="96"/>
    </row>
    <row r="4" spans="2:24" ht="15" hidden="1" customHeight="1" x14ac:dyDescent="0.25">
      <c r="E4" s="96"/>
      <c r="F4" s="96"/>
      <c r="G4" s="96"/>
    </row>
    <row r="5" spans="2:24" ht="15" hidden="1" customHeight="1" x14ac:dyDescent="0.25">
      <c r="E5" s="31" t="s">
        <v>9</v>
      </c>
      <c r="F5" s="31" t="s">
        <v>10</v>
      </c>
      <c r="G5" s="38" t="s">
        <v>11</v>
      </c>
      <c r="H5" s="64" t="s">
        <v>24</v>
      </c>
      <c r="I5" s="73"/>
      <c r="J5" s="73"/>
      <c r="S5" s="35" t="s">
        <v>25</v>
      </c>
      <c r="T5" s="35"/>
      <c r="U5" s="84"/>
      <c r="V5" s="35"/>
      <c r="W5" s="35"/>
      <c r="X5" s="8" t="s">
        <v>26</v>
      </c>
    </row>
    <row r="6" spans="2:24" ht="15" hidden="1" customHeight="1" x14ac:dyDescent="0.25">
      <c r="E6" s="32" t="s">
        <v>12</v>
      </c>
      <c r="F6" s="33" t="e">
        <f>#REF!-#REF!-#REF!-#REF!</f>
        <v>#REF!</v>
      </c>
      <c r="G6" s="37" t="e">
        <f>#REF!/#REF!</f>
        <v>#REF!</v>
      </c>
      <c r="H6" s="65" t="e">
        <f t="shared" ref="H6:H17" si="0">F6*$C$7*7.9</f>
        <v>#REF!</v>
      </c>
      <c r="I6" s="74"/>
      <c r="J6" s="74"/>
      <c r="S6" s="50" t="s">
        <v>27</v>
      </c>
      <c r="X6" s="72" t="s">
        <v>28</v>
      </c>
    </row>
    <row r="7" spans="2:24" ht="15" hidden="1" customHeight="1" x14ac:dyDescent="0.25">
      <c r="B7" s="97" t="s">
        <v>29</v>
      </c>
      <c r="C7" s="99">
        <v>30</v>
      </c>
      <c r="E7" s="32" t="s">
        <v>13</v>
      </c>
      <c r="F7" s="33" t="e">
        <f>#REF!-#REF!-#REF!-#REF!</f>
        <v>#REF!</v>
      </c>
      <c r="G7" s="37" t="e">
        <f>#REF!/#REF!</f>
        <v>#REF!</v>
      </c>
      <c r="H7" s="65" t="e">
        <f t="shared" si="0"/>
        <v>#REF!</v>
      </c>
      <c r="I7" s="74"/>
      <c r="J7" s="74"/>
    </row>
    <row r="8" spans="2:24" ht="15.75" hidden="1" customHeight="1" thickBot="1" x14ac:dyDescent="0.3">
      <c r="B8" s="98"/>
      <c r="C8" s="100"/>
      <c r="E8" s="32" t="s">
        <v>14</v>
      </c>
      <c r="F8" s="33" t="e">
        <f>#REF!-#REF!-#REF!-#REF!</f>
        <v>#REF!</v>
      </c>
      <c r="G8" s="37" t="e">
        <f>#REF!/#REF!</f>
        <v>#REF!</v>
      </c>
      <c r="H8" s="65" t="e">
        <f t="shared" si="0"/>
        <v>#REF!</v>
      </c>
      <c r="I8" s="74"/>
      <c r="J8" s="74"/>
    </row>
    <row r="9" spans="2:24" ht="15" hidden="1" customHeight="1" x14ac:dyDescent="0.25">
      <c r="E9" s="32" t="s">
        <v>15</v>
      </c>
      <c r="F9" s="33" t="e">
        <f>#REF!-#REF!-#REF!-#REF!</f>
        <v>#REF!</v>
      </c>
      <c r="G9" s="37" t="e">
        <f>#REF!/#REF!</f>
        <v>#REF!</v>
      </c>
      <c r="H9" s="65" t="e">
        <f t="shared" si="0"/>
        <v>#REF!</v>
      </c>
      <c r="I9" s="74"/>
      <c r="J9" s="74"/>
    </row>
    <row r="10" spans="2:24" ht="15" hidden="1" customHeight="1" x14ac:dyDescent="0.25">
      <c r="E10" s="32" t="s">
        <v>16</v>
      </c>
      <c r="F10" s="33" t="e">
        <f>#REF!-#REF!-#REF!-#REF!</f>
        <v>#REF!</v>
      </c>
      <c r="G10" s="37" t="e">
        <f>#REF!/#REF!</f>
        <v>#REF!</v>
      </c>
      <c r="H10" s="65" t="e">
        <f t="shared" si="0"/>
        <v>#REF!</v>
      </c>
      <c r="I10" s="74"/>
      <c r="J10" s="74"/>
    </row>
    <row r="11" spans="2:24" ht="15" hidden="1" customHeight="1" x14ac:dyDescent="0.25">
      <c r="E11" s="32" t="s">
        <v>17</v>
      </c>
      <c r="F11" s="33" t="e">
        <f>#REF!-#REF!-#REF!-#REF!</f>
        <v>#REF!</v>
      </c>
      <c r="G11" s="37" t="e">
        <f>#REF!/#REF!</f>
        <v>#REF!</v>
      </c>
      <c r="H11" s="65" t="e">
        <f t="shared" si="0"/>
        <v>#REF!</v>
      </c>
      <c r="I11" s="74"/>
      <c r="J11" s="74"/>
    </row>
    <row r="12" spans="2:24" ht="15" hidden="1" customHeight="1" x14ac:dyDescent="0.25">
      <c r="E12" s="32" t="s">
        <v>18</v>
      </c>
      <c r="F12" s="33" t="e">
        <f>#REF!-#REF!-#REF!-#REF!</f>
        <v>#REF!</v>
      </c>
      <c r="G12" s="37" t="e">
        <f>#REF!/#REF!</f>
        <v>#REF!</v>
      </c>
      <c r="H12" s="65" t="e">
        <f t="shared" si="0"/>
        <v>#REF!</v>
      </c>
      <c r="I12" s="74"/>
      <c r="J12" s="74"/>
    </row>
    <row r="13" spans="2:24" ht="15" hidden="1" customHeight="1" x14ac:dyDescent="0.25">
      <c r="E13" s="32" t="s">
        <v>19</v>
      </c>
      <c r="F13" s="33" t="e">
        <f>#REF!-#REF!-#REF!-#REF!</f>
        <v>#REF!</v>
      </c>
      <c r="G13" s="37" t="e">
        <f>#REF!/#REF!</f>
        <v>#REF!</v>
      </c>
      <c r="H13" s="65" t="e">
        <f t="shared" si="0"/>
        <v>#REF!</v>
      </c>
      <c r="I13" s="74"/>
      <c r="J13" s="74"/>
    </row>
    <row r="14" spans="2:24" ht="15" hidden="1" customHeight="1" x14ac:dyDescent="0.25">
      <c r="E14" s="32" t="s">
        <v>20</v>
      </c>
      <c r="F14" s="33" t="e">
        <f>#REF!-#REF!-#REF!-#REF!</f>
        <v>#REF!</v>
      </c>
      <c r="G14" s="37" t="e">
        <f>#REF!/#REF!</f>
        <v>#REF!</v>
      </c>
      <c r="H14" s="65" t="e">
        <f t="shared" si="0"/>
        <v>#REF!</v>
      </c>
      <c r="I14" s="74"/>
      <c r="J14" s="74"/>
    </row>
    <row r="15" spans="2:24" ht="15" hidden="1" customHeight="1" x14ac:dyDescent="0.25">
      <c r="E15" s="32" t="s">
        <v>21</v>
      </c>
      <c r="F15" s="33" t="e">
        <f>#REF!-#REF!-#REF!-#REF!</f>
        <v>#REF!</v>
      </c>
      <c r="G15" s="37" t="e">
        <f>#REF!/#REF!</f>
        <v>#REF!</v>
      </c>
      <c r="H15" s="65" t="e">
        <f t="shared" si="0"/>
        <v>#REF!</v>
      </c>
      <c r="I15" s="74"/>
      <c r="J15" s="74"/>
    </row>
    <row r="16" spans="2:24" ht="15" hidden="1" customHeight="1" x14ac:dyDescent="0.25">
      <c r="E16" s="32" t="s">
        <v>22</v>
      </c>
      <c r="F16" s="33" t="e">
        <f>#REF!-#REF!-#REF!-#REF!</f>
        <v>#REF!</v>
      </c>
      <c r="G16" s="37" t="e">
        <f>#REF!/#REF!</f>
        <v>#REF!</v>
      </c>
      <c r="H16" s="65" t="e">
        <f t="shared" si="0"/>
        <v>#REF!</v>
      </c>
      <c r="I16" s="74"/>
      <c r="J16" s="74"/>
    </row>
    <row r="17" spans="2:23" ht="15" hidden="1" customHeight="1" x14ac:dyDescent="0.25">
      <c r="E17" s="32" t="s">
        <v>23</v>
      </c>
      <c r="F17" s="33" t="e">
        <f>#REF!-#REF!-#REF!-#REF!</f>
        <v>#REF!</v>
      </c>
      <c r="G17" s="37" t="e">
        <f>#REF!/#REF!</f>
        <v>#REF!</v>
      </c>
      <c r="H17" s="65" t="e">
        <f t="shared" si="0"/>
        <v>#REF!</v>
      </c>
      <c r="I17" s="74"/>
      <c r="J17" s="74"/>
    </row>
    <row r="18" spans="2:23" ht="15" hidden="1" customHeight="1" x14ac:dyDescent="0.25">
      <c r="E18" s="31" t="s">
        <v>0</v>
      </c>
      <c r="F18" s="34" t="e">
        <f t="shared" ref="F18:G18" si="1">SUM(F6:F17)</f>
        <v>#REF!</v>
      </c>
      <c r="G18" s="39" t="e">
        <f t="shared" si="1"/>
        <v>#REF!</v>
      </c>
      <c r="H18" s="66" t="e">
        <f>SUM(H6:H17)</f>
        <v>#REF!</v>
      </c>
      <c r="I18" s="75"/>
      <c r="J18" s="75"/>
    </row>
    <row r="19" spans="2:23" ht="15" hidden="1" customHeight="1" x14ac:dyDescent="0.25"/>
    <row r="20" spans="2:23" ht="15" hidden="1" customHeight="1" x14ac:dyDescent="0.25"/>
    <row r="21" spans="2:23" ht="15" hidden="1" customHeight="1" x14ac:dyDescent="0.25"/>
    <row r="22" spans="2:23" ht="15" hidden="1" customHeight="1" x14ac:dyDescent="0.25">
      <c r="E22" s="96">
        <v>2022</v>
      </c>
      <c r="F22" s="96"/>
      <c r="G22" s="96"/>
    </row>
    <row r="23" spans="2:23" ht="15" hidden="1" customHeight="1" x14ac:dyDescent="0.25">
      <c r="E23" s="96"/>
      <c r="F23" s="96"/>
      <c r="G23" s="96"/>
    </row>
    <row r="24" spans="2:23" ht="15" hidden="1" customHeight="1" x14ac:dyDescent="0.25">
      <c r="E24" s="31" t="s">
        <v>9</v>
      </c>
      <c r="F24" s="31" t="s">
        <v>10</v>
      </c>
      <c r="G24" s="38" t="s">
        <v>11</v>
      </c>
      <c r="H24" s="64" t="s">
        <v>24</v>
      </c>
      <c r="I24" s="73"/>
      <c r="J24" s="73"/>
    </row>
    <row r="25" spans="2:23" ht="15" hidden="1" customHeight="1" x14ac:dyDescent="0.25">
      <c r="E25" s="32" t="s">
        <v>12</v>
      </c>
      <c r="F25" s="33" t="e">
        <f>#REF!-#REF!-#REF!-#REF!</f>
        <v>#REF!</v>
      </c>
      <c r="G25" s="37" t="e">
        <f>#REF!/#REF!</f>
        <v>#REF!</v>
      </c>
      <c r="H25" s="65" t="e">
        <f t="shared" ref="H25:H36" si="2">F25*$C$26*7.6</f>
        <v>#REF!</v>
      </c>
      <c r="I25" s="74"/>
      <c r="J25" s="74"/>
      <c r="S25" s="36" t="s">
        <v>30</v>
      </c>
      <c r="T25" s="36"/>
      <c r="V25" s="36"/>
      <c r="W25" s="36"/>
    </row>
    <row r="26" spans="2:23" ht="15" hidden="1" customHeight="1" x14ac:dyDescent="0.25">
      <c r="B26" s="97" t="s">
        <v>29</v>
      </c>
      <c r="C26" s="99">
        <v>33</v>
      </c>
      <c r="E26" s="32" t="s">
        <v>13</v>
      </c>
      <c r="F26" s="33" t="e">
        <f>#REF!-#REF!-#REF!-#REF!</f>
        <v>#REF!</v>
      </c>
      <c r="G26" s="37" t="e">
        <f>#REF!/#REF!</f>
        <v>#REF!</v>
      </c>
      <c r="H26" s="65" t="e">
        <f t="shared" si="2"/>
        <v>#REF!</v>
      </c>
      <c r="I26" s="74"/>
      <c r="J26" s="74"/>
    </row>
    <row r="27" spans="2:23" ht="15.75" hidden="1" customHeight="1" thickBot="1" x14ac:dyDescent="0.3">
      <c r="B27" s="98"/>
      <c r="C27" s="100"/>
      <c r="E27" s="32" t="s">
        <v>14</v>
      </c>
      <c r="F27" s="33" t="e">
        <f>#REF!-#REF!-#REF!-#REF!</f>
        <v>#REF!</v>
      </c>
      <c r="G27" s="37" t="e">
        <f>#REF!/#REF!</f>
        <v>#REF!</v>
      </c>
      <c r="H27" s="65" t="e">
        <f t="shared" si="2"/>
        <v>#REF!</v>
      </c>
      <c r="I27" s="74"/>
      <c r="J27" s="74"/>
    </row>
    <row r="28" spans="2:23" ht="15" hidden="1" customHeight="1" x14ac:dyDescent="0.25">
      <c r="E28" s="32" t="s">
        <v>15</v>
      </c>
      <c r="F28" s="33" t="e">
        <f>#REF!-#REF!-#REF!-#REF!</f>
        <v>#REF!</v>
      </c>
      <c r="G28" s="37" t="e">
        <f>#REF!/#REF!</f>
        <v>#REF!</v>
      </c>
      <c r="H28" s="65" t="e">
        <f t="shared" si="2"/>
        <v>#REF!</v>
      </c>
      <c r="I28" s="74"/>
      <c r="J28" s="74"/>
    </row>
    <row r="29" spans="2:23" ht="15" hidden="1" customHeight="1" x14ac:dyDescent="0.25">
      <c r="E29" s="32" t="s">
        <v>16</v>
      </c>
      <c r="F29" s="33" t="e">
        <f>#REF!-#REF!-#REF!-#REF!</f>
        <v>#REF!</v>
      </c>
      <c r="G29" s="37" t="e">
        <f>#REF!/#REF!</f>
        <v>#REF!</v>
      </c>
      <c r="H29" s="65" t="e">
        <f t="shared" si="2"/>
        <v>#REF!</v>
      </c>
      <c r="I29" s="74"/>
      <c r="J29" s="74"/>
    </row>
    <row r="30" spans="2:23" ht="15" hidden="1" customHeight="1" x14ac:dyDescent="0.25">
      <c r="E30" s="32" t="s">
        <v>17</v>
      </c>
      <c r="F30" s="33" t="e">
        <f>#REF!-#REF!-#REF!-#REF!</f>
        <v>#REF!</v>
      </c>
      <c r="G30" s="37" t="e">
        <f>#REF!/#REF!</f>
        <v>#REF!</v>
      </c>
      <c r="H30" s="65" t="e">
        <f t="shared" si="2"/>
        <v>#REF!</v>
      </c>
      <c r="I30" s="74"/>
      <c r="J30" s="74"/>
    </row>
    <row r="31" spans="2:23" ht="15" hidden="1" customHeight="1" x14ac:dyDescent="0.25">
      <c r="E31" s="32" t="s">
        <v>18</v>
      </c>
      <c r="F31" s="33" t="e">
        <f>#REF!-#REF!-#REF!-#REF!</f>
        <v>#REF!</v>
      </c>
      <c r="G31" s="37" t="e">
        <f>#REF!/#REF!</f>
        <v>#REF!</v>
      </c>
      <c r="H31" s="65" t="e">
        <f t="shared" si="2"/>
        <v>#REF!</v>
      </c>
      <c r="I31" s="74"/>
      <c r="J31" s="74"/>
    </row>
    <row r="32" spans="2:23" ht="15" hidden="1" customHeight="1" x14ac:dyDescent="0.25">
      <c r="E32" s="32" t="s">
        <v>19</v>
      </c>
      <c r="F32" s="33" t="e">
        <f>#REF!-#REF!-#REF!-#REF!</f>
        <v>#REF!</v>
      </c>
      <c r="G32" s="37" t="e">
        <f>#REF!/#REF!</f>
        <v>#REF!</v>
      </c>
      <c r="H32" s="65" t="e">
        <f t="shared" si="2"/>
        <v>#REF!</v>
      </c>
      <c r="I32" s="74"/>
      <c r="J32" s="74"/>
    </row>
    <row r="33" spans="2:10" ht="15" hidden="1" customHeight="1" x14ac:dyDescent="0.25">
      <c r="E33" s="32" t="s">
        <v>20</v>
      </c>
      <c r="F33" s="33" t="e">
        <f>#REF!-#REF!-#REF!-#REF!</f>
        <v>#REF!</v>
      </c>
      <c r="G33" s="37" t="e">
        <f>#REF!/#REF!</f>
        <v>#REF!</v>
      </c>
      <c r="H33" s="65" t="e">
        <f t="shared" si="2"/>
        <v>#REF!</v>
      </c>
      <c r="I33" s="74"/>
      <c r="J33" s="74"/>
    </row>
    <row r="34" spans="2:10" ht="15" hidden="1" customHeight="1" x14ac:dyDescent="0.25">
      <c r="E34" s="32" t="s">
        <v>21</v>
      </c>
      <c r="F34" s="33" t="e">
        <f>#REF!-#REF!-#REF!-#REF!</f>
        <v>#REF!</v>
      </c>
      <c r="G34" s="37" t="e">
        <f>#REF!/#REF!</f>
        <v>#REF!</v>
      </c>
      <c r="H34" s="65" t="e">
        <f t="shared" si="2"/>
        <v>#REF!</v>
      </c>
      <c r="I34" s="74"/>
      <c r="J34" s="74"/>
    </row>
    <row r="35" spans="2:10" ht="15" hidden="1" customHeight="1" x14ac:dyDescent="0.25">
      <c r="E35" s="32" t="s">
        <v>22</v>
      </c>
      <c r="F35" s="33" t="e">
        <f>#REF!-#REF!-#REF!-#REF!</f>
        <v>#REF!</v>
      </c>
      <c r="G35" s="37" t="e">
        <f>#REF!/#REF!</f>
        <v>#REF!</v>
      </c>
      <c r="H35" s="65" t="e">
        <f t="shared" si="2"/>
        <v>#REF!</v>
      </c>
      <c r="I35" s="74"/>
      <c r="J35" s="74"/>
    </row>
    <row r="36" spans="2:10" ht="15" hidden="1" customHeight="1" x14ac:dyDescent="0.25">
      <c r="E36" s="32" t="s">
        <v>23</v>
      </c>
      <c r="F36" s="33" t="e">
        <f>#REF!-#REF!-#REF!-#REF!</f>
        <v>#REF!</v>
      </c>
      <c r="G36" s="37" t="e">
        <f>#REF!/#REF!</f>
        <v>#REF!</v>
      </c>
      <c r="H36" s="65" t="e">
        <f t="shared" si="2"/>
        <v>#REF!</v>
      </c>
      <c r="I36" s="74"/>
      <c r="J36" s="74"/>
    </row>
    <row r="37" spans="2:10" ht="15" hidden="1" customHeight="1" x14ac:dyDescent="0.25">
      <c r="E37" s="31" t="s">
        <v>0</v>
      </c>
      <c r="F37" s="34" t="e">
        <f t="shared" ref="F37" si="3">SUM(F25:F36)</f>
        <v>#REF!</v>
      </c>
      <c r="G37" s="39" t="e">
        <f>SUM(G25:G36)</f>
        <v>#REF!</v>
      </c>
      <c r="H37" s="65" t="e">
        <f>SUM(H25:H36)</f>
        <v>#REF!</v>
      </c>
      <c r="I37" s="74"/>
      <c r="J37" s="74"/>
    </row>
    <row r="38" spans="2:10" ht="15" hidden="1" customHeight="1" x14ac:dyDescent="0.25">
      <c r="H38" s="67"/>
      <c r="I38" s="67"/>
      <c r="J38" s="67"/>
    </row>
    <row r="39" spans="2:10" ht="15" hidden="1" customHeight="1" x14ac:dyDescent="0.25"/>
    <row r="40" spans="2:10" ht="15" hidden="1" customHeight="1" x14ac:dyDescent="0.25"/>
    <row r="41" spans="2:10" ht="15" hidden="1" customHeight="1" x14ac:dyDescent="0.25">
      <c r="E41" s="96">
        <v>2023</v>
      </c>
      <c r="F41" s="96"/>
      <c r="G41" s="96"/>
    </row>
    <row r="42" spans="2:10" ht="15" hidden="1" customHeight="1" x14ac:dyDescent="0.25">
      <c r="E42" s="103"/>
      <c r="F42" s="103"/>
      <c r="G42" s="103"/>
    </row>
    <row r="43" spans="2:10" ht="15" hidden="1" customHeight="1" x14ac:dyDescent="0.25">
      <c r="E43" s="31" t="s">
        <v>9</v>
      </c>
      <c r="F43" s="31" t="s">
        <v>10</v>
      </c>
      <c r="G43" s="38" t="s">
        <v>11</v>
      </c>
      <c r="H43" s="64" t="s">
        <v>24</v>
      </c>
      <c r="I43" s="73"/>
      <c r="J43" s="73"/>
    </row>
    <row r="44" spans="2:10" ht="15" hidden="1" customHeight="1" x14ac:dyDescent="0.25">
      <c r="E44" s="32" t="s">
        <v>12</v>
      </c>
      <c r="F44" s="33" t="e">
        <f>#REF!-#REF!-#REF!-#REF!</f>
        <v>#REF!</v>
      </c>
      <c r="G44" s="37" t="e">
        <f>#REF!/#REF!</f>
        <v>#REF!</v>
      </c>
      <c r="H44" s="65" t="e">
        <f t="shared" ref="H44:H55" si="4">F44*$C$45*7.6</f>
        <v>#REF!</v>
      </c>
      <c r="I44" s="74"/>
      <c r="J44" s="74"/>
    </row>
    <row r="45" spans="2:10" ht="15" hidden="1" customHeight="1" x14ac:dyDescent="0.25">
      <c r="B45" s="97" t="s">
        <v>29</v>
      </c>
      <c r="C45" s="99">
        <v>33</v>
      </c>
      <c r="E45" s="32" t="s">
        <v>13</v>
      </c>
      <c r="F45" s="33" t="e">
        <f>#REF!-#REF!-#REF!-#REF!</f>
        <v>#REF!</v>
      </c>
      <c r="G45" s="37" t="e">
        <f>#REF!/#REF!</f>
        <v>#REF!</v>
      </c>
      <c r="H45" s="65" t="e">
        <f t="shared" si="4"/>
        <v>#REF!</v>
      </c>
      <c r="I45" s="74"/>
      <c r="J45" s="74"/>
    </row>
    <row r="46" spans="2:10" ht="15.75" hidden="1" customHeight="1" thickBot="1" x14ac:dyDescent="0.3">
      <c r="B46" s="98"/>
      <c r="C46" s="100"/>
      <c r="E46" s="32" t="s">
        <v>14</v>
      </c>
      <c r="F46" s="33" t="e">
        <f>#REF!-#REF!-#REF!-#REF!</f>
        <v>#REF!</v>
      </c>
      <c r="G46" s="37" t="e">
        <f>#REF!/#REF!</f>
        <v>#REF!</v>
      </c>
      <c r="H46" s="65" t="e">
        <f t="shared" si="4"/>
        <v>#REF!</v>
      </c>
      <c r="I46" s="74"/>
      <c r="J46" s="74"/>
    </row>
    <row r="47" spans="2:10" ht="15" hidden="1" customHeight="1" x14ac:dyDescent="0.25">
      <c r="E47" s="32" t="s">
        <v>15</v>
      </c>
      <c r="F47" s="33" t="e">
        <f>#REF!-#REF!-#REF!-#REF!</f>
        <v>#REF!</v>
      </c>
      <c r="G47" s="37" t="e">
        <f>#REF!/#REF!</f>
        <v>#REF!</v>
      </c>
      <c r="H47" s="65" t="e">
        <f t="shared" si="4"/>
        <v>#REF!</v>
      </c>
      <c r="I47" s="74"/>
      <c r="J47" s="74"/>
    </row>
    <row r="48" spans="2:10" ht="15" hidden="1" customHeight="1" x14ac:dyDescent="0.25">
      <c r="E48" s="32" t="s">
        <v>16</v>
      </c>
      <c r="F48" s="33" t="e">
        <f>#REF!-#REF!-#REF!-#REF!</f>
        <v>#REF!</v>
      </c>
      <c r="G48" s="37" t="e">
        <f>#REF!/#REF!</f>
        <v>#REF!</v>
      </c>
      <c r="H48" s="65" t="e">
        <f t="shared" si="4"/>
        <v>#REF!</v>
      </c>
      <c r="I48" s="74"/>
      <c r="J48" s="74"/>
    </row>
    <row r="49" spans="2:26" ht="15" hidden="1" customHeight="1" x14ac:dyDescent="0.25">
      <c r="E49" s="32" t="s">
        <v>17</v>
      </c>
      <c r="F49" s="33" t="e">
        <f>#REF!-#REF!-#REF!-#REF!</f>
        <v>#REF!</v>
      </c>
      <c r="G49" s="37" t="e">
        <f>#REF!/#REF!</f>
        <v>#REF!</v>
      </c>
      <c r="H49" s="65" t="e">
        <f t="shared" si="4"/>
        <v>#REF!</v>
      </c>
      <c r="I49" s="74"/>
      <c r="J49" s="74"/>
    </row>
    <row r="50" spans="2:26" ht="15" hidden="1" customHeight="1" x14ac:dyDescent="0.25">
      <c r="E50" s="32" t="s">
        <v>18</v>
      </c>
      <c r="F50" s="33" t="e">
        <f>#REF!-#REF!-#REF!-#REF!</f>
        <v>#REF!</v>
      </c>
      <c r="G50" s="37" t="e">
        <f>#REF!/#REF!</f>
        <v>#REF!</v>
      </c>
      <c r="H50" s="65" t="e">
        <f t="shared" si="4"/>
        <v>#REF!</v>
      </c>
      <c r="I50" s="74"/>
      <c r="J50" s="74"/>
    </row>
    <row r="51" spans="2:26" ht="15" hidden="1" customHeight="1" x14ac:dyDescent="0.25">
      <c r="E51" s="32" t="s">
        <v>19</v>
      </c>
      <c r="F51" s="33" t="e">
        <f>#REF!-#REF!-#REF!-#REF!</f>
        <v>#REF!</v>
      </c>
      <c r="G51" s="37" t="e">
        <f>#REF!/#REF!</f>
        <v>#REF!</v>
      </c>
      <c r="H51" s="65" t="e">
        <f t="shared" si="4"/>
        <v>#REF!</v>
      </c>
      <c r="I51" s="74"/>
      <c r="J51" s="74"/>
    </row>
    <row r="52" spans="2:26" ht="15" hidden="1" customHeight="1" x14ac:dyDescent="0.25">
      <c r="E52" s="32" t="s">
        <v>20</v>
      </c>
      <c r="F52" s="33" t="e">
        <f>#REF!-#REF!-#REF!-#REF!</f>
        <v>#REF!</v>
      </c>
      <c r="G52" s="37" t="e">
        <f>#REF!/#REF!</f>
        <v>#REF!</v>
      </c>
      <c r="H52" s="65" t="e">
        <f t="shared" si="4"/>
        <v>#REF!</v>
      </c>
      <c r="I52" s="74"/>
      <c r="J52" s="74"/>
    </row>
    <row r="53" spans="2:26" ht="15" hidden="1" customHeight="1" x14ac:dyDescent="0.25">
      <c r="E53" s="32" t="s">
        <v>21</v>
      </c>
      <c r="F53" s="33" t="e">
        <f>#REF!-#REF!-#REF!-#REF!</f>
        <v>#REF!</v>
      </c>
      <c r="G53" s="37" t="e">
        <f>#REF!/#REF!</f>
        <v>#REF!</v>
      </c>
      <c r="H53" s="65" t="e">
        <f t="shared" si="4"/>
        <v>#REF!</v>
      </c>
      <c r="I53" s="74"/>
      <c r="J53" s="74"/>
    </row>
    <row r="54" spans="2:26" ht="15" hidden="1" customHeight="1" x14ac:dyDescent="0.25">
      <c r="E54" s="32" t="s">
        <v>22</v>
      </c>
      <c r="F54" s="33" t="e">
        <f>#REF!-#REF!-#REF!-#REF!</f>
        <v>#REF!</v>
      </c>
      <c r="G54" s="37" t="e">
        <f>#REF!/#REF!</f>
        <v>#REF!</v>
      </c>
      <c r="H54" s="65" t="e">
        <f t="shared" si="4"/>
        <v>#REF!</v>
      </c>
      <c r="I54" s="74"/>
      <c r="J54" s="74"/>
    </row>
    <row r="55" spans="2:26" ht="15" hidden="1" customHeight="1" x14ac:dyDescent="0.25">
      <c r="E55" s="32" t="s">
        <v>23</v>
      </c>
      <c r="F55" s="33" t="e">
        <f>#REF!-#REF!-#REF!-#REF!</f>
        <v>#REF!</v>
      </c>
      <c r="G55" s="37" t="e">
        <f>#REF!/#REF!</f>
        <v>#REF!</v>
      </c>
      <c r="H55" s="65" t="e">
        <f t="shared" si="4"/>
        <v>#REF!</v>
      </c>
      <c r="I55" s="74"/>
      <c r="J55" s="74"/>
    </row>
    <row r="56" spans="2:26" ht="15" hidden="1" customHeight="1" x14ac:dyDescent="0.25">
      <c r="E56" s="31" t="s">
        <v>0</v>
      </c>
      <c r="F56" s="34" t="e">
        <f t="shared" ref="F56:G56" si="5">SUM(F44:F55)</f>
        <v>#REF!</v>
      </c>
      <c r="G56" s="39" t="e">
        <f t="shared" si="5"/>
        <v>#REF!</v>
      </c>
      <c r="H56" s="65" t="e">
        <f>SUM(H44:H55)</f>
        <v>#REF!</v>
      </c>
      <c r="I56" s="74"/>
      <c r="J56" s="74"/>
    </row>
    <row r="57" spans="2:26" ht="15" hidden="1" customHeight="1" x14ac:dyDescent="0.25"/>
    <row r="58" spans="2:26" s="62" customFormat="1" ht="15" hidden="1" customHeight="1" x14ac:dyDescent="0.25">
      <c r="G58" s="63"/>
      <c r="H58" s="68"/>
      <c r="I58" s="68"/>
      <c r="J58" s="68"/>
      <c r="M58" s="83"/>
      <c r="Q58" s="83"/>
      <c r="U58" s="83"/>
      <c r="X58" s="68"/>
    </row>
    <row r="59" spans="2:26" ht="15.75" thickBot="1" x14ac:dyDescent="0.3"/>
    <row r="60" spans="2:26" x14ac:dyDescent="0.25">
      <c r="B60" s="51"/>
      <c r="C60" s="51"/>
      <c r="D60" s="51"/>
      <c r="E60" s="104" t="s">
        <v>63</v>
      </c>
      <c r="F60" s="105"/>
      <c r="G60" s="105"/>
      <c r="H60" s="106"/>
      <c r="I60" s="73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2:26" ht="15.75" thickBot="1" x14ac:dyDescent="0.3">
      <c r="B61" s="51"/>
      <c r="C61" s="51"/>
      <c r="D61" s="51"/>
      <c r="E61" s="107"/>
      <c r="F61" s="108"/>
      <c r="G61" s="108"/>
      <c r="H61" s="109"/>
      <c r="I61" s="73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2:26" ht="15.75" thickBot="1" x14ac:dyDescent="0.3">
      <c r="B62" s="51"/>
      <c r="C62" s="51"/>
      <c r="D62" s="51"/>
      <c r="E62" s="90" t="s">
        <v>60</v>
      </c>
      <c r="F62" s="91" t="s">
        <v>61</v>
      </c>
      <c r="G62" s="92" t="s">
        <v>11</v>
      </c>
      <c r="H62" s="93" t="s">
        <v>64</v>
      </c>
      <c r="I62" s="120" t="s">
        <v>65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2:26" x14ac:dyDescent="0.25">
      <c r="B63" s="101" t="s">
        <v>29</v>
      </c>
      <c r="C63" s="101">
        <v>16</v>
      </c>
      <c r="D63" s="22"/>
      <c r="E63" s="76" t="s">
        <v>12</v>
      </c>
      <c r="F63" s="77">
        <v>23</v>
      </c>
      <c r="G63" s="79">
        <v>8.527626956244011E-2</v>
      </c>
      <c r="H63" s="88">
        <f>G63*$C$63*'Prod 1 FTE'!$C$12</f>
        <v>1426.0839246247203</v>
      </c>
      <c r="I63" s="123">
        <f>H63*0.55</f>
        <v>784.34615854359629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2:26" ht="15.75" thickBot="1" x14ac:dyDescent="0.3">
      <c r="B64" s="102"/>
      <c r="C64" s="102"/>
      <c r="D64" s="22"/>
      <c r="E64" s="71" t="s">
        <v>13</v>
      </c>
      <c r="F64" s="69">
        <v>20</v>
      </c>
      <c r="G64" s="78">
        <v>7.6972213350367288E-2</v>
      </c>
      <c r="H64" s="88">
        <f>G64*$C$63*'Prod 1 FTE'!$C$12</f>
        <v>1287.2143289683806</v>
      </c>
      <c r="I64" s="123">
        <f t="shared" ref="I64:I74" si="6">H64*0.55</f>
        <v>707.96788093260943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2:26" x14ac:dyDescent="0.25">
      <c r="B65" s="51"/>
      <c r="C65" s="51"/>
      <c r="D65" s="22"/>
      <c r="E65" s="71" t="s">
        <v>14</v>
      </c>
      <c r="F65" s="69">
        <v>21</v>
      </c>
      <c r="G65" s="78">
        <v>9.038645800063877E-2</v>
      </c>
      <c r="H65" s="88">
        <f>G65*$C$63*'Prod 1 FTE'!$C$12</f>
        <v>1511.5421373363142</v>
      </c>
      <c r="I65" s="123">
        <f t="shared" si="6"/>
        <v>831.34817553497294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2:26" x14ac:dyDescent="0.25">
      <c r="B66" s="51"/>
      <c r="C66" s="51"/>
      <c r="D66" s="22"/>
      <c r="E66" s="71" t="s">
        <v>15</v>
      </c>
      <c r="F66" s="69">
        <v>22</v>
      </c>
      <c r="G66" s="78">
        <v>8.7511977004152031E-2</v>
      </c>
      <c r="H66" s="88">
        <f>G66*$C$63*'Prod 1 FTE'!$C$12</f>
        <v>1463.4718926860428</v>
      </c>
      <c r="I66" s="123">
        <f t="shared" si="6"/>
        <v>804.90954097732356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2:26" x14ac:dyDescent="0.25">
      <c r="B67" s="51"/>
      <c r="C67" s="51"/>
      <c r="D67" s="22"/>
      <c r="E67" s="71" t="s">
        <v>16</v>
      </c>
      <c r="F67" s="69">
        <v>22</v>
      </c>
      <c r="G67" s="78">
        <v>7.4417119131267959E-2</v>
      </c>
      <c r="H67" s="88">
        <f>G67*$C$63*'Prod 1 FTE'!$C$12</f>
        <v>1244.4852226125836</v>
      </c>
      <c r="I67" s="123">
        <f t="shared" si="6"/>
        <v>684.46687243692099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2:26" x14ac:dyDescent="0.25">
      <c r="B68" s="51"/>
      <c r="C68" s="51"/>
      <c r="D68" s="22"/>
      <c r="E68" s="71" t="s">
        <v>17</v>
      </c>
      <c r="F68" s="69">
        <v>21</v>
      </c>
      <c r="G68" s="78">
        <v>8.5915043117214929E-2</v>
      </c>
      <c r="H68" s="88">
        <f>G68*$C$63*'Prod 1 FTE'!$C$12</f>
        <v>1436.7662012136693</v>
      </c>
      <c r="I68" s="123">
        <f t="shared" si="6"/>
        <v>790.22141066751817</v>
      </c>
      <c r="J68"/>
      <c r="K68"/>
      <c r="L68"/>
      <c r="M68"/>
      <c r="N68"/>
      <c r="O68"/>
      <c r="P68"/>
      <c r="Q68"/>
      <c r="R68"/>
      <c r="S68" s="85"/>
      <c r="T68"/>
      <c r="U68"/>
      <c r="V68"/>
      <c r="W68"/>
      <c r="X68"/>
      <c r="Y68"/>
      <c r="Z68"/>
    </row>
    <row r="69" spans="2:26" x14ac:dyDescent="0.25">
      <c r="B69" s="51"/>
      <c r="C69" s="51"/>
      <c r="D69" s="22"/>
      <c r="E69" s="71" t="s">
        <v>18</v>
      </c>
      <c r="F69" s="69">
        <v>23</v>
      </c>
      <c r="G69" s="78">
        <v>6.1641648035771317E-2</v>
      </c>
      <c r="H69" s="88">
        <f>G69*$C$63*'Prod 1 FTE'!$C$12</f>
        <v>1030.8396908335994</v>
      </c>
      <c r="I69" s="123">
        <f t="shared" si="6"/>
        <v>566.96182995847971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2:26" x14ac:dyDescent="0.25">
      <c r="B70" s="51"/>
      <c r="C70" s="51"/>
      <c r="D70" s="22"/>
      <c r="E70" s="71" t="s">
        <v>19</v>
      </c>
      <c r="F70" s="69">
        <v>21</v>
      </c>
      <c r="G70" s="78">
        <v>7.4417119131267959E-2</v>
      </c>
      <c r="H70" s="88">
        <f>G70*$C$63*'Prod 1 FTE'!$C$12</f>
        <v>1244.4852226125836</v>
      </c>
      <c r="I70" s="123">
        <f t="shared" si="6"/>
        <v>684.46687243692099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2:26" x14ac:dyDescent="0.25">
      <c r="B71" s="51"/>
      <c r="C71" s="51"/>
      <c r="D71" s="22"/>
      <c r="E71" s="71" t="s">
        <v>20</v>
      </c>
      <c r="F71" s="69">
        <v>22</v>
      </c>
      <c r="G71" s="78">
        <v>7.6333439795592456E-2</v>
      </c>
      <c r="H71" s="88">
        <f>G71*$C$63*'Prod 1 FTE'!$C$12</f>
        <v>1276.5320523794314</v>
      </c>
      <c r="I71" s="123">
        <f t="shared" si="6"/>
        <v>702.09262880868732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2:26" x14ac:dyDescent="0.25">
      <c r="B72" s="51"/>
      <c r="C72" s="51"/>
      <c r="D72" s="22"/>
      <c r="E72" s="71" t="s">
        <v>21</v>
      </c>
      <c r="F72" s="69">
        <v>23</v>
      </c>
      <c r="G72" s="78">
        <v>9.8051740657936759E-2</v>
      </c>
      <c r="H72" s="88">
        <f>G72*$C$63*'Prod 1 FTE'!$C$12</f>
        <v>1639.7294564037047</v>
      </c>
      <c r="I72" s="123">
        <f t="shared" si="6"/>
        <v>901.85120102203769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2:26" x14ac:dyDescent="0.25">
      <c r="B73" s="51"/>
      <c r="C73" s="51"/>
      <c r="D73" s="22"/>
      <c r="E73" s="71" t="s">
        <v>22</v>
      </c>
      <c r="F73" s="69">
        <v>20</v>
      </c>
      <c r="G73" s="78">
        <v>0.10731395720217182</v>
      </c>
      <c r="H73" s="88">
        <f>G73*$C$63*'Prod 1 FTE'!$C$12</f>
        <v>1794.6224669434685</v>
      </c>
      <c r="I73" s="123">
        <f t="shared" si="6"/>
        <v>987.04235681890771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2:26" ht="15.75" thickBot="1" x14ac:dyDescent="0.3">
      <c r="B74" s="51"/>
      <c r="C74" s="51"/>
      <c r="D74" s="22"/>
      <c r="E74" s="80" t="s">
        <v>23</v>
      </c>
      <c r="F74" s="81">
        <v>23</v>
      </c>
      <c r="G74" s="82">
        <v>8.1763015011178539E-2</v>
      </c>
      <c r="H74" s="89">
        <f>G74*$C$63*'Prod 1 FTE'!$C$12</f>
        <v>1367.3314033854999</v>
      </c>
      <c r="I74" s="123">
        <f t="shared" si="6"/>
        <v>752.03227186202503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2:26" x14ac:dyDescent="0.25">
      <c r="B75" s="51"/>
      <c r="C75" s="51"/>
      <c r="D75" s="21"/>
      <c r="E75" s="110" t="s">
        <v>0</v>
      </c>
      <c r="F75" s="112">
        <f t="shared" ref="F75" si="7">SUM(F63:F74)</f>
        <v>261</v>
      </c>
      <c r="G75" s="115">
        <f>SUM(G63:G74)</f>
        <v>1</v>
      </c>
      <c r="H75" s="116">
        <f>SUM(H63:H74)</f>
        <v>16723.103999999999</v>
      </c>
      <c r="I75" s="124">
        <f>SUM(I63:I74)</f>
        <v>9197.7072000000007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2:26" ht="15.75" thickBot="1" x14ac:dyDescent="0.3">
      <c r="B76" s="51"/>
      <c r="C76" s="51"/>
      <c r="D76" s="51"/>
      <c r="E76" s="111"/>
      <c r="F76" s="113"/>
      <c r="G76" s="114"/>
      <c r="H76" s="117"/>
      <c r="I76" s="125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2:26" x14ac:dyDescent="0.25">
      <c r="B77" s="51"/>
      <c r="C77" s="51"/>
      <c r="D77" s="51"/>
      <c r="E77" s="51"/>
      <c r="F77" s="51"/>
      <c r="G77" s="70"/>
      <c r="H77" s="9"/>
      <c r="I77" s="9"/>
      <c r="J77" s="9"/>
    </row>
    <row r="78" spans="2:26" ht="45" x14ac:dyDescent="0.25">
      <c r="B78" s="51"/>
      <c r="C78" s="51"/>
      <c r="E78" s="118" t="s">
        <v>66</v>
      </c>
      <c r="F78" s="118" t="s">
        <v>67</v>
      </c>
      <c r="G78" s="118" t="s">
        <v>68</v>
      </c>
      <c r="H78"/>
      <c r="I78" s="119" t="s">
        <v>70</v>
      </c>
      <c r="J78" s="119" t="s">
        <v>71</v>
      </c>
      <c r="L78" s="122"/>
      <c r="M78" s="94" t="s">
        <v>44</v>
      </c>
      <c r="N78" s="94" t="s">
        <v>45</v>
      </c>
      <c r="O78" s="94" t="s">
        <v>46</v>
      </c>
      <c r="P78" s="94" t="s">
        <v>47</v>
      </c>
      <c r="Q78" s="94" t="s">
        <v>16</v>
      </c>
      <c r="R78" s="94" t="s">
        <v>48</v>
      </c>
      <c r="S78" s="94" t="s">
        <v>49</v>
      </c>
      <c r="T78" s="94" t="s">
        <v>50</v>
      </c>
      <c r="U78" s="94" t="s">
        <v>51</v>
      </c>
      <c r="V78" s="94" t="s">
        <v>72</v>
      </c>
      <c r="W78" s="94" t="s">
        <v>42</v>
      </c>
      <c r="X78" s="94" t="s">
        <v>43</v>
      </c>
    </row>
    <row r="79" spans="2:26" x14ac:dyDescent="0.25">
      <c r="B79" s="51"/>
      <c r="C79" s="51"/>
      <c r="E79" s="118" t="s">
        <v>74</v>
      </c>
      <c r="F79" s="65">
        <v>428.58333333333331</v>
      </c>
      <c r="G79" s="65">
        <v>557.1583333333333</v>
      </c>
      <c r="H79" s="127" t="s">
        <v>12</v>
      </c>
      <c r="I79" s="65">
        <f>H63*0.55</f>
        <v>784.34615854359629</v>
      </c>
      <c r="J79" s="126" t="s">
        <v>85</v>
      </c>
      <c r="L79" s="122" t="s">
        <v>86</v>
      </c>
      <c r="M79" s="94">
        <v>491.38916666666677</v>
      </c>
      <c r="N79" s="94">
        <v>491.38916666666677</v>
      </c>
      <c r="O79" s="94">
        <v>491.38916666666677</v>
      </c>
      <c r="P79" s="94">
        <v>491.38916666666677</v>
      </c>
      <c r="Q79" s="94">
        <v>491.38916666666677</v>
      </c>
      <c r="R79" s="94">
        <v>491.38916666666677</v>
      </c>
      <c r="S79" s="94">
        <v>491.38916666666677</v>
      </c>
      <c r="T79" s="94">
        <v>491.38916666666677</v>
      </c>
      <c r="U79" s="94">
        <v>491.38916666666677</v>
      </c>
      <c r="V79" s="94">
        <v>491.38916666666677</v>
      </c>
      <c r="W79" s="94">
        <v>491.38916666666677</v>
      </c>
      <c r="X79" s="94">
        <v>491.38916666666677</v>
      </c>
    </row>
    <row r="80" spans="2:26" x14ac:dyDescent="0.25">
      <c r="B80" s="51"/>
      <c r="C80" s="51"/>
      <c r="E80" s="118" t="s">
        <v>75</v>
      </c>
      <c r="F80" s="65">
        <v>428.18333333333334</v>
      </c>
      <c r="G80" s="65">
        <v>556.63833333333332</v>
      </c>
      <c r="H80" s="127" t="s">
        <v>13</v>
      </c>
      <c r="I80" s="65">
        <f t="shared" ref="I80:I90" si="8">H64*0.55</f>
        <v>707.96788093260943</v>
      </c>
      <c r="J80" s="126" t="s">
        <v>85</v>
      </c>
      <c r="L80" s="122" t="s">
        <v>69</v>
      </c>
      <c r="M80" s="94">
        <v>784</v>
      </c>
      <c r="N80" s="94">
        <v>708</v>
      </c>
      <c r="O80" s="94">
        <v>831</v>
      </c>
      <c r="P80" s="94">
        <v>805</v>
      </c>
      <c r="Q80" s="94">
        <v>684</v>
      </c>
      <c r="R80" s="94">
        <v>790</v>
      </c>
      <c r="S80" s="94">
        <v>567</v>
      </c>
      <c r="T80" s="94">
        <v>684</v>
      </c>
      <c r="U80" s="94">
        <v>702</v>
      </c>
      <c r="V80" s="94">
        <v>902</v>
      </c>
      <c r="W80" s="94">
        <v>987</v>
      </c>
      <c r="X80" s="94">
        <v>752</v>
      </c>
    </row>
    <row r="81" spans="2:24" x14ac:dyDescent="0.25">
      <c r="B81" s="51"/>
      <c r="C81" s="51"/>
      <c r="E81" s="118" t="s">
        <v>76</v>
      </c>
      <c r="F81" s="65">
        <v>434.33333333333331</v>
      </c>
      <c r="G81" s="65">
        <v>564.63333333333333</v>
      </c>
      <c r="H81" s="127" t="s">
        <v>14</v>
      </c>
      <c r="I81" s="65">
        <f t="shared" si="8"/>
        <v>831.34817553497294</v>
      </c>
      <c r="J81" s="126" t="s">
        <v>85</v>
      </c>
      <c r="L81" s="122" t="s">
        <v>73</v>
      </c>
      <c r="M81" s="94">
        <f>I79-M79</f>
        <v>292.95699187692952</v>
      </c>
      <c r="N81" s="94">
        <f>I80-N79</f>
        <v>216.57871426594266</v>
      </c>
      <c r="O81" s="94">
        <f>I81-$P$79</f>
        <v>339.95900886830617</v>
      </c>
      <c r="P81" s="94">
        <f>I82-P79</f>
        <v>313.52037431065679</v>
      </c>
      <c r="Q81" s="94">
        <f>I83-Q79</f>
        <v>193.07770577025423</v>
      </c>
      <c r="R81" s="94">
        <f>I84-R79</f>
        <v>298.8322440008514</v>
      </c>
      <c r="S81" s="94">
        <f>I85-S79</f>
        <v>75.572663291812944</v>
      </c>
      <c r="T81" s="94">
        <f>I86-T79</f>
        <v>193.07770577025423</v>
      </c>
      <c r="U81" s="94">
        <f>I87-U79</f>
        <v>210.70346214202056</v>
      </c>
      <c r="V81" s="94">
        <f>I88-V79</f>
        <v>410.46203435537092</v>
      </c>
      <c r="W81" s="94">
        <f>I89-W79</f>
        <v>495.65319015224094</v>
      </c>
      <c r="X81" s="94">
        <f>I90-X79</f>
        <v>260.64310519535826</v>
      </c>
    </row>
    <row r="82" spans="2:24" x14ac:dyDescent="0.25">
      <c r="B82"/>
      <c r="E82" s="118" t="s">
        <v>77</v>
      </c>
      <c r="F82" s="65">
        <v>572.4</v>
      </c>
      <c r="G82" s="65">
        <v>744.12</v>
      </c>
      <c r="H82" s="127" t="s">
        <v>15</v>
      </c>
      <c r="I82" s="65">
        <f t="shared" si="8"/>
        <v>804.90954097732356</v>
      </c>
      <c r="J82" s="126" t="s">
        <v>85</v>
      </c>
    </row>
    <row r="83" spans="2:24" x14ac:dyDescent="0.25">
      <c r="B83"/>
      <c r="E83" s="118" t="s">
        <v>78</v>
      </c>
      <c r="F83" s="65">
        <v>593.56666666666672</v>
      </c>
      <c r="G83" s="65">
        <v>771.63666666666677</v>
      </c>
      <c r="H83" s="127" t="s">
        <v>16</v>
      </c>
      <c r="I83" s="65">
        <f t="shared" si="8"/>
        <v>684.46687243692099</v>
      </c>
      <c r="J83" s="126" t="s">
        <v>85</v>
      </c>
      <c r="L83" s="128" t="s">
        <v>87</v>
      </c>
    </row>
    <row r="84" spans="2:24" x14ac:dyDescent="0.25">
      <c r="B84" s="51"/>
      <c r="C84" s="51"/>
      <c r="E84" s="118" t="s">
        <v>79</v>
      </c>
      <c r="F84" s="65">
        <v>355.71666666666664</v>
      </c>
      <c r="G84" s="65">
        <v>462.43166666666667</v>
      </c>
      <c r="H84" s="127" t="s">
        <v>17</v>
      </c>
      <c r="I84" s="65">
        <f t="shared" si="8"/>
        <v>790.22141066751817</v>
      </c>
      <c r="J84" s="126" t="s">
        <v>85</v>
      </c>
      <c r="L84" s="118" t="s">
        <v>74</v>
      </c>
      <c r="M84" s="121">
        <v>557</v>
      </c>
      <c r="N84" s="32"/>
      <c r="O84" s="32"/>
      <c r="P84" s="32"/>
      <c r="Q84" s="121"/>
      <c r="R84" s="32"/>
      <c r="S84" s="32"/>
      <c r="T84" s="32"/>
      <c r="U84" s="121"/>
      <c r="V84" s="32"/>
      <c r="W84" s="32"/>
      <c r="X84" s="118"/>
    </row>
    <row r="85" spans="2:24" x14ac:dyDescent="0.25">
      <c r="B85" s="51"/>
      <c r="C85" s="51"/>
      <c r="E85" s="118" t="s">
        <v>80</v>
      </c>
      <c r="F85" s="65">
        <v>330.93333333333334</v>
      </c>
      <c r="G85" s="65">
        <v>430.21333333333337</v>
      </c>
      <c r="H85" s="127" t="s">
        <v>18</v>
      </c>
      <c r="I85" s="65">
        <f t="shared" si="8"/>
        <v>566.96182995847971</v>
      </c>
      <c r="J85" s="126" t="s">
        <v>85</v>
      </c>
      <c r="L85" s="118" t="s">
        <v>75</v>
      </c>
      <c r="M85" s="121">
        <v>227</v>
      </c>
      <c r="N85" s="32">
        <v>378</v>
      </c>
      <c r="O85" s="32"/>
      <c r="P85" s="32"/>
      <c r="Q85" s="121"/>
      <c r="R85" s="32"/>
      <c r="S85" s="32"/>
      <c r="T85" s="32"/>
      <c r="U85" s="121"/>
      <c r="V85" s="32"/>
      <c r="W85" s="32"/>
      <c r="X85" s="118"/>
    </row>
    <row r="86" spans="2:24" x14ac:dyDescent="0.25">
      <c r="B86" s="51"/>
      <c r="C86" s="51"/>
      <c r="E86" s="118" t="s">
        <v>81</v>
      </c>
      <c r="F86" s="65">
        <v>112.63333333333334</v>
      </c>
      <c r="G86" s="65">
        <v>146.42333333333335</v>
      </c>
      <c r="H86" s="127" t="s">
        <v>19</v>
      </c>
      <c r="I86" s="65">
        <f t="shared" si="8"/>
        <v>684.46687243692099</v>
      </c>
      <c r="J86" s="126" t="s">
        <v>85</v>
      </c>
      <c r="L86" s="118" t="s">
        <v>76</v>
      </c>
      <c r="M86" s="121"/>
      <c r="N86" s="122">
        <f>N80-N85</f>
        <v>330</v>
      </c>
      <c r="O86" s="32"/>
      <c r="P86" s="32"/>
      <c r="Q86" s="121"/>
      <c r="R86" s="32"/>
      <c r="S86" s="32"/>
      <c r="T86" s="32"/>
      <c r="U86" s="121"/>
      <c r="V86" s="32"/>
      <c r="W86" s="121"/>
      <c r="X86" s="118"/>
    </row>
    <row r="87" spans="2:24" x14ac:dyDescent="0.25">
      <c r="B87" s="51"/>
      <c r="C87" s="51"/>
      <c r="E87" s="118" t="s">
        <v>82</v>
      </c>
      <c r="F87" s="65">
        <v>424.6</v>
      </c>
      <c r="G87" s="65">
        <v>551.98</v>
      </c>
      <c r="H87" s="127" t="s">
        <v>20</v>
      </c>
      <c r="I87" s="65">
        <f t="shared" si="8"/>
        <v>702.09262880868732</v>
      </c>
      <c r="J87" s="126" t="s">
        <v>85</v>
      </c>
      <c r="L87" s="118" t="s">
        <v>77</v>
      </c>
      <c r="M87" s="121"/>
      <c r="N87" s="32"/>
      <c r="O87" s="32">
        <v>104</v>
      </c>
      <c r="P87" s="32"/>
      <c r="Q87" s="121"/>
      <c r="R87" s="32"/>
      <c r="S87" s="32"/>
      <c r="T87" s="32"/>
      <c r="U87" s="121"/>
      <c r="V87" s="32"/>
      <c r="W87" s="32"/>
      <c r="X87" s="118"/>
    </row>
    <row r="88" spans="2:24" x14ac:dyDescent="0.25">
      <c r="B88" s="51"/>
      <c r="C88" s="51"/>
      <c r="E88" s="118" t="s">
        <v>83</v>
      </c>
      <c r="F88" s="65">
        <v>765.8</v>
      </c>
      <c r="G88" s="65">
        <v>995.54</v>
      </c>
      <c r="H88" s="127" t="s">
        <v>21</v>
      </c>
      <c r="I88" s="65">
        <f t="shared" si="8"/>
        <v>901.85120102203769</v>
      </c>
      <c r="J88" s="126" t="s">
        <v>85</v>
      </c>
      <c r="L88" s="118" t="s">
        <v>78</v>
      </c>
      <c r="M88" s="121"/>
      <c r="N88" s="32"/>
      <c r="O88" s="32"/>
      <c r="P88" s="32">
        <v>300</v>
      </c>
      <c r="Q88" s="121"/>
      <c r="R88" s="32"/>
      <c r="S88" s="32"/>
      <c r="T88" s="32"/>
      <c r="U88" s="121"/>
      <c r="V88" s="32"/>
      <c r="W88" s="32"/>
      <c r="X88" s="118"/>
    </row>
    <row r="89" spans="2:24" x14ac:dyDescent="0.25">
      <c r="B89" s="51"/>
      <c r="C89" s="51"/>
      <c r="D89" s="86"/>
      <c r="E89" s="118" t="s">
        <v>84</v>
      </c>
      <c r="F89" s="65">
        <v>89.15</v>
      </c>
      <c r="G89" s="65">
        <v>115.89500000000001</v>
      </c>
      <c r="H89" s="127" t="s">
        <v>22</v>
      </c>
      <c r="I89" s="65">
        <f t="shared" si="8"/>
        <v>987.04235681890771</v>
      </c>
      <c r="J89" s="126" t="s">
        <v>85</v>
      </c>
      <c r="L89" s="118" t="s">
        <v>79</v>
      </c>
      <c r="M89" s="121"/>
      <c r="N89" s="32"/>
      <c r="O89" s="121"/>
      <c r="P89" s="32"/>
      <c r="Q89" s="121"/>
      <c r="R89" s="32"/>
      <c r="S89" s="32"/>
      <c r="T89" s="32"/>
      <c r="U89" s="121"/>
      <c r="V89" s="32"/>
      <c r="W89" s="32"/>
      <c r="X89" s="118"/>
    </row>
    <row r="90" spans="2:24" x14ac:dyDescent="0.25">
      <c r="B90" s="51"/>
      <c r="C90" s="51"/>
      <c r="D90" s="86"/>
      <c r="E90" s="118" t="s">
        <v>0</v>
      </c>
      <c r="F90" s="66">
        <v>4535.8999999999996</v>
      </c>
      <c r="G90" s="66">
        <v>5896.670000000001</v>
      </c>
      <c r="H90" s="127" t="s">
        <v>23</v>
      </c>
      <c r="I90" s="65">
        <f t="shared" si="8"/>
        <v>752.03227186202503</v>
      </c>
      <c r="J90" s="126" t="s">
        <v>85</v>
      </c>
      <c r="L90" s="118" t="s">
        <v>80</v>
      </c>
      <c r="M90" s="121"/>
      <c r="N90" s="32"/>
      <c r="O90" s="122">
        <v>200</v>
      </c>
      <c r="P90" s="32"/>
      <c r="Q90" s="121"/>
      <c r="R90" s="32"/>
      <c r="S90" s="32"/>
      <c r="T90" s="32"/>
      <c r="U90" s="121"/>
      <c r="V90" s="32"/>
      <c r="W90" s="32"/>
      <c r="X90" s="118"/>
    </row>
    <row r="91" spans="2:24" x14ac:dyDescent="0.25">
      <c r="B91" s="51"/>
      <c r="C91" s="51"/>
      <c r="D91" s="86"/>
      <c r="G91" s="50"/>
      <c r="H91" s="50"/>
      <c r="I91" s="41"/>
      <c r="J91" s="41"/>
      <c r="L91" s="118" t="s">
        <v>81</v>
      </c>
      <c r="M91" s="121"/>
      <c r="N91" s="32"/>
      <c r="O91" s="32"/>
      <c r="P91" s="32"/>
      <c r="Q91" s="121"/>
      <c r="R91" s="32"/>
      <c r="S91" s="32"/>
      <c r="T91" s="32"/>
      <c r="U91" s="121"/>
      <c r="V91" s="32"/>
      <c r="W91" s="32"/>
      <c r="X91" s="118"/>
    </row>
    <row r="92" spans="2:24" x14ac:dyDescent="0.25">
      <c r="B92" s="51"/>
      <c r="C92" s="51"/>
      <c r="D92" s="86"/>
      <c r="G92" s="50"/>
      <c r="H92" s="50"/>
      <c r="I92" s="41"/>
      <c r="J92" s="41"/>
      <c r="L92" s="118" t="s">
        <v>82</v>
      </c>
      <c r="M92" s="121"/>
      <c r="N92" s="32"/>
      <c r="O92" s="32"/>
      <c r="P92" s="32">
        <v>150</v>
      </c>
      <c r="Q92" s="121"/>
      <c r="R92" s="32"/>
      <c r="S92" s="32"/>
      <c r="T92" s="32"/>
      <c r="U92" s="121"/>
      <c r="V92" s="32"/>
      <c r="W92" s="32"/>
      <c r="X92" s="118"/>
    </row>
    <row r="93" spans="2:24" x14ac:dyDescent="0.25">
      <c r="B93" s="51"/>
      <c r="C93" s="51"/>
      <c r="D93" s="86"/>
      <c r="G93" s="50"/>
      <c r="H93" s="50"/>
      <c r="I93" s="52"/>
      <c r="J93" s="52"/>
      <c r="L93" s="118" t="s">
        <v>83</v>
      </c>
      <c r="M93" s="121"/>
      <c r="N93" s="32"/>
      <c r="O93" s="32"/>
      <c r="P93" s="32"/>
      <c r="Q93" s="121"/>
      <c r="R93" s="32"/>
      <c r="S93" s="32"/>
      <c r="T93" s="32"/>
      <c r="U93" s="121"/>
      <c r="V93" s="32"/>
      <c r="W93" s="32"/>
      <c r="X93" s="118"/>
    </row>
    <row r="94" spans="2:24" x14ac:dyDescent="0.25">
      <c r="B94" s="51"/>
      <c r="C94" s="51"/>
      <c r="D94" s="87"/>
      <c r="F94" s="51"/>
      <c r="G94" s="70"/>
      <c r="H94" s="9"/>
      <c r="I94" s="9"/>
      <c r="J94" s="9"/>
      <c r="L94" s="118" t="s">
        <v>84</v>
      </c>
      <c r="M94" s="121"/>
      <c r="N94" s="32"/>
      <c r="O94" s="32"/>
      <c r="P94" s="32"/>
      <c r="Q94" s="121"/>
      <c r="R94" s="32"/>
      <c r="S94" s="32"/>
      <c r="T94" s="32"/>
      <c r="U94" s="121"/>
      <c r="V94" s="32"/>
      <c r="W94" s="32"/>
      <c r="X94" s="118"/>
    </row>
    <row r="95" spans="2:24" x14ac:dyDescent="0.25">
      <c r="B95" s="51"/>
      <c r="C95" s="51"/>
      <c r="D95" s="87"/>
      <c r="F95" s="51"/>
      <c r="G95" s="70"/>
      <c r="H95" s="9"/>
      <c r="I95" s="9"/>
      <c r="J95" s="9"/>
    </row>
    <row r="96" spans="2:24" x14ac:dyDescent="0.25">
      <c r="B96" s="51"/>
      <c r="C96" s="51"/>
      <c r="D96" s="87"/>
      <c r="F96" s="51"/>
      <c r="G96" s="70"/>
      <c r="H96" s="9"/>
      <c r="I96" s="9"/>
      <c r="J96" s="9"/>
    </row>
    <row r="97" spans="4:4" x14ac:dyDescent="0.25">
      <c r="D97" s="86"/>
    </row>
    <row r="98" spans="4:4" x14ac:dyDescent="0.25">
      <c r="D98" s="86"/>
    </row>
    <row r="99" spans="4:4" x14ac:dyDescent="0.25">
      <c r="D99" s="86"/>
    </row>
    <row r="100" spans="4:4" x14ac:dyDescent="0.25">
      <c r="D100" s="86"/>
    </row>
  </sheetData>
  <mergeCells count="17">
    <mergeCell ref="E3:G4"/>
    <mergeCell ref="B7:B8"/>
    <mergeCell ref="C7:C8"/>
    <mergeCell ref="E22:G23"/>
    <mergeCell ref="B26:B27"/>
    <mergeCell ref="C26:C27"/>
    <mergeCell ref="E41:G42"/>
    <mergeCell ref="B45:B46"/>
    <mergeCell ref="C45:C46"/>
    <mergeCell ref="E60:H61"/>
    <mergeCell ref="B63:B64"/>
    <mergeCell ref="C63:C64"/>
    <mergeCell ref="E75:E76"/>
    <mergeCell ref="F75:F76"/>
    <mergeCell ref="G75:G76"/>
    <mergeCell ref="H75:H76"/>
    <mergeCell ref="I75:I76"/>
  </mergeCells>
  <conditionalFormatting sqref="I91:J92">
    <cfRule type="colorScale" priority="3">
      <colorScale>
        <cfvo type="min"/>
        <cfvo type="max"/>
        <color rgb="FFFFEF9C"/>
        <color rgb="FF63BE7B"/>
      </colorScale>
    </cfRule>
  </conditionalFormatting>
  <conditionalFormatting sqref="H63:H7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{95E7E87A-617D-4AC8-BE6D-D66B48F7421A}</x14:id>
        </ext>
      </extLst>
    </cfRule>
  </conditionalFormatting>
  <hyperlinks>
    <hyperlink ref="X6" r:id="rId1"/>
  </hyperlinks>
  <pageMargins left="0.7" right="0.7" top="0.75" bottom="0.75" header="0.3" footer="0.3"/>
  <pageSetup paperSize="8" scale="50" orientation="landscape" r:id="rId2"/>
  <rowBreaks count="1" manualBreakCount="1">
    <brk id="95" max="16383" man="1"/>
  </rowBreaks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E7E87A-617D-4AC8-BE6D-D66B48F742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H63:H74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Prod 1 FTE</vt:lpstr>
      <vt:lpstr>WH Seizoenspatroon </vt:lpstr>
      <vt:lpstr>'WH Seizoenspatroon '!Afdrukbereik</vt:lpstr>
    </vt:vector>
  </TitlesOfParts>
  <Company>US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Henk LN (NLD)</dc:creator>
  <cp:lastModifiedBy>Yperen, J, van, BBA, MMO S5</cp:lastModifiedBy>
  <cp:lastPrinted>2025-01-31T06:33:18Z</cp:lastPrinted>
  <dcterms:created xsi:type="dcterms:W3CDTF">2020-12-10T09:46:23Z</dcterms:created>
  <dcterms:modified xsi:type="dcterms:W3CDTF">2025-04-14T11:19:05Z</dcterms:modified>
</cp:coreProperties>
</file>